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admin\Desktop\01-Excel-homework\Instructions\"/>
    </mc:Choice>
  </mc:AlternateContent>
  <xr:revisionPtr revIDLastSave="0" documentId="13_ncr:1_{88255678-D549-4C24-8C77-2725ACE90C20}" xr6:coauthVersionLast="40" xr6:coauthVersionMax="40" xr10:uidLastSave="{00000000-0000-0000-0000-000000000000}"/>
  <bookViews>
    <workbookView xWindow="-120" yWindow="-120" windowWidth="29040" windowHeight="15840" xr2:uid="{00000000-000D-0000-FFFF-FFFF00000000}"/>
  </bookViews>
  <sheets>
    <sheet name="Data" sheetId="1" r:id="rId1"/>
    <sheet name="Pivot by Country &amp; Category" sheetId="4" r:id="rId2"/>
    <sheet name="Pivot by Country" sheetId="2" r:id="rId3"/>
    <sheet name="Pivot by Month" sheetId="6" r:id="rId4"/>
    <sheet name="Bonus" sheetId="7" r:id="rId5"/>
  </sheets>
  <definedNames>
    <definedName name="Slicer_Category">#N/A</definedName>
    <definedName name="Slicer_Category1">#N/A</definedName>
    <definedName name="Slicer_country">#N/A</definedName>
    <definedName name="Slicer_country1">#N/A</definedName>
    <definedName name="Slicer_Years">#N/A</definedName>
  </definedNames>
  <calcPr calcId="18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7" l="1"/>
  <c r="E13" i="7"/>
  <c r="E12" i="7"/>
  <c r="E11" i="7"/>
  <c r="E10" i="7"/>
  <c r="E9" i="7"/>
  <c r="E8" i="7"/>
  <c r="E7" i="7"/>
  <c r="E6" i="7"/>
  <c r="E5" i="7"/>
  <c r="E4" i="7"/>
  <c r="E3" i="7"/>
  <c r="D14" i="7"/>
  <c r="D13" i="7"/>
  <c r="D12" i="7"/>
  <c r="D11" i="7"/>
  <c r="D10" i="7"/>
  <c r="D9" i="7"/>
  <c r="D8" i="7"/>
  <c r="D7" i="7"/>
  <c r="D6" i="7"/>
  <c r="D5" i="7"/>
  <c r="D4" i="7"/>
  <c r="D3" i="7"/>
  <c r="C14" i="7"/>
  <c r="C13" i="7"/>
  <c r="C12" i="7"/>
  <c r="C11" i="7"/>
  <c r="C10" i="7"/>
  <c r="C9" i="7"/>
  <c r="C8" i="7"/>
  <c r="C7" i="7"/>
  <c r="C6" i="7"/>
  <c r="C5" i="7"/>
  <c r="C4" i="7"/>
  <c r="C3" i="7"/>
  <c r="G7" i="7" l="1"/>
  <c r="H13" i="7"/>
  <c r="I13" i="7"/>
  <c r="G3" i="7"/>
  <c r="H10" i="7"/>
  <c r="F3" i="7"/>
  <c r="I3" i="7" s="1"/>
  <c r="F14" i="7"/>
  <c r="G14" i="7" s="1"/>
  <c r="F13" i="7"/>
  <c r="G13" i="7" s="1"/>
  <c r="F12" i="7"/>
  <c r="I12" i="7" s="1"/>
  <c r="F11" i="7"/>
  <c r="G11" i="7" s="1"/>
  <c r="F10" i="7"/>
  <c r="G10" i="7" s="1"/>
  <c r="F9" i="7"/>
  <c r="G9" i="7" s="1"/>
  <c r="F8" i="7"/>
  <c r="G8" i="7" s="1"/>
  <c r="F7" i="7"/>
  <c r="H7" i="7" s="1"/>
  <c r="F6" i="7"/>
  <c r="I6" i="7" s="1"/>
  <c r="F5" i="7"/>
  <c r="I5" i="7" s="1"/>
  <c r="F4" i="7"/>
  <c r="G4"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12" i="7" l="1"/>
  <c r="G12" i="7"/>
  <c r="I14" i="7"/>
  <c r="H14" i="7"/>
  <c r="H5" i="7"/>
  <c r="H3" i="7"/>
  <c r="I11" i="7"/>
  <c r="H11" i="7"/>
  <c r="H6" i="7"/>
  <c r="I9" i="7"/>
  <c r="H9" i="7"/>
  <c r="H8" i="7"/>
  <c r="I7" i="7"/>
  <c r="I10" i="7"/>
  <c r="G6" i="7"/>
  <c r="G5" i="7"/>
  <c r="I4" i="7"/>
  <c r="I8" i="7"/>
  <c r="H4" i="7"/>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<sst xmlns="http://schemas.openxmlformats.org/spreadsheetml/2006/main" count="24820" uniqueCount="8400">
  <si>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</si>
  <si>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</si>
  <si>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</si>
  <si>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</si>
  <si>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</si>
  <si>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</si>
  <si>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</si>
  <si>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</si>
  <si>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</si>
  <si>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</si>
  <si>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</si>
  <si>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</si>
  <si>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</si>
  <si>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</si>
  <si>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</si>
  <si>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</si>
  <si>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</si>
  <si>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</si>
  <si>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</si>
  <si>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</si>
  <si>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</si>
  <si>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</si>
  <si>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</si>
  <si>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</si>
  <si>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</si>
  <si>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</si>
  <si>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</si>
  <si>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</si>
  <si>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</si>
  <si>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</si>
  <si>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</si>
  <si>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</si>
  <si>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</si>
  <si>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</si>
  <si>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</si>
  <si>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</si>
  <si>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</si>
  <si>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</si>
  <si>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</si>
  <si>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</si>
  <si>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</si>
  <si>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</si>
  <si>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</si>
  <si>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</si>
  <si>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</si>
  <si>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</si>
  <si>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</si>
  <si>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</si>
  <si>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</si>
  <si>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</si>
  <si>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</si>
  <si>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</si>
  <si>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</si>
  <si>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</si>
  <si>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</si>
  <si>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</si>
  <si>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</si>
  <si>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</si>
  <si>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</si>
  <si>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</si>
  <si>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</si>
  <si>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</si>
  <si>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</si>
  <si>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</si>
  <si>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</si>
  <si>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</si>
  <si>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</si>
  <si>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</si>
  <si>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</si>
  <si>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</si>
  <si>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</si>
  <si>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</si>
  <si>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</si>
  <si>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</si>
  <si>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</si>
  <si>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</si>
  <si>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</si>
  <si>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</si>
  <si>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</si>
  <si>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</si>
  <si>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</si>
  <si>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</si>
  <si>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</si>
  <si>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</si>
  <si>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</si>
  <si>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</si>
  <si>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</si>
  <si>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</si>
  <si>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</si>
  <si>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</si>
  <si>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</si>
  <si>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</si>
  <si>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</si>
  <si>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</si>
  <si>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</si>
  <si>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</si>
  <si>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</si>
  <si>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</si>
  <si>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</si>
  <si>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</si>
  <si>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</si>
  <si>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</si>
  <si>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</si>
  <si>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</si>
  <si>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</si>
  <si>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</si>
  <si>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</si>
  <si>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</si>
  <si>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</si>
  <si>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</si>
  <si>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</si>
  <si>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</si>
  <si>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</si>
  <si>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</si>
  <si>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</si>
  <si>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</si>
  <si>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</si>
  <si>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</si>
  <si>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</si>
  <si>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</si>
  <si>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</si>
  <si>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</si>
  <si>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</si>
  <si>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</si>
  <si>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</si>
  <si>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</si>
  <si>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</si>
  <si>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</si>
  <si>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</si>
  <si>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</si>
  <si>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</si>
  <si>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</si>
  <si>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</si>
  <si>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</si>
  <si>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</si>
  <si>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</si>
  <si>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</si>
  <si>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</si>
  <si>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</si>
  <si>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</si>
  <si>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</si>
  <si>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</si>
  <si>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</si>
  <si>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</si>
  <si>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</si>
  <si>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</si>
  <si>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</si>
  <si>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</si>
  <si>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</si>
  <si>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</si>
  <si>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</si>
  <si>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</si>
  <si>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</si>
  <si>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</si>
  <si>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</si>
  <si>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</si>
  <si>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</si>
  <si>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</si>
  <si>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</si>
  <si>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</si>
  <si>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</si>
  <si>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</si>
  <si>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</si>
  <si>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</si>
  <si>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</si>
  <si>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</si>
  <si>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</si>
  <si>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</si>
  <si>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</si>
  <si>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</si>
  <si>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</si>
  <si>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</si>
  <si>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</si>
  <si>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</si>
  <si>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</si>
  <si>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</si>
  <si>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</si>
  <si>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</si>
  <si>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</si>
  <si>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</si>
  <si>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</si>
  <si>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</si>
  <si>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</si>
  <si>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</si>
  <si>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</si>
  <si>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</si>
  <si>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</si>
  <si>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</si>
  <si>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</si>
  <si>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</si>
  <si>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</si>
  <si>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</si>
  <si>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</si>
  <si>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</si>
  <si>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</si>
  <si>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</si>
  <si>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</si>
  <si>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</si>
  <si>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</si>
  <si>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</si>
  <si>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</si>
  <si>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</si>
  <si>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</si>
  <si>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</si>
  <si>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</si>
  <si>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</si>
  <si>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</si>
  <si>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</si>
  <si>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</si>
  <si>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</si>
  <si>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</si>
  <si>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</si>
  <si>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</si>
  <si>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</si>
  <si>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</si>
  <si>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</si>
  <si>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</si>
  <si>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</si>
  <si>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</si>
  <si>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</si>
  <si>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</si>
  <si>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</si>
  <si>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</si>
  <si>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</si>
  <si>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</si>
  <si>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</si>
  <si>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</si>
  <si>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</si>
  <si>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</si>
  <si>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</si>
  <si>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</si>
  <si>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</si>
  <si>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</si>
  <si>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</si>
  <si>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</si>
  <si>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</si>
  <si>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</si>
  <si>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</si>
  <si>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</si>
  <si>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</si>
  <si>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</si>
  <si>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</si>
  <si>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</si>
  <si>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</si>
  <si>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</si>
  <si>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</si>
  <si>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</si>
  <si>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</si>
  <si>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</si>
  <si>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</si>
  <si>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</si>
  <si>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</si>
  <si>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</si>
  <si>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</si>
  <si>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</si>
  <si>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</si>
  <si>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</si>
  <si>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</si>
  <si>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</si>
  <si>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</si>
  <si>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</si>
  <si>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</si>
  <si>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</si>
  <si>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</si>
  <si>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</si>
  <si>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</si>
  <si>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</si>
  <si>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</si>
  <si>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</si>
  <si>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</si>
  <si>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</si>
  <si>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</si>
  <si>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</si>
  <si>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</si>
  <si>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</si>
  <si>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</si>
  <si>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</si>
  <si>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</si>
  <si>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</si>
  <si>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</si>
  <si>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</si>
  <si>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</si>
  <si>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</si>
  <si>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</si>
  <si>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</si>
  <si>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</si>
  <si>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</si>
  <si>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</si>
  <si>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</si>
  <si>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</si>
  <si>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</si>
  <si>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</si>
  <si>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</si>
  <si>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</si>
  <si>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</si>
  <si>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</si>
  <si>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</si>
  <si>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</si>
  <si>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</si>
  <si>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</si>
  <si>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</si>
  <si>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</si>
  <si>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</si>
  <si>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</si>
  <si>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</si>
  <si>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</si>
  <si>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</si>
  <si>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</si>
  <si>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</si>
  <si>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</si>
  <si>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</si>
  <si>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</si>
  <si>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</si>
  <si>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</si>
  <si>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</si>
  <si>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</si>
  <si>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</si>
  <si>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</si>
  <si>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</si>
  <si>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</si>
  <si>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</si>
  <si>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</si>
  <si>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</si>
  <si>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</si>
  <si>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</si>
  <si>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</si>
  <si>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</si>
  <si>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</si>
  <si>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</si>
  <si>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</si>
  <si>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</si>
  <si>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</si>
  <si>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</si>
  <si>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</si>
  <si>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</si>
  <si>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</si>
  <si>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</si>
  <si>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</si>
  <si>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</si>
  <si>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</si>
  <si>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</si>
  <si>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</si>
  <si>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</si>
  <si>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</si>
  <si>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</si>
  <si>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</si>
  <si>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</si>
  <si>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</si>
  <si>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</si>
  <si>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</si>
  <si>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</si>
  <si>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</si>
  <si>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</si>
  <si>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</si>
  <si>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</si>
  <si>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</si>
  <si>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</si>
  <si>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</si>
  <si>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</si>
  <si>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</si>
  <si>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</si>
  <si>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</si>
  <si>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</si>
  <si>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</si>
  <si>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</si>
  <si>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</si>
  <si>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</si>
  <si>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</si>
  <si>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</si>
  <si>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</si>
  <si>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</si>
  <si>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</si>
  <si>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</si>
  <si>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</si>
  <si>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</si>
  <si>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</si>
  <si>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</si>
  <si>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</si>
  <si>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</si>
  <si>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</si>
  <si>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</si>
  <si>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</si>
  <si>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</si>
  <si>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</si>
  <si>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</si>
  <si>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</si>
  <si>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</si>
  <si>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</si>
  <si>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</si>
  <si>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</si>
  <si>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</si>
  <si>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</si>
  <si>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</si>
  <si>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</si>
  <si>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</si>
  <si>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</si>
  <si>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</si>
  <si>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</si>
  <si>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</si>
  <si>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</si>
  <si>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</si>
  <si>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</si>
  <si>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</si>
  <si>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</si>
  <si>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</si>
  <si>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</si>
  <si>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</si>
  <si>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</si>
  <si>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</si>
  <si>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</si>
  <si>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</si>
  <si>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</si>
  <si>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</si>
  <si>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</si>
  <si>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</si>
  <si>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</si>
  <si>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</si>
  <si>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</si>
  <si>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</si>
  <si>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</si>
  <si>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</si>
  <si>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</si>
  <si>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</si>
  <si>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</si>
  <si>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</si>
  <si>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</si>
  <si>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</si>
  <si>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</si>
  <si>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</si>
  <si>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</si>
  <si>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</si>
  <si>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</si>
  <si>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</si>
  <si>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</si>
  <si>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</si>
  <si>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</si>
  <si>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</si>
  <si>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</si>
  <si>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</si>
  <si>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</si>
  <si>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</si>
  <si>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</si>
  <si>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</si>
  <si>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</si>
  <si>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</si>
  <si>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</si>
  <si>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</si>
  <si>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</si>
  <si>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</si>
  <si>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</si>
  <si>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</si>
  <si>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</si>
  <si>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</si>
  <si>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</si>
  <si>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</si>
  <si>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</si>
  <si>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</si>
  <si>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</si>
  <si>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</si>
  <si>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</si>
  <si>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</si>
  <si>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</si>
  <si>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</si>
  <si>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</si>
  <si>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</si>
  <si>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</si>
  <si>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</si>
  <si>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</si>
  <si>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</si>
  <si>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</si>
  <si>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</si>
  <si>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</si>
  <si>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</si>
  <si>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</si>
  <si>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</si>
  <si>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</si>
  <si>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</si>
  <si>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</si>
  <si>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</si>
  <si>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</si>
  <si>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</si>
  <si>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</si>
  <si>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</si>
  <si>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</si>
  <si>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</si>
  <si>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</si>
  <si>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</si>
  <si>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</si>
  <si>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</si>
  <si>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</si>
  <si>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</si>
  <si>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</si>
  <si>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</si>
  <si>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</si>
  <si>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</si>
  <si>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</si>
  <si>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</si>
  <si>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</si>
  <si>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</si>
  <si>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</si>
  <si>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</si>
  <si>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</si>
  <si>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</si>
  <si>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</si>
  <si>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</si>
  <si>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</si>
  <si>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</si>
  <si>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</si>
  <si>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</si>
  <si>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</si>
  <si>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</si>
  <si>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</si>
  <si>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</si>
  <si>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</si>
  <si>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</si>
  <si>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</si>
  <si>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</si>
  <si>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</si>
  <si>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</si>
  <si>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</si>
  <si>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</si>
  <si>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</si>
  <si>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</si>
  <si>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</si>
  <si>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</si>
  <si>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</si>
  <si>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</si>
  <si>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</si>
  <si>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</si>
  <si>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</si>
  <si>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</si>
  <si>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</si>
  <si>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</si>
  <si>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</si>
  <si>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</si>
  <si>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</si>
  <si>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</si>
  <si>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</si>
  <si>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</si>
  <si>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</si>
  <si>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</si>
  <si>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</si>
  <si>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</si>
  <si>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</si>
  <si>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</si>
  <si>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</si>
  <si>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</si>
  <si>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</si>
  <si>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</si>
  <si>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</si>
  <si>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</si>
  <si>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</si>
  <si>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</si>
  <si>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</si>
  <si>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</si>
  <si>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</si>
  <si>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</si>
  <si>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</si>
  <si>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</si>
  <si>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</si>
  <si>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</si>
  <si>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</si>
  <si>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</si>
  <si>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</si>
  <si>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</si>
  <si>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</si>
  <si>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</si>
  <si>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</si>
  <si>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</si>
  <si>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</si>
  <si>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</si>
  <si>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</si>
  <si>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</si>
  <si>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</si>
  <si>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</si>
  <si>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</si>
  <si>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</si>
  <si>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</si>
  <si>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</si>
  <si>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</si>
  <si>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</si>
  <si>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</si>
  <si>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</si>
  <si>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</si>
  <si>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</si>
  <si>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</si>
  <si>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</si>
  <si>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</si>
  <si>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</si>
  <si>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</si>
  <si>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</si>
  <si>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</si>
  <si>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</si>
  <si>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</si>
  <si>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</si>
  <si>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</si>
  <si>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</si>
  <si>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</si>
  <si>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</si>
  <si>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</si>
  <si>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</si>
  <si>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</si>
  <si>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</si>
  <si>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</si>
  <si>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</si>
  <si>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</si>
  <si>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</si>
  <si>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</si>
  <si>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</si>
  <si>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</si>
  <si>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</si>
  <si>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</si>
  <si>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</si>
  <si>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</si>
  <si>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</si>
  <si>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</si>
  <si>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</si>
  <si>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</si>
  <si>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</si>
  <si>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</si>
  <si>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</si>
  <si>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</si>
  <si>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</si>
  <si>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</si>
  <si>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</si>
  <si>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</si>
  <si>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</si>
  <si>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</si>
  <si>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</si>
  <si>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</si>
  <si>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</si>
  <si>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</si>
  <si>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</si>
  <si>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</si>
  <si>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</si>
  <si>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</si>
  <si>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</si>
  <si>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</si>
  <si>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</si>
  <si>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</si>
  <si>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</si>
  <si>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</si>
  <si>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</si>
  <si>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</si>
  <si>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</si>
  <si>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</si>
  <si>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</si>
  <si>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</si>
  <si>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</si>
  <si>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</si>
  <si>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</si>
  <si>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</si>
  <si>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</si>
  <si>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</si>
  <si>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</si>
  <si>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</si>
  <si>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</si>
  <si>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</si>
  <si>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</si>
  <si>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</si>
  <si>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</si>
  <si>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</si>
  <si>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</si>
  <si>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</si>
  <si>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</si>
  <si>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</si>
  <si>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</si>
  <si>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</si>
  <si>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</si>
  <si>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</si>
  <si>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</si>
  <si>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</si>
  <si>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</si>
  <si>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</si>
  <si>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</si>
  <si>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</si>
  <si>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</si>
  <si>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</si>
  <si>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</si>
  <si>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</si>
  <si>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</si>
  <si>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</si>
  <si>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</si>
  <si>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</si>
  <si>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</si>
  <si>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</si>
  <si>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</si>
  <si>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</si>
  <si>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</si>
  <si>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</si>
  <si>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</si>
  <si>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</si>
  <si>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</si>
  <si>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</si>
  <si>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</si>
  <si>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</si>
  <si>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</si>
  <si>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</si>
  <si>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</si>
  <si>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</si>
  <si>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</si>
  <si>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</si>
  <si>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</si>
  <si>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</si>
  <si>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</si>
  <si>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</si>
  <si>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</si>
  <si>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</si>
  <si>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</si>
  <si>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</si>
  <si>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</si>
  <si>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</si>
  <si>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</si>
  <si>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</si>
  <si>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</si>
  <si>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</si>
  <si>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</si>
  <si>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</si>
  <si>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</si>
  <si>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</si>
  <si>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</si>
  <si>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</si>
  <si>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</si>
  <si>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</si>
  <si>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</si>
  <si>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</si>
  <si>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</si>
  <si>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</si>
  <si>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</si>
  <si>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</si>
  <si>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</si>
  <si>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</si>
  <si>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</si>
  <si>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</si>
  <si>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</si>
  <si>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</si>
  <si>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</si>
  <si>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</si>
  <si>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</si>
  <si>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</si>
  <si>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</si>
  <si>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</si>
  <si>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</si>
  <si>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</si>
  <si>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</si>
  <si>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</si>
  <si>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</si>
  <si>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</si>
  <si>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</si>
  <si>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</si>
  <si>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</si>
  <si>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</si>
  <si>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</si>
  <si>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</si>
  <si>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</si>
  <si>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</si>
  <si>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</si>
  <si>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</si>
  <si>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</si>
  <si>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</si>
  <si>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</si>
  <si>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</si>
  <si>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</si>
  <si>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</si>
  <si>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</si>
  <si>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</si>
  <si>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</si>
  <si>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</si>
  <si>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</si>
  <si>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</si>
  <si>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</si>
  <si>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</si>
  <si>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</si>
  <si>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</si>
  <si>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</si>
  <si>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</si>
  <si>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</si>
  <si>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</si>
  <si>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</si>
  <si>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</si>
  <si>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</si>
  <si>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</si>
  <si>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</si>
  <si>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</si>
  <si>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</si>
  <si>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</si>
  <si>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</si>
  <si>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</si>
  <si>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</si>
  <si>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</si>
  <si>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</si>
  <si>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</si>
  <si>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</si>
  <si>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</si>
  <si>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</si>
  <si>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</si>
  <si>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</si>
  <si>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</si>
  <si>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</si>
  <si>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</si>
  <si>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</si>
  <si>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</si>
  <si>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</si>
  <si>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</si>
  <si>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</si>
  <si>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</si>
  <si>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</si>
  <si>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</si>
  <si>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</si>
  <si>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</si>
  <si>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</si>
  <si>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</si>
  <si>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</si>
  <si>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</si>
  <si>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</si>
  <si>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</si>
  <si>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</si>
  <si>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</si>
  <si>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</si>
  <si>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</si>
  <si>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</si>
  <si>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</si>
  <si>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</si>
  <si>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</si>
  <si>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</si>
  <si>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</si>
  <si>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</si>
  <si>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</si>
  <si>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</si>
  <si>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</si>
  <si>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</si>
  <si>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</si>
  <si>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</si>
  <si>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</si>
  <si>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</si>
  <si>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</si>
  <si>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</si>
  <si>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</si>
  <si>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</si>
  <si>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</si>
  <si>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</si>
  <si>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</si>
  <si>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</si>
  <si>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</si>
  <si>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</si>
  <si>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</si>
  <si>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</si>
  <si>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</si>
  <si>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</si>
  <si>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</si>
  <si>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</si>
  <si>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</si>
  <si>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</si>
  <si>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</si>
  <si>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</si>
  <si>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</si>
  <si>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</si>
  <si>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</si>
  <si>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</si>
  <si>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</si>
  <si>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</si>
  <si>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</si>
  <si>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</si>
  <si>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</si>
  <si>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</si>
  <si>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</si>
  <si>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</si>
  <si>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</si>
  <si>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</si>
  <si>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</si>
  <si>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</si>
  <si>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</si>
  <si>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</si>
  <si>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</si>
  <si>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</si>
  <si>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</si>
  <si>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</si>
  <si>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</si>
  <si>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</si>
  <si>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</si>
  <si>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</si>
  <si>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</si>
  <si>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</si>
  <si>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</si>
  <si>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</si>
  <si>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</si>
  <si>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</si>
  <si>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</si>
  <si>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</si>
  <si>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</si>
  <si>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</si>
  <si>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</si>
  <si>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</si>
  <si>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</si>
  <si>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</si>
  <si>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</si>
  <si>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</si>
  <si>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</si>
  <si>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</si>
  <si>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</si>
  <si>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</si>
  <si>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</si>
  <si>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</si>
  <si>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</si>
  <si>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</si>
  <si>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</si>
  <si>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</si>
  <si>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</si>
  <si>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</si>
  <si>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</si>
  <si>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</si>
  <si>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</si>
  <si>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</si>
  <si>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</si>
  <si>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</si>
  <si>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</si>
  <si>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</si>
  <si>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</si>
  <si>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</si>
  <si>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</si>
  <si>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</si>
  <si>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</si>
  <si>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</si>
  <si>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</si>
  <si>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</si>
  <si>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</si>
  <si>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</si>
  <si>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</si>
  <si>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</si>
  <si>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</si>
  <si>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</si>
  <si>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</si>
  <si>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</si>
  <si>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</si>
  <si>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</si>
  <si>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</si>
  <si>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</si>
  <si>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</si>
  <si>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</si>
  <si>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</si>
  <si>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</si>
  <si>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</si>
  <si>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</si>
  <si>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</si>
  <si>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</si>
  <si>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</si>
  <si>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</si>
  <si>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</si>
  <si>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</si>
  <si>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</si>
  <si>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</si>
  <si>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</si>
  <si>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</si>
  <si>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</si>
  <si>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</si>
  <si>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</si>
  <si>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</si>
  <si>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</si>
  <si>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</si>
  <si>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</si>
  <si>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</si>
  <si>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</si>
  <si>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</si>
  <si>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</si>
  <si>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</si>
  <si>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</si>
  <si>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</si>
  <si>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</si>
  <si>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</si>
  <si>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</si>
  <si>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</si>
  <si>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</si>
  <si>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</si>
  <si>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</si>
  <si>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</si>
  <si>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</si>
  <si>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</si>
  <si>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</si>
  <si>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</si>
  <si>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</si>
  <si>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</si>
  <si>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</si>
  <si>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</si>
  <si>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</si>
  <si>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</si>
  <si>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</si>
  <si>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</si>
  <si>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</si>
  <si>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</si>
  <si>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</si>
  <si>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</si>
  <si>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</si>
  <si>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</si>
  <si>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</si>
  <si>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</si>
  <si>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</si>
  <si>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</si>
  <si>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</si>
  <si>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</si>
  <si>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</si>
  <si>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</si>
  <si>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</si>
  <si>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</si>
  <si>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</si>
  <si>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</si>
  <si>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</si>
  <si>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</si>
  <si>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</si>
  <si>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</si>
  <si>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</si>
  <si>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</si>
  <si>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</si>
  <si>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</si>
  <si>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</si>
  <si>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</si>
  <si>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</si>
  <si>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</si>
  <si>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</si>
  <si>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</si>
  <si>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</si>
  <si>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</si>
  <si>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</si>
  <si>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</si>
  <si>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</si>
  <si>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</si>
  <si>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</si>
  <si>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</si>
  <si>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</si>
  <si>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</si>
  <si>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</si>
  <si>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</si>
  <si>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</si>
  <si>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</si>
  <si>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</si>
  <si>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</si>
  <si>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</si>
  <si>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</si>
  <si>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</si>
  <si>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</si>
  <si>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</si>
  <si>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</si>
  <si>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</si>
  <si>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</si>
  <si>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</si>
  <si>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</si>
  <si>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</si>
  <si>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</si>
  <si>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</si>
  <si>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</si>
  <si>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</si>
  <si>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</si>
  <si>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</si>
  <si>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</si>
  <si>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</si>
  <si>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</si>
  <si>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</si>
  <si>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</si>
  <si>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</si>
  <si>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</si>
  <si>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</si>
  <si>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</si>
  <si>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</si>
  <si>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</si>
  <si>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</si>
  <si>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</si>
  <si>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</si>
  <si>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</si>
  <si>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</si>
  <si>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</si>
  <si>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</si>
  <si>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</si>
  <si>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</si>
  <si>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</si>
  <si>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</si>
  <si>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</si>
  <si>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</si>
  <si>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</si>
  <si>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</si>
  <si>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</si>
  <si>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</si>
  <si>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</si>
  <si>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</si>
  <si>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</si>
  <si>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</si>
  <si>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</si>
  <si>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</si>
  <si>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</si>
  <si>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</si>
  <si>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</si>
  <si>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</si>
  <si>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</si>
  <si>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</si>
  <si>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</si>
  <si>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</si>
  <si>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</si>
  <si>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</si>
  <si>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</si>
  <si>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</si>
  <si>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</si>
  <si>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</si>
  <si>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</si>
  <si>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</si>
  <si>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</si>
  <si>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</si>
  <si>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</si>
  <si>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</si>
  <si>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</si>
  <si>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</si>
  <si>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</si>
  <si>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</si>
  <si>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</si>
  <si>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</si>
  <si>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</si>
  <si>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</si>
  <si>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</si>
  <si>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</si>
  <si>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</si>
  <si>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</si>
  <si>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</si>
  <si>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</si>
  <si>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</si>
  <si>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</si>
  <si>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</si>
  <si>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</si>
  <si>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</si>
  <si>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</si>
  <si>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</si>
  <si>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</si>
  <si>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</si>
  <si>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</si>
  <si>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</si>
  <si>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</si>
  <si>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</si>
  <si>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</si>
  <si>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</si>
  <si>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</si>
  <si>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</si>
  <si>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</si>
  <si>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</si>
  <si>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</si>
  <si>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</si>
  <si>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</si>
  <si>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</si>
  <si>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</si>
  <si>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</si>
  <si>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</si>
  <si>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</si>
  <si>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</si>
  <si>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</si>
  <si>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</si>
  <si>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</si>
  <si>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</si>
  <si>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</si>
  <si>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</si>
  <si>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</si>
  <si>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</si>
  <si>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</si>
  <si>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</si>
  <si>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</si>
  <si>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</si>
  <si>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</si>
  <si>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</si>
  <si>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</si>
  <si>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</si>
  <si>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</si>
  <si>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</si>
  <si>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</si>
  <si>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</si>
  <si>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</si>
  <si>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</si>
  <si>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</si>
  <si>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</si>
  <si>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</si>
  <si>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</si>
  <si>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</si>
  <si>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</si>
  <si>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</si>
  <si>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</si>
  <si>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</si>
  <si>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</si>
  <si>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</si>
  <si>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</si>
  <si>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</si>
  <si>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</si>
  <si>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</si>
  <si>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</si>
  <si>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</si>
  <si>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</si>
  <si>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</si>
  <si>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</si>
  <si>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</si>
  <si>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</si>
  <si>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</si>
  <si>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</si>
  <si>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</si>
  <si>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</si>
  <si>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</si>
  <si>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</si>
  <si>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</si>
  <si>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</si>
  <si>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</si>
  <si>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</si>
  <si>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</si>
  <si>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</si>
  <si>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</si>
  <si>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</si>
  <si>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</si>
  <si>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</si>
  <si>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</si>
  <si>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</si>
  <si>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</si>
  <si>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</si>
  <si>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</si>
  <si>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</si>
  <si>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</si>
  <si>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</si>
  <si>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</si>
  <si>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</si>
  <si>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</si>
  <si>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</si>
  <si>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</si>
  <si>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</si>
  <si>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</si>
  <si>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</si>
  <si>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</si>
  <si>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</si>
  <si>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</si>
  <si>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</si>
  <si>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</si>
  <si>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</si>
  <si>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</si>
  <si>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</si>
  <si>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</si>
  <si>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</si>
  <si>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</si>
  <si>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</si>
  <si>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</si>
  <si>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</si>
  <si>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</si>
  <si>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</si>
  <si>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</si>
  <si>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</si>
  <si>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</si>
  <si>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</si>
  <si>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</si>
  <si>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</si>
  <si>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</si>
  <si>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</si>
  <si>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</si>
  <si>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</si>
  <si>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</si>
  <si>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</si>
  <si>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</si>
  <si>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</si>
  <si>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</si>
  <si>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</si>
  <si>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</si>
  <si>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</si>
  <si>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</si>
  <si>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</si>
  <si>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</si>
  <si>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</si>
  <si>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</si>
  <si>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</si>
  <si>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</si>
  <si>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</si>
  <si>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</si>
  <si>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</si>
  <si>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</si>
  <si>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</si>
  <si>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</si>
  <si>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</si>
  <si>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</si>
  <si>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</si>
  <si>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</si>
  <si>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</si>
  <si>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</si>
  <si>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</si>
  <si>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</si>
  <si>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</si>
  <si>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</si>
  <si>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</si>
  <si>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</si>
  <si>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</si>
  <si>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</si>
  <si>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</si>
  <si>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</si>
  <si>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</si>
  <si>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</si>
  <si>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</si>
  <si>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</si>
  <si>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</si>
  <si>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</si>
  <si>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</si>
  <si>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</si>
  <si>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</si>
  <si>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</si>
  <si>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</si>
  <si>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</si>
  <si>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</si>
  <si>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</si>
  <si>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</si>
  <si>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</si>
  <si>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</si>
  <si>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</si>
  <si>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</si>
  <si>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</si>
  <si>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</si>
  <si>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</si>
  <si>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</si>
  <si>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</si>
  <si>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</si>
  <si>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</si>
  <si>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</si>
  <si>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</si>
  <si>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</si>
  <si>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</si>
  <si>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</si>
  <si>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</si>
  <si>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</si>
  <si>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</si>
  <si>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</si>
  <si>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</si>
  <si>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</si>
  <si>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</si>
  <si>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</si>
  <si>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</si>
  <si>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</si>
  <si>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</si>
  <si>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</si>
  <si>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</si>
  <si>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</si>
  <si>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</si>
  <si>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</si>
  <si>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</si>
  <si>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</si>
  <si>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</si>
  <si>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</si>
  <si>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</si>
  <si>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</si>
  <si>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</si>
  <si>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</si>
  <si>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</si>
  <si>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</si>
  <si>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</si>
  <si>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</si>
  <si>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</si>
  <si>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</si>
  <si>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</si>
  <si>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</si>
  <si>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</si>
  <si>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</si>
  <si>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</si>
  <si>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</si>
  <si>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</si>
  <si>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</si>
  <si>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</si>
  <si>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</si>
  <si>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</si>
  <si>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</si>
  <si>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</si>
  <si>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</si>
  <si>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</si>
  <si>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</si>
  <si>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</si>
  <si>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</si>
  <si>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</si>
  <si>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</si>
  <si>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</si>
  <si>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</si>
  <si>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</si>
  <si>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</si>
  <si>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</si>
  <si>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</si>
  <si>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</si>
  <si>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</si>
  <si>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</si>
  <si>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</si>
  <si>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</si>
  <si>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</si>
  <si>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</si>
  <si>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</si>
  <si>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</si>
  <si>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</si>
  <si>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</si>
  <si>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</si>
  <si>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</si>
  <si>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</si>
  <si>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</si>
  <si>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</si>
  <si>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</si>
  <si>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</si>
  <si>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</si>
  <si>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</si>
  <si>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</si>
  <si>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</si>
  <si>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</si>
  <si>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</si>
  <si>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</si>
  <si>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</si>
  <si>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</si>
  <si>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</si>
  <si>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</si>
  <si>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</si>
  <si>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</si>
  <si>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</si>
  <si>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</si>
  <si>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</si>
  <si>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</si>
  <si>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</si>
  <si>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</si>
  <si>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</si>
  <si>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</si>
  <si>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</si>
  <si>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</si>
  <si>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</si>
  <si>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</si>
  <si>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</si>
  <si>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</si>
  <si>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</si>
  <si>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</si>
  <si>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</si>
  <si>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</si>
  <si>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</si>
  <si>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</si>
  <si>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</si>
  <si>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</si>
  <si>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</si>
  <si>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</si>
  <si>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</si>
  <si>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</si>
  <si>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</si>
  <si>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</si>
  <si>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</si>
  <si>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</si>
  <si>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</si>
  <si>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</si>
  <si>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</si>
  <si>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</si>
  <si>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</si>
  <si>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</si>
  <si>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</si>
  <si>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</si>
  <si>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</si>
  <si>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</si>
  <si>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</si>
  <si>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</si>
  <si>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</si>
  <si>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</si>
  <si>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</si>
  <si>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</si>
  <si>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</si>
  <si>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</si>
  <si>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</si>
  <si>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</si>
  <si>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</si>
  <si>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</si>
  <si>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</si>
  <si>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</si>
  <si>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</si>
  <si>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</si>
  <si>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</si>
  <si>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</si>
  <si>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</si>
  <si>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</si>
  <si>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</si>
  <si>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</si>
  <si>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</si>
  <si>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</si>
  <si>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</si>
  <si>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</si>
  <si>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</si>
  <si>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</si>
  <si>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</si>
  <si>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</si>
  <si>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</si>
  <si>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</si>
  <si>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</si>
  <si>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</si>
  <si>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</si>
  <si>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</si>
  <si>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</si>
  <si>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</si>
  <si>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</si>
  <si>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</si>
  <si>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</si>
  <si>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</si>
  <si>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</si>
  <si>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</si>
  <si>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</si>
  <si>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</si>
  <si>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</si>
  <si>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</si>
  <si>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</si>
  <si>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</si>
  <si>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</si>
  <si>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</si>
  <si>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</si>
  <si>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</si>
  <si>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</si>
  <si>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</si>
  <si>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</si>
  <si>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</si>
  <si>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</si>
  <si>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</si>
  <si>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</si>
  <si>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</si>
  <si>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</si>
  <si>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</si>
  <si>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</si>
  <si>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</si>
  <si>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</si>
  <si>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</si>
  <si>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</si>
  <si>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</si>
  <si>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</si>
  <si>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</si>
  <si>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</si>
  <si>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</si>
  <si>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</si>
  <si>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</si>
  <si>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</si>
  <si>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</si>
  <si>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</si>
  <si>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</si>
  <si>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</si>
  <si>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</si>
  <si>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</si>
  <si>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</si>
  <si>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</si>
  <si>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</si>
  <si>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</si>
  <si>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</si>
  <si>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</si>
  <si>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</si>
  <si>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</si>
  <si>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</si>
  <si>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</si>
  <si>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</si>
  <si>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</si>
  <si>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</si>
  <si>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</si>
  <si>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</si>
  <si>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</si>
  <si>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</si>
  <si>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</si>
  <si>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</si>
  <si>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</si>
  <si>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</si>
  <si>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</si>
  <si>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</si>
  <si>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</si>
  <si>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</si>
  <si>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</si>
  <si>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</si>
  <si>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</si>
  <si>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</si>
  <si>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</si>
  <si>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</si>
  <si>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</si>
  <si>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</si>
  <si>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</si>
  <si>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</si>
  <si>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</si>
  <si>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</si>
  <si>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</si>
  <si>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</si>
  <si>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</si>
  <si>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</si>
  <si>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</si>
  <si>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</si>
  <si>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</si>
  <si>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</si>
  <si>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</si>
  <si>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</si>
  <si>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</si>
  <si>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</si>
  <si>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</si>
  <si>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</si>
  <si>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</si>
  <si>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</si>
  <si>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</si>
  <si>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</si>
  <si>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</si>
  <si>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</si>
  <si>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</si>
  <si>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</si>
  <si>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</si>
  <si>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</si>
  <si>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</si>
  <si>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</si>
  <si>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</si>
  <si>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</si>
  <si>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</si>
  <si>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</si>
  <si>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</si>
  <si>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</si>
  <si>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</si>
  <si>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</si>
  <si>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</si>
  <si>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</si>
  <si>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</si>
  <si>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</si>
  <si>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</si>
  <si>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</si>
  <si>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</si>
  <si>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</si>
  <si>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</si>
  <si>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</si>
  <si>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</si>
  <si>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</si>
  <si>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</si>
  <si>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</si>
  <si>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</si>
  <si>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</si>
  <si>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</si>
  <si>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</si>
  <si>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</si>
  <si>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</si>
  <si>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</si>
  <si>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</si>
  <si>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</si>
  <si>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</si>
  <si>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</si>
  <si>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</si>
  <si>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</si>
  <si>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</si>
  <si>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</si>
  <si>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</si>
  <si>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</si>
  <si>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</si>
  <si>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</si>
  <si>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</si>
  <si>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</si>
  <si>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</si>
  <si>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</si>
  <si>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</si>
  <si>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</si>
  <si>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</si>
  <si>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</si>
  <si>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</si>
  <si>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</si>
  <si>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</si>
  <si>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</si>
  <si>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</si>
  <si>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</si>
  <si>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</si>
  <si>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</si>
  <si>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</si>
  <si>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</si>
  <si>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</si>
  <si>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</si>
  <si>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</si>
  <si>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</si>
  <si>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</si>
  <si>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</si>
  <si>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</si>
  <si>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</si>
  <si>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</si>
  <si>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</si>
  <si>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</si>
  <si>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</si>
  <si>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</si>
  <si>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</si>
  <si>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</si>
  <si>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</si>
  <si>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</si>
  <si>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</si>
  <si>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</si>
  <si>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</si>
  <si>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</si>
  <si>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</si>
  <si>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</si>
  <si>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</si>
  <si>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</si>
  <si>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</si>
  <si>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</si>
  <si>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</si>
  <si>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</si>
  <si>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</si>
  <si>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</si>
  <si>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</si>
  <si>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</si>
  <si>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</si>
  <si>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</si>
  <si>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</si>
  <si>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</si>
  <si>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</si>
  <si>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</si>
  <si>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</si>
  <si>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</si>
  <si>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</si>
  <si>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</si>
  <si>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</si>
  <si>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</si>
  <si>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</si>
  <si>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</si>
  <si>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</si>
  <si>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</si>
  <si>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</si>
  <si>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</si>
  <si>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</si>
  <si>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</si>
  <si>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</si>
  <si>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</si>
  <si>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</si>
  <si>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</si>
  <si>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</si>
  <si>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</si>
  <si>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</si>
  <si>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</si>
  <si>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</si>
  <si>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</si>
  <si>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</si>
  <si>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</si>
  <si>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</si>
  <si>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</si>
  <si>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</si>
  <si>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</si>
  <si>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</si>
  <si>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</si>
  <si>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</si>
  <si>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</si>
  <si>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</si>
  <si>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</si>
  <si>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</si>
  <si>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</si>
  <si>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</si>
  <si>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</si>
  <si>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</si>
  <si>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</si>
  <si>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</si>
  <si>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</si>
  <si>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</si>
  <si>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</si>
  <si>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</si>
  <si>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</si>
  <si>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</si>
  <si>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</si>
  <si>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</si>
  <si>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</si>
  <si>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</si>
  <si>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</si>
  <si>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</si>
  <si>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</si>
  <si>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</si>
  <si>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</si>
  <si>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</si>
  <si>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</si>
  <si>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</si>
  <si>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</si>
  <si>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</si>
  <si>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</si>
  <si>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</si>
  <si>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</si>
  <si>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</si>
  <si>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</si>
  <si>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</si>
  <si>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</si>
  <si>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</si>
  <si>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</si>
  <si>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</si>
  <si>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</si>
  <si>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</si>
  <si>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</si>
  <si>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</si>
  <si>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</si>
  <si>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</si>
  <si>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</si>
  <si>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</si>
  <si>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</si>
  <si>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</si>
  <si>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</si>
  <si>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</si>
  <si>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</si>
  <si>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</si>
  <si>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</si>
  <si>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</si>
  <si>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</si>
  <si>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</si>
  <si>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</si>
  <si>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</si>
  <si>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</si>
  <si>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</si>
  <si>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</si>
  <si>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</si>
  <si>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</si>
  <si>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</si>
  <si>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</si>
  <si>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</si>
  <si>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</si>
  <si>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</si>
  <si>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</si>
  <si>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</si>
  <si>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</si>
  <si>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</si>
  <si>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</si>
  <si>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</si>
  <si>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</si>
  <si>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</si>
  <si>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</si>
  <si>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</si>
  <si>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</si>
  <si>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</si>
  <si>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</si>
  <si>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</si>
  <si>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</si>
  <si>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</si>
  <si>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</si>
  <si>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</si>
  <si>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</si>
  <si>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</si>
  <si>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</si>
  <si>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</si>
  <si>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</si>
  <si>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</si>
  <si>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</si>
  <si>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</si>
  <si>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</si>
  <si>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</si>
  <si>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</si>
  <si>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</si>
  <si>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</si>
  <si>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</si>
  <si>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</si>
  <si>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</si>
  <si>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</si>
  <si>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</si>
  <si>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</si>
  <si>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</si>
  <si>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</si>
  <si>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</si>
  <si>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</si>
  <si>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</si>
  <si>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</si>
  <si>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</si>
  <si>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</si>
  <si>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</si>
  <si>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</si>
  <si>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</si>
  <si>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</si>
  <si>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</si>
  <si>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</si>
  <si>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</si>
  <si>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</si>
  <si>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</si>
  <si>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</si>
  <si>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</si>
  <si>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</si>
  <si>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</si>
  <si>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</si>
  <si>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</si>
  <si>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</si>
  <si>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</si>
  <si>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</si>
  <si>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</si>
  <si>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</si>
  <si>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</si>
  <si>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</si>
  <si>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</si>
  <si>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</si>
  <si>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</si>
  <si>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</si>
  <si>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</si>
  <si>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</si>
  <si>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</si>
  <si>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</si>
  <si>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</si>
  <si>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</si>
  <si>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</si>
  <si>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</si>
  <si>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</si>
  <si>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</si>
  <si>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</si>
  <si>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</si>
  <si>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</si>
  <si>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</si>
  <si>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</si>
  <si>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</si>
  <si>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</si>
  <si>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</si>
  <si>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</si>
  <si>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</si>
  <si>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</si>
  <si>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</si>
  <si>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</si>
  <si>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</si>
  <si>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</si>
  <si>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</si>
  <si>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</si>
  <si>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</si>
  <si>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</si>
  <si>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</si>
  <si>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</si>
  <si>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</si>
  <si>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</si>
  <si>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</si>
  <si>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</si>
  <si>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</si>
  <si>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</si>
  <si>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</si>
  <si>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</si>
  <si>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</si>
  <si>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</si>
  <si>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</si>
  <si>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</si>
  <si>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</si>
  <si>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</si>
  <si>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</si>
  <si>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</si>
  <si>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</si>
  <si>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</si>
  <si>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</si>
  <si>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</si>
  <si>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</si>
  <si>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</si>
  <si>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</si>
  <si>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</si>
  <si>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</si>
  <si>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</si>
  <si>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</si>
  <si>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</si>
  <si>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</si>
  <si>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</si>
  <si>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</si>
  <si>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</si>
  <si>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</si>
  <si>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</si>
  <si>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</si>
  <si>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</si>
  <si>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</si>
  <si>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</si>
  <si>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</si>
  <si>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</si>
  <si>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</si>
  <si>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</si>
  <si>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</si>
  <si>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</si>
  <si>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</si>
  <si>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</si>
  <si>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</si>
  <si>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</si>
  <si>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</si>
  <si>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</si>
  <si>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</si>
  <si>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</si>
  <si>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</si>
  <si>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</si>
  <si>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</si>
  <si>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</si>
  <si>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</si>
  <si>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</si>
  <si>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</si>
  <si>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</si>
  <si>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</si>
  <si>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</si>
  <si>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</si>
  <si>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</si>
  <si>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</si>
  <si>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</si>
  <si>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</si>
  <si>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</si>
  <si>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</si>
  <si>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</si>
  <si>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</si>
  <si>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</si>
  <si>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</si>
  <si>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</si>
  <si>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</si>
  <si>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</si>
  <si>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</si>
  <si>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</si>
  <si>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</si>
  <si>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</si>
  <si>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</si>
  <si>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</si>
  <si>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</si>
  <si>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</si>
  <si>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</si>
  <si>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</si>
  <si>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</si>
  <si>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</si>
  <si>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</si>
  <si>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</si>
  <si>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</si>
  <si>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</si>
  <si>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</si>
  <si>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</si>
  <si>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</si>
  <si>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</si>
  <si>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</si>
  <si>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</si>
  <si>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</si>
  <si>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</si>
  <si>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</si>
  <si>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</si>
  <si>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</si>
  <si>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</si>
  <si>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</si>
  <si>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</si>
  <si>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</si>
  <si>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</si>
  <si>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</si>
  <si>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</si>
  <si>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</si>
  <si>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</si>
  <si>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</si>
  <si>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</si>
  <si>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</si>
  <si>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</si>
  <si>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</si>
  <si>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</si>
  <si>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</si>
  <si>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</si>
  <si>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</si>
  <si>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</si>
  <si>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</si>
  <si>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</si>
  <si>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</si>
  <si>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</si>
  <si>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</si>
  <si>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</si>
  <si>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</si>
  <si>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</si>
  <si>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</si>
  <si>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</si>
  <si>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</si>
  <si>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</si>
  <si>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</si>
  <si>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</si>
  <si>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</si>
  <si>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</si>
  <si>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</si>
  <si>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</si>
  <si>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</si>
  <si>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</si>
  <si>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</si>
  <si>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</si>
  <si>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</si>
  <si>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</si>
  <si>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</si>
  <si>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</si>
  <si>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</si>
  <si>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</si>
  <si>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</si>
  <si>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</si>
  <si>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</si>
  <si>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</si>
  <si>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</si>
  <si>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</si>
  <si>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</si>
  <si>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</si>
  <si>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</si>
  <si>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</si>
  <si>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</si>
  <si>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</si>
  <si>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</si>
  <si>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</si>
  <si>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</si>
  <si>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</si>
  <si>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</si>
  <si>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</si>
  <si>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</si>
  <si>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</si>
  <si>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</si>
  <si>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</si>
  <si>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</si>
  <si>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</si>
  <si>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</si>
  <si>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</si>
  <si>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</si>
  <si>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</si>
  <si>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</si>
  <si>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</si>
  <si>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</si>
  <si>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</si>
  <si>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</si>
  <si>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</si>
  <si>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</si>
  <si>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</si>
  <si>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</si>
  <si>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</si>
  <si>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</si>
  <si>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</si>
  <si>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</si>
  <si>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</si>
  <si>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</si>
  <si>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</si>
  <si>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</si>
  <si>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</si>
  <si>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</si>
  <si>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</si>
  <si>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</si>
  <si>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</si>
  <si>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</si>
  <si>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</si>
  <si>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</si>
  <si>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</si>
  <si>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</si>
  <si>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</si>
  <si>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</si>
  <si>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</si>
  <si>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</si>
  <si>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</si>
  <si>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</si>
  <si>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</si>
  <si>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</si>
  <si>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</si>
  <si>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</si>
  <si>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</si>
  <si>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</si>
  <si>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</si>
  <si>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</si>
  <si>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</si>
  <si>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</si>
  <si>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</si>
  <si>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</si>
  <si>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</si>
  <si>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</si>
  <si>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</si>
  <si>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</si>
  <si>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</si>
  <si>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</si>
  <si>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</si>
  <si>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</si>
  <si>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</si>
  <si>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</si>
  <si>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</si>
  <si>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</si>
  <si>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</si>
  <si>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</si>
  <si>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</si>
  <si>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</si>
  <si>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</si>
  <si>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</si>
  <si>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</si>
  <si>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</si>
  <si>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</si>
  <si>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</si>
  <si>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</si>
  <si>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</si>
  <si>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</si>
  <si>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</si>
  <si>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</si>
  <si>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</si>
  <si>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</si>
  <si>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</si>
  <si>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</si>
  <si>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</si>
  <si>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</si>
  <si>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</si>
  <si>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</si>
  <si>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</si>
  <si>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</si>
  <si>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</si>
  <si>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</si>
  <si>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</si>
  <si>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</si>
  <si>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</si>
  <si>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</si>
  <si>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</si>
  <si>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</si>
  <si>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</si>
  <si>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</si>
  <si>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</si>
  <si>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</si>
  <si>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</si>
  <si>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</si>
  <si>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</si>
  <si>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</si>
  <si>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</si>
  <si>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</si>
  <si>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</si>
  <si>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</si>
  <si>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</si>
  <si>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</si>
  <si>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</si>
  <si>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</si>
  <si>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</si>
  <si>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</si>
  <si>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</si>
  <si>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</si>
  <si>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</si>
  <si>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</si>
  <si>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</si>
  <si>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</si>
  <si>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</si>
  <si>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</si>
  <si>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</si>
  <si>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</si>
  <si>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</si>
  <si>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</si>
  <si>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</si>
  <si>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</si>
  <si>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</si>
  <si>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</si>
  <si>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</si>
  <si>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</si>
  <si>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</si>
  <si>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</si>
  <si>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</si>
  <si>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</si>
  <si>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</si>
  <si>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</si>
  <si>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</si>
  <si>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</si>
  <si>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</si>
  <si>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</si>
  <si>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</si>
  <si>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</si>
  <si>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</si>
  <si>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</si>
  <si>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</si>
  <si>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</si>
  <si>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</si>
  <si>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</si>
  <si>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</si>
  <si>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</si>
  <si>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</si>
  <si>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</si>
  <si>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</si>
  <si>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</si>
  <si>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</si>
  <si>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</si>
  <si>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</si>
  <si>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</si>
  <si>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</si>
  <si>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</si>
  <si>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</si>
  <si>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</si>
  <si>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</si>
  <si>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</si>
  <si>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</si>
  <si>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</si>
  <si>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</si>
  <si>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</si>
  <si>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</si>
  <si>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</si>
  <si>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</si>
  <si>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</si>
  <si>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</si>
  <si>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</si>
  <si>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</si>
  <si>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</si>
  <si>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</si>
  <si>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</si>
  <si>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</si>
  <si>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</si>
  <si>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</si>
  <si>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</si>
  <si>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</si>
  <si>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</si>
  <si>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</si>
  <si>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</si>
  <si>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</si>
  <si>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</si>
  <si>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</si>
  <si>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</si>
  <si>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</si>
  <si>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</si>
  <si>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</si>
  <si>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</si>
  <si>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</si>
  <si>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</si>
  <si>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</si>
  <si>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</si>
  <si>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</si>
  <si>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</si>
  <si>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</si>
  <si>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</si>
  <si>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</si>
  <si>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</si>
  <si>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</si>
  <si>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</si>
  <si>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</si>
  <si>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</si>
  <si>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</si>
  <si>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</si>
  <si>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</si>
  <si>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</si>
  <si>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</si>
  <si>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</si>
  <si>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</si>
  <si>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</si>
  <si>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</si>
  <si>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</si>
  <si>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</si>
  <si>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</si>
  <si>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</si>
  <si>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</si>
  <si>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</si>
  <si>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</si>
  <si>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</si>
  <si>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</si>
  <si>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</si>
  <si>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</si>
  <si>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</si>
  <si>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</si>
  <si>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</si>
  <si>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</si>
  <si>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</si>
  <si>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</si>
  <si>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</si>
  <si>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</si>
  <si>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</si>
  <si>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</si>
  <si>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</si>
  <si>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</si>
  <si>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</si>
  <si>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</si>
  <si>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</si>
  <si>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</si>
  <si>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</si>
  <si>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</si>
  <si>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</si>
  <si>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</si>
  <si>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</si>
  <si>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</si>
  <si>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</si>
  <si>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</si>
  <si>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</si>
  <si>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</si>
  <si>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</si>
  <si>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</si>
  <si>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</si>
  <si>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</si>
  <si>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</si>
  <si>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</si>
  <si>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</si>
  <si>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</si>
  <si>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</si>
  <si>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</si>
  <si>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</si>
  <si>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</si>
  <si>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</si>
  <si>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</si>
  <si>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</si>
  <si>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</si>
  <si>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</si>
  <si>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</si>
  <si>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</si>
  <si>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</si>
  <si>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</si>
  <si>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</si>
  <si>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</si>
  <si>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</si>
  <si>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</si>
  <si>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</si>
  <si>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</si>
  <si>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</si>
  <si>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</si>
  <si>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</si>
  <si>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</si>
  <si>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</si>
  <si>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</si>
  <si>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</si>
  <si>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</si>
  <si>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</si>
  <si>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</si>
  <si>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</si>
  <si>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</si>
  <si>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</si>
  <si>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</si>
  <si>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</si>
  <si>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</si>
  <si>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</si>
  <si>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</si>
  <si>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</si>
  <si>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</si>
  <si>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</si>
  <si>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</si>
  <si>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</si>
  <si>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</si>
  <si>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</si>
  <si>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</si>
  <si>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</si>
  <si>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</si>
  <si>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</si>
  <si>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</si>
  <si>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</si>
  <si>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</si>
  <si>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</si>
  <si>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</si>
  <si>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</si>
  <si>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</si>
  <si>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</si>
  <si>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</si>
  <si>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</si>
  <si>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</si>
  <si>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</si>
  <si>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</si>
  <si>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</si>
  <si>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</si>
  <si>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</si>
  <si>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</si>
  <si>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</si>
  <si>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</si>
  <si>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</si>
  <si>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</si>
  <si>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</si>
  <si>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</si>
  <si>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</si>
  <si>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</si>
  <si>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</si>
  <si>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</si>
  <si>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</si>
  <si>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</si>
  <si>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</si>
  <si>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</si>
  <si>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</si>
  <si>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</si>
  <si>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</si>
  <si>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</si>
  <si>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</si>
  <si>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</si>
  <si>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</si>
  <si>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</si>
  <si>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</si>
  <si>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</si>
  <si>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</si>
  <si>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</si>
  <si>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</si>
  <si>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</si>
  <si>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</si>
  <si>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</si>
  <si>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</si>
  <si>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</si>
  <si>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</si>
  <si>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</si>
  <si>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</si>
  <si>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</si>
  <si>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</si>
  <si>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</si>
  <si>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</si>
  <si>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</si>
  <si>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</si>
  <si>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</si>
  <si>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</si>
  <si>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</si>
  <si>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</si>
  <si>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</si>
  <si>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</si>
  <si>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</si>
  <si>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</si>
  <si>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</si>
  <si>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</si>
  <si>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</si>
  <si>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</si>
  <si>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</si>
  <si>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</si>
  <si>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</si>
  <si>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</si>
  <si>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</si>
  <si>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</si>
  <si>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</si>
  <si>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</si>
  <si>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</si>
  <si>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</si>
  <si>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</si>
  <si>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</si>
  <si>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</si>
  <si>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</si>
  <si>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</si>
  <si>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</si>
  <si>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</si>
  <si>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</si>
  <si>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</si>
  <si>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</si>
  <si>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</si>
  <si>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</si>
  <si>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</si>
  <si>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</si>
  <si>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</si>
  <si>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</si>
  <si>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</si>
  <si>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</si>
  <si>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</si>
  <si>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</si>
  <si>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</si>
  <si>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</si>
  <si>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</si>
  <si>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</si>
  <si>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</si>
  <si>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</si>
  <si>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</si>
  <si>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</si>
  <si>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</si>
  <si>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</si>
  <si>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</si>
  <si>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</si>
  <si>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</si>
  <si>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</si>
  <si>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</si>
  <si>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</si>
  <si>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</si>
  <si>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</si>
  <si>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</si>
  <si>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</si>
  <si>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</si>
  <si>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</si>
  <si>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</si>
  <si>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</si>
  <si>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</si>
  <si>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</si>
  <si>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</si>
  <si>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</si>
  <si>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</si>
  <si>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</si>
  <si>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</si>
  <si>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</si>
  <si>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</si>
  <si>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</si>
  <si>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</si>
  <si>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</si>
  <si>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</si>
  <si>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</si>
  <si>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</si>
  <si>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</si>
  <si>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</si>
  <si>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</si>
  <si>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</si>
  <si>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</si>
  <si>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</si>
  <si>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</si>
  <si>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</si>
  <si>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</si>
  <si>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</si>
  <si>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</si>
  <si>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</si>
  <si>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</si>
  <si>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</si>
  <si>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</si>
  <si>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</si>
  <si>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</si>
  <si>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</si>
  <si>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</si>
  <si>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</si>
  <si>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</si>
  <si>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</si>
  <si>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</si>
  <si>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</si>
  <si>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</si>
  <si>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</si>
  <si>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</si>
  <si>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</si>
  <si>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</si>
  <si>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</si>
  <si>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</si>
  <si>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</si>
  <si>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</si>
  <si>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</si>
  <si>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</si>
  <si>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</si>
  <si>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</si>
  <si>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</si>
  <si>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</si>
  <si>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</si>
  <si>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</si>
  <si>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</si>
  <si>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</si>
  <si>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</si>
  <si>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</si>
  <si>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</si>
  <si>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</si>
  <si>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</si>
  <si>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</si>
  <si>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</si>
  <si>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</si>
  <si>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</si>
  <si>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</si>
  <si>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</si>
  <si>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</si>
  <si>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</si>
  <si>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</si>
  <si>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</si>
  <si>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</si>
  <si>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</si>
  <si>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</si>
  <si>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</si>
  <si>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</si>
  <si>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</si>
  <si>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</si>
  <si>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</si>
  <si>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</si>
  <si>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</si>
  <si>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</si>
  <si>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</si>
  <si>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</si>
  <si>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</si>
  <si>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</si>
  <si>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</si>
  <si>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</si>
  <si>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</si>
  <si>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</si>
  <si>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</si>
  <si>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</si>
  <si>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</si>
  <si>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</si>
  <si>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</si>
  <si>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</si>
  <si>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</si>
  <si>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</si>
  <si>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</si>
  <si>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</si>
  <si>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</si>
  <si>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</si>
  <si>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</si>
  <si>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</si>
  <si>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</si>
  <si>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</si>
  <si>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</si>
  <si>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</si>
  <si>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</si>
  <si>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</si>
  <si>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</si>
  <si>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</si>
  <si>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</si>
  <si>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</si>
  <si>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</si>
  <si>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</si>
  <si>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</si>
  <si>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</si>
  <si>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</si>
  <si>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</si>
  <si>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</si>
  <si>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</si>
  <si>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</si>
  <si>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</si>
  <si>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</si>
  <si>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</si>
  <si>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</si>
  <si>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</si>
  <si>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</si>
  <si>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</si>
  <si>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</si>
  <si>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</si>
  <si>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</si>
  <si>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</si>
  <si>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</si>
  <si>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</si>
  <si>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</si>
  <si>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</si>
  <si>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</si>
  <si>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</si>
  <si>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</si>
  <si>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</si>
  <si>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</si>
  <si>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</si>
  <si>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</si>
  <si>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</si>
  <si>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</si>
  <si>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</si>
  <si>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</si>
  <si>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</si>
  <si>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</si>
  <si>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</si>
  <si>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</si>
  <si>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</si>
  <si>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</si>
  <si>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</si>
  <si>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</si>
  <si>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</si>
  <si>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</si>
  <si>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</si>
  <si>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</si>
  <si>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</si>
  <si>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</si>
  <si>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</si>
  <si>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</si>
  <si>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</si>
  <si>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</si>
  <si>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</si>
  <si>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</si>
  <si>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</si>
  <si>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</si>
  <si>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</si>
  <si>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</si>
  <si>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</si>
  <si>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</si>
  <si>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</si>
  <si>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</si>
  <si>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</si>
  <si>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</si>
  <si>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</si>
  <si>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</si>
  <si>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</si>
  <si>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</si>
  <si>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</si>
  <si>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</si>
  <si>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</si>
  <si>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</si>
  <si>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</si>
  <si>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</si>
  <si>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</si>
  <si>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</si>
  <si>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</si>
  <si>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</si>
  <si>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</si>
  <si>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</si>
  <si>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</si>
  <si>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</si>
  <si>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</si>
  <si>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</si>
  <si>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</si>
  <si>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</si>
  <si>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</si>
  <si>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</si>
  <si>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</si>
  <si>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</si>
  <si>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</si>
  <si>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</si>
  <si>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</si>
  <si>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</si>
  <si>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</si>
  <si>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</si>
  <si>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</si>
  <si>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</si>
  <si>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</si>
  <si>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</si>
  <si>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</si>
  <si>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</si>
  <si>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</si>
  <si>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</si>
  <si>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</si>
  <si>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</si>
  <si>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</si>
  <si>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</si>
  <si>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</si>
  <si>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</si>
  <si>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</si>
  <si>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</si>
  <si>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</si>
  <si>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</si>
  <si>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</si>
  <si>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</si>
  <si>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</si>
  <si>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</si>
  <si>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</si>
  <si>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</si>
  <si>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</si>
  <si>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</si>
  <si>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</si>
  <si>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</si>
  <si>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</si>
  <si>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</si>
  <si>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</si>
  <si>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</si>
  <si>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</si>
  <si>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</si>
  <si>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</si>
  <si>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</si>
  <si>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</si>
  <si>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</si>
  <si>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</si>
  <si>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</si>
  <si>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</si>
  <si>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</si>
  <si>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</si>
  <si>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</si>
  <si>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</si>
  <si>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</si>
  <si>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</si>
  <si>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</si>
  <si>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</si>
  <si>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</si>
  <si>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</si>
  <si>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</si>
  <si>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</si>
  <si>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</si>
  <si>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</si>
  <si>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</si>
  <si>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</si>
  <si>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</si>
  <si>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</si>
  <si>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</si>
  <si>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</si>
  <si>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</si>
  <si>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</si>
  <si>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</si>
  <si>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</si>
  <si>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</si>
  <si>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</si>
  <si>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</si>
  <si>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</si>
  <si>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</si>
  <si>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</si>
  <si>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</si>
  <si>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</si>
  <si>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</si>
  <si>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</si>
  <si>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</si>
  <si>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</si>
  <si>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</si>
  <si>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</si>
  <si>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</si>
  <si>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</si>
  <si>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</si>
  <si>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</si>
  <si>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</si>
  <si>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</si>
  <si>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</si>
  <si>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</si>
  <si>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</si>
  <si>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</si>
  <si>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</si>
  <si>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</si>
  <si>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</si>
  <si>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</si>
  <si>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</si>
  <si>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</si>
  <si>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</si>
  <si>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</si>
  <si>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</si>
  <si>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</si>
  <si>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</si>
  <si>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</si>
  <si>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</si>
  <si>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</si>
  <si>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</si>
  <si>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</si>
  <si>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</si>
  <si>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</si>
  <si>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</si>
  <si>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</si>
  <si>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</si>
  <si>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</si>
  <si>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</si>
  <si>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</si>
  <si>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</si>
  <si>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</si>
  <si>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</si>
  <si>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</si>
  <si>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</si>
  <si>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</si>
  <si>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</si>
  <si>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</si>
  <si>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</si>
  <si>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</si>
  <si>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</si>
  <si>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</si>
  <si>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</si>
  <si>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</si>
  <si>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</si>
  <si>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</si>
  <si>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</si>
  <si>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</si>
  <si>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</si>
  <si>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</si>
  <si>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</si>
  <si>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</si>
  <si>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</si>
  <si>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</si>
  <si>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</si>
  <si>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</si>
  <si>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</si>
  <si>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</si>
  <si>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</si>
  <si>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</si>
  <si>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</si>
  <si>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</si>
  <si>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</si>
  <si>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</si>
  <si>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</si>
  <si>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</si>
  <si>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</si>
  <si>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</si>
  <si>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</si>
  <si>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</si>
  <si>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</si>
  <si>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</si>
  <si>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</si>
  <si>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</si>
  <si>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</si>
  <si>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</si>
  <si>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</si>
  <si>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</si>
  <si>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</si>
  <si>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</si>
  <si>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</si>
  <si>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</si>
  <si>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</si>
  <si>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</si>
  <si>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</si>
  <si>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</si>
  <si>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</si>
  <si>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</si>
  <si>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</si>
  <si>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</si>
  <si>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</si>
  <si>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</si>
  <si>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</si>
  <si>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</si>
  <si>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</si>
  <si>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</si>
  <si>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</si>
  <si>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</si>
  <si>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</si>
  <si>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</si>
  <si>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</si>
  <si>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</si>
  <si>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</si>
  <si>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</si>
  <si>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</si>
  <si>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</si>
  <si>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</si>
  <si>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</si>
  <si>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</si>
  <si>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</si>
  <si>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</si>
  <si>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</si>
  <si>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</si>
  <si>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</si>
  <si>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</si>
  <si>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</si>
  <si>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</si>
  <si>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</si>
  <si>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</si>
  <si>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</si>
  <si>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</si>
  <si>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</si>
  <si>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</si>
  <si>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</si>
  <si>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</si>
  <si>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</si>
  <si>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</si>
  <si>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</si>
  <si>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</si>
  <si>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</si>
  <si>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</si>
  <si>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</si>
  <si>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</si>
  <si>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</si>
  <si>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</si>
  <si>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</si>
  <si>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</si>
  <si>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</si>
  <si>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</si>
  <si>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</si>
  <si>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</si>
  <si>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</si>
  <si>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</si>
  <si>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</si>
  <si>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</si>
  <si>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</si>
  <si>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</si>
  <si>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</si>
  <si>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</si>
  <si>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</si>
  <si>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</si>
  <si>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</si>
  <si>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</si>
  <si>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</si>
  <si>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</si>
  <si>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</si>
  <si>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</si>
  <si>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</si>
  <si>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</si>
  <si>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</si>
  <si>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</si>
  <si>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</si>
  <si>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</si>
  <si>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</si>
  <si>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</si>
  <si>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</si>
  <si>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</si>
  <si>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</si>
  <si>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</si>
  <si>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</si>
  <si>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</si>
  <si>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</si>
  <si>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</si>
  <si>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</si>
  <si>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</si>
  <si>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</si>
  <si>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</si>
  <si>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</si>
  <si>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</si>
  <si>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</si>
  <si>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</si>
  <si>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</si>
  <si>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</si>
  <si>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</si>
  <si>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</si>
  <si>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</si>
  <si>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</si>
  <si>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</si>
  <si>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</si>
  <si>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</si>
  <si>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</si>
  <si>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</si>
  <si>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</si>
  <si>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</si>
  <si>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</si>
  <si>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</si>
  <si>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</si>
  <si>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</si>
  <si>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</si>
  <si>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</si>
  <si>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</si>
  <si>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</si>
  <si>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</si>
  <si>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</si>
  <si>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</si>
  <si>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</si>
  <si>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</si>
  <si>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</si>
  <si>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</si>
  <si>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</si>
  <si>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</si>
  <si>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</si>
  <si>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</si>
  <si>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</si>
  <si>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</si>
  <si>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</si>
  <si>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</si>
  <si>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</si>
  <si>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</si>
  <si>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</si>
  <si>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</si>
  <si>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</si>
  <si>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</si>
  <si>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</si>
  <si>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</si>
  <si>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</si>
  <si>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</si>
  <si>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</si>
  <si>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</si>
  <si>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</si>
  <si>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</si>
  <si>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</si>
  <si>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</si>
  <si>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</si>
  <si>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</si>
  <si>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</si>
  <si>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</si>
  <si>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</si>
  <si>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</si>
  <si>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</si>
  <si>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</si>
  <si>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</si>
  <si>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</si>
  <si>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</si>
  <si>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</si>
  <si>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</si>
  <si>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</si>
  <si>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</si>
  <si>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</si>
  <si>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</si>
  <si>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</si>
  <si>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</si>
  <si>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</si>
  <si>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</si>
  <si>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</si>
  <si>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</si>
  <si>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</si>
  <si>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</si>
  <si>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</si>
  <si>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</si>
  <si>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</si>
  <si>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</si>
  <si>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</si>
  <si>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</si>
  <si>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</si>
  <si>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</si>
  <si>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</si>
  <si>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</si>
  <si>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</si>
  <si>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</si>
  <si>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</si>
  <si>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</si>
  <si>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</si>
  <si>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</si>
  <si>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</si>
  <si>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</si>
  <si>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</si>
  <si>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</si>
  <si>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</si>
  <si>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</si>
  <si>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</si>
  <si>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</si>
  <si>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</si>
  <si>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</si>
  <si>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</si>
  <si>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</si>
  <si>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</si>
  <si>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</si>
  <si>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</si>
  <si>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</si>
  <si>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</si>
  <si>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</si>
  <si>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</si>
  <si>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</si>
  <si>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</si>
  <si>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</si>
  <si>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</si>
  <si>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</si>
  <si>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</si>
  <si>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</si>
  <si>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</si>
  <si>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</si>
  <si>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</si>
  <si>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</si>
  <si>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</si>
  <si>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</si>
  <si>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</si>
  <si>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</si>
  <si>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</si>
  <si>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</si>
  <si>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</si>
  <si>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</si>
  <si>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</si>
  <si>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</si>
  <si>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</si>
  <si>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</si>
  <si>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</si>
  <si>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</si>
  <si>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</si>
  <si>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</si>
  <si>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</si>
  <si>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</si>
  <si>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</si>
  <si>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</si>
  <si>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</si>
  <si>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</si>
  <si>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</si>
  <si>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</si>
  <si>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</si>
  <si>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</si>
  <si>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</si>
  <si>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</si>
  <si>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</si>
  <si>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</si>
  <si>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</si>
  <si>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</si>
  <si>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</si>
  <si>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</si>
  <si>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</si>
  <si>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</si>
  <si>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</si>
  <si>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</si>
  <si>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</si>
  <si>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</si>
  <si>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</si>
  <si>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</si>
  <si>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</si>
  <si>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</si>
  <si>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</si>
  <si>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</si>
  <si>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</si>
  <si>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</si>
  <si>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</si>
  <si>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</si>
  <si>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</si>
  <si>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</si>
  <si>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</si>
  <si>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</si>
  <si>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</si>
  <si>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</si>
  <si>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</si>
  <si>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</si>
  <si>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</si>
  <si>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</si>
  <si>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</si>
  <si>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</si>
  <si>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</si>
  <si>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</si>
  <si>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</si>
  <si>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</si>
  <si>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</si>
  <si>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</si>
  <si>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</si>
  <si>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</si>
  <si>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</si>
  <si>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</si>
  <si>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</si>
  <si>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</si>
  <si>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</si>
  <si>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</si>
  <si>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</si>
  <si>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</si>
  <si>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</si>
  <si>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</si>
  <si>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</si>
  <si>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</si>
  <si>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</si>
  <si>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</si>
  <si>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</si>
  <si>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</si>
  <si>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</si>
  <si>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</si>
  <si>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</si>
  <si>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</si>
  <si>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</si>
  <si>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</si>
  <si>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</si>
  <si>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</si>
  <si>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</si>
  <si>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</si>
  <si>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</si>
  <si>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</si>
  <si>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</si>
  <si>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</si>
  <si>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</si>
  <si>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</si>
  <si>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</si>
  <si>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</si>
  <si>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</si>
  <si>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</si>
  <si>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</si>
  <si>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</si>
  <si>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</si>
  <si>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</si>
  <si>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</si>
  <si>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</si>
  <si>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</si>
  <si>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</si>
  <si>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</si>
  <si>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</si>
  <si>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</si>
  <si>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</si>
  <si>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</si>
  <si>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</si>
  <si>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</si>
  <si>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</si>
  <si>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</si>
  <si>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</si>
  <si>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</si>
  <si>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</si>
  <si>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</si>
  <si>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</si>
  <si>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</si>
  <si>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</si>
  <si>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</si>
  <si>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</si>
  <si>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</si>
  <si>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</si>
  <si>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</si>
  <si>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</si>
  <si>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</si>
  <si>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</si>
  <si>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</si>
  <si>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</si>
  <si>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</si>
  <si>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</si>
  <si>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</si>
  <si>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</si>
  <si>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</si>
  <si>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</si>
  <si>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</si>
  <si>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</si>
  <si>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</si>
  <si>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</si>
  <si>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</si>
  <si>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</si>
  <si>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</si>
  <si>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</si>
  <si>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</si>
  <si>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</si>
  <si>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</si>
  <si>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</si>
  <si>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</si>
  <si>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</si>
  <si>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</si>
  <si>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</si>
  <si>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</si>
  <si>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</si>
  <si>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</si>
  <si>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</si>
  <si>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</si>
  <si>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</si>
  <si>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</si>
  <si>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</si>
  <si>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</si>
  <si>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</si>
  <si>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</si>
  <si>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</si>
  <si>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</si>
  <si>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</si>
  <si>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</si>
  <si>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</si>
  <si>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</si>
  <si>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</si>
  <si>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</si>
  <si>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</si>
  <si>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</si>
  <si>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</si>
  <si>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</si>
  <si>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</si>
  <si>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</si>
  <si>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</si>
  <si>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</si>
  <si>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</si>
  <si>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</si>
  <si>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</si>
  <si>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</si>
  <si>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</si>
  <si>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</si>
  <si>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</si>
  <si>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</si>
  <si>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</si>
  <si>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</si>
  <si>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</si>
  <si>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</si>
  <si>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</si>
  <si>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</si>
  <si>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</si>
  <si>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</si>
  <si>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</si>
  <si>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</si>
  <si>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</si>
  <si>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</si>
  <si>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</si>
  <si>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</si>
  <si>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</si>
  <si>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</si>
  <si>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</si>
  <si>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</si>
  <si>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</si>
  <si>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</si>
  <si>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</si>
  <si>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</si>
  <si>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</si>
  <si>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</si>
  <si>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</si>
  <si>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</si>
  <si>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</si>
  <si>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</si>
  <si>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</si>
  <si>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</si>
  <si>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</si>
  <si>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</si>
  <si>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</si>
  <si>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</si>
  <si>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</si>
  <si>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</si>
  <si>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</si>
  <si>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</si>
  <si>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</si>
  <si>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</si>
  <si>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</si>
  <si>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</si>
  <si>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</si>
  <si>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</si>
  <si>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</si>
  <si>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</si>
  <si>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</si>
  <si>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</si>
  <si>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</si>
  <si>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</si>
  <si>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</si>
  <si>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</si>
  <si>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</si>
  <si>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</si>
  <si>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</si>
  <si>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</si>
  <si>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</si>
  <si>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</si>
  <si>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</si>
  <si>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</si>
  <si>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</si>
  <si>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</si>
  <si>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</si>
  <si>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</si>
  <si>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</si>
  <si>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</si>
  <si>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</si>
  <si>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</si>
  <si>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</si>
  <si>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</si>
  <si>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</si>
  <si>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</si>
  <si>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</si>
  <si>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</si>
  <si>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</si>
  <si>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</si>
  <si>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</si>
  <si>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</si>
  <si>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</si>
  <si>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</si>
  <si>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</si>
  <si>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</si>
  <si>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</si>
  <si>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</si>
  <si>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</si>
  <si>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</si>
  <si>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</si>
  <si>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</si>
  <si>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</si>
  <si>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</si>
  <si>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</si>
  <si>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</si>
  <si>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</si>
  <si>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</si>
  <si>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</si>
  <si>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</si>
  <si>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</si>
  <si>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</si>
  <si>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</si>
  <si>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</si>
  <si>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</si>
  <si>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</si>
  <si>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</si>
  <si>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</si>
  <si>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</si>
  <si>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</si>
  <si>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</si>
  <si>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</si>
  <si>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</si>
  <si>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</si>
  <si>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</si>
  <si>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</si>
  <si>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</si>
  <si>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</si>
  <si>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</si>
  <si>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</si>
  <si>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</si>
  <si>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</si>
  <si>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</si>
  <si>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</si>
  <si>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</si>
  <si>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</si>
  <si>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</si>
  <si>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</si>
  <si>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</si>
  <si>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</si>
  <si>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</si>
  <si>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</si>
  <si>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</si>
  <si>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</si>
  <si>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</si>
  <si>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</si>
  <si>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</si>
  <si>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</si>
  <si>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</si>
  <si>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</si>
  <si>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</si>
  <si>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</si>
  <si>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</si>
  <si>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</si>
  <si>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</si>
  <si>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</si>
  <si>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</si>
  <si>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</si>
  <si>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</si>
  <si>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</si>
  <si>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</si>
  <si>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</si>
  <si>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</si>
  <si>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</si>
  <si>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</si>
  <si>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</si>
  <si>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</si>
  <si>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</si>
  <si>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</si>
  <si>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</si>
  <si>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</si>
  <si>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</si>
  <si>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</si>
  <si>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</si>
  <si>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</si>
  <si>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</si>
  <si>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</si>
  <si>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</si>
  <si>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</si>
  <si>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</si>
  <si>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</si>
  <si>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</si>
  <si>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</si>
  <si>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</si>
  <si>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</si>
  <si>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</si>
  <si>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</si>
  <si>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</si>
  <si>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</si>
  <si>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</si>
  <si>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</si>
  <si>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</si>
  <si>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</si>
  <si>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</si>
  <si>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</si>
  <si>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</si>
  <si>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</si>
  <si>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</si>
  <si>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</si>
  <si>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</si>
  <si>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</si>
  <si>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</si>
  <si>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</si>
  <si>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</si>
  <si>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</si>
  <si>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</si>
  <si>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</si>
  <si>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</si>
  <si>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</si>
  <si>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</si>
  <si>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</si>
  <si>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</si>
  <si>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</si>
  <si>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</si>
  <si>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</si>
  <si>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</si>
  <si>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</si>
  <si>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</si>
  <si>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</si>
  <si>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</si>
  <si>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</si>
  <si>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</si>
  <si>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</si>
  <si>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</si>
  <si>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</si>
  <si>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</si>
  <si>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</si>
  <si>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</si>
  <si>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</si>
  <si>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</si>
  <si>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</si>
  <si>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</si>
  <si>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</si>
  <si>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</si>
  <si>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</si>
  <si>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</si>
  <si>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</si>
  <si>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</si>
  <si>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</si>
  <si>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</si>
  <si>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</si>
  <si>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</si>
  <si>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</si>
  <si>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</si>
  <si>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</si>
  <si>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</si>
  <si>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</si>
  <si>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</si>
  <si>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</si>
  <si>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</si>
  <si>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</si>
  <si>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</si>
  <si>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</si>
  <si>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</si>
  <si>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</si>
  <si>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</si>
  <si>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</si>
  <si>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</si>
  <si>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</si>
  <si>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</si>
  <si>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</si>
  <si>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</si>
  <si>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</si>
  <si>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</si>
  <si>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</si>
  <si>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</si>
  <si>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</si>
  <si>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</si>
  <si>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</si>
  <si>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</si>
  <si>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</si>
  <si>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</si>
  <si>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</si>
  <si>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</si>
  <si>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</si>
  <si>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</si>
  <si>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</si>
  <si>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</si>
  <si>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</si>
  <si>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</si>
  <si>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</si>
  <si>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</si>
  <si>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</si>
  <si>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</si>
  <si>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</si>
  <si>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</si>
  <si>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</si>
  <si>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</si>
  <si>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</si>
  <si>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</si>
  <si>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</si>
  <si>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</si>
  <si>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</si>
  <si>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</si>
  <si>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</si>
  <si>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</si>
  <si>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</si>
  <si>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</si>
  <si>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</si>
  <si>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</si>
  <si>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</si>
  <si>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</si>
  <si>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</si>
  <si>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</si>
  <si>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</si>
  <si>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</si>
  <si>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</si>
  <si>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</si>
  <si>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</si>
  <si>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</si>
  <si>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</si>
  <si>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</si>
  <si>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</si>
  <si>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</si>
  <si>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</si>
  <si>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</si>
  <si>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</si>
  <si>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</si>
  <si>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</si>
  <si>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</si>
  <si>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</si>
  <si>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</si>
  <si>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</si>
  <si>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</si>
  <si>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</si>
  <si>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</si>
  <si>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</si>
  <si>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</si>
  <si>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</si>
  <si>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</si>
  <si>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</si>
  <si>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</si>
  <si>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</si>
  <si>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</si>
  <si>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</si>
  <si>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</si>
  <si>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</si>
  <si>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</si>
  <si>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</si>
  <si>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</si>
  <si>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</si>
  <si>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</si>
  <si>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</si>
  <si>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</si>
  <si>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</si>
  <si>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</si>
  <si>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</si>
  <si>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</si>
  <si>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</si>
  <si>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</si>
  <si>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</si>
  <si>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</si>
  <si>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</si>
  <si>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</si>
  <si>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</si>
  <si>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</si>
  <si>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</si>
  <si>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</si>
  <si>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</si>
  <si>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</si>
  <si>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</si>
  <si>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</si>
  <si>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</si>
  <si>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</si>
  <si>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</si>
  <si>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</si>
  <si>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</si>
  <si>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</si>
  <si>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</si>
  <si>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</si>
  <si>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</si>
  <si>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</si>
  <si>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</si>
  <si>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</si>
  <si>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</si>
  <si>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</si>
  <si>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</si>
  <si>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</si>
  <si>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</si>
  <si>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</si>
  <si>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</si>
  <si>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</si>
  <si>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</si>
  <si>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</si>
  <si>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</si>
  <si>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</si>
  <si>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</si>
  <si>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</si>
  <si>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</si>
  <si>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</si>
  <si>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</si>
  <si>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</si>
  <si>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</si>
  <si>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</si>
  <si>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</si>
  <si>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</si>
  <si>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</si>
  <si>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</si>
  <si>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</si>
  <si>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</si>
  <si>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</si>
  <si>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</si>
  <si>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</si>
  <si>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</si>
  <si>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</si>
  <si>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</si>
  <si>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</si>
  <si>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</si>
  <si>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</si>
  <si>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</si>
  <si>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</si>
  <si>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</si>
  <si>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</si>
  <si>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</si>
  <si>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</si>
  <si>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</si>
  <si>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</si>
  <si>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</si>
  <si>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</si>
  <si>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</si>
  <si>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</si>
  <si>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</si>
  <si>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</si>
  <si>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</si>
  <si>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</si>
  <si>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</si>
  <si>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</si>
  <si>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</si>
  <si>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</si>
  <si>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</si>
  <si>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</si>
  <si>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</si>
  <si>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</si>
  <si>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</si>
  <si>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</si>
  <si>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</si>
  <si>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</si>
  <si>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</si>
  <si>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</si>
  <si>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</si>
  <si>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</si>
  <si>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</si>
  <si>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</si>
  <si>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</si>
  <si>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</si>
  <si>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</si>
  <si>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</si>
  <si>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</si>
  <si>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</si>
  <si>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</si>
  <si>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</si>
  <si>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</si>
  <si>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</si>
  <si>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</si>
  <si>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</si>
  <si>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</si>
  <si>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</si>
  <si>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</si>
  <si>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</si>
  <si>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</si>
  <si>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</si>
  <si>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</si>
  <si>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</si>
  <si>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</si>
  <si>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</si>
  <si>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</si>
  <si>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</si>
  <si>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</si>
  <si>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</si>
  <si>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</si>
  <si>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</si>
  <si>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</si>
  <si>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</si>
  <si>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</si>
  <si>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</si>
  <si>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</si>
  <si>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</si>
  <si>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</si>
  <si>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</si>
  <si>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</si>
  <si>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</si>
  <si>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</si>
  <si>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</si>
  <si>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</si>
  <si>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</si>
  <si>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</si>
  <si>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</si>
  <si>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</si>
  <si>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</si>
  <si>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</si>
  <si>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</si>
  <si>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</si>
  <si>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</si>
  <si>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</si>
  <si>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</si>
  <si>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</si>
  <si>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</si>
  <si>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</si>
  <si>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</si>
  <si>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</si>
  <si>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</si>
  <si>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</si>
  <si>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</si>
  <si>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</si>
  <si>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</si>
  <si>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</si>
  <si>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</si>
  <si>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</si>
  <si>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</si>
  <si>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</si>
  <si>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</si>
  <si>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</si>
  <si>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</si>
  <si>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</si>
  <si>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</si>
  <si>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</si>
  <si>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</si>
  <si>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</si>
  <si>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</si>
  <si>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</si>
  <si>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</si>
  <si>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</si>
  <si>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</si>
  <si>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</si>
  <si>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</si>
  <si>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</si>
  <si>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</si>
  <si>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</si>
  <si>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</si>
  <si>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</si>
  <si>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</si>
  <si>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</si>
  <si>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</si>
  <si>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</si>
  <si>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</si>
  <si>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</si>
  <si>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</si>
  <si>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</si>
  <si>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</si>
  <si>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</si>
  <si>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</si>
  <si>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</si>
  <si>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</si>
  <si>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</si>
  <si>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</si>
  <si>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</si>
  <si>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</si>
  <si>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</si>
  <si>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</si>
  <si>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</si>
  <si>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</si>
  <si>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</si>
  <si>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</si>
  <si>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</si>
  <si>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</si>
  <si>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</si>
  <si>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</si>
  <si>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</si>
  <si>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</si>
  <si>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</si>
  <si>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</si>
  <si>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</si>
  <si>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</si>
  <si>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</si>
  <si>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</si>
  <si>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</si>
  <si>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</si>
  <si>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</si>
  <si>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</si>
  <si>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</si>
  <si>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</si>
  <si>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</si>
  <si>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</si>
  <si>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</si>
  <si>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</si>
  <si>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</si>
  <si>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</si>
  <si>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</si>
  <si>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</si>
  <si>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</si>
  <si>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</si>
  <si>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</si>
  <si>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</si>
  <si>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</si>
  <si>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</si>
  <si>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</si>
  <si>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</si>
  <si>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</si>
  <si>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</si>
  <si>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</si>
  <si>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</si>
  <si>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</si>
  <si>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</si>
  <si>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</si>
  <si>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</si>
  <si>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</si>
  <si>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</si>
  <si>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</si>
  <si>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</si>
  <si>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</si>
  <si>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</si>
  <si>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</si>
  <si>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</si>
  <si>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</si>
  <si>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</si>
  <si>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</si>
  <si>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</si>
  <si>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</si>
  <si>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</si>
  <si>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</si>
  <si>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</si>
  <si>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</si>
  <si>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</si>
  <si>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</si>
  <si>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</si>
  <si>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</si>
  <si>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</si>
  <si>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</si>
  <si>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</si>
  <si>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</si>
  <si>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</si>
  <si>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</si>
  <si>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</si>
  <si>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</si>
  <si>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</si>
  <si>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</si>
  <si>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</si>
  <si>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</si>
  <si>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</si>
  <si>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</si>
  <si>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</si>
  <si>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</si>
  <si>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</si>
  <si>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</si>
  <si>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</si>
  <si>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</si>
  <si>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</si>
  <si>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</si>
  <si>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</si>
  <si>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</si>
  <si>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</si>
  <si>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</si>
  <si>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</si>
  <si>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</si>
  <si>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</si>
  <si>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</si>
  <si>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</si>
  <si>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</si>
  <si>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</si>
  <si>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</si>
  <si>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</si>
  <si>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</si>
  <si>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</si>
  <si>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</si>
  <si>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</si>
  <si>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</si>
  <si>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</si>
  <si>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</si>
  <si>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</si>
  <si>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</si>
  <si>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</si>
  <si>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</si>
  <si>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</si>
  <si>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</si>
  <si>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</si>
  <si>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</si>
  <si>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</si>
  <si>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</si>
  <si>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</si>
  <si>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</si>
  <si>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</si>
  <si>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</si>
  <si>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</si>
  <si>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</si>
  <si>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</si>
  <si>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</si>
  <si>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</si>
  <si>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</si>
  <si>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</si>
  <si>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</si>
  <si>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</si>
  <si>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</si>
  <si>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</si>
  <si>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</si>
  <si>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</si>
  <si>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</si>
  <si>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</si>
  <si>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</si>
  <si>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</si>
  <si>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</si>
  <si>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</si>
  <si>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</si>
  <si>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</si>
  <si>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</si>
  <si>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</si>
  <si>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</si>
  <si>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</si>
  <si>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</si>
  <si>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</si>
  <si>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</si>
  <si>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</si>
  <si>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</si>
  <si>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</si>
  <si>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</si>
  <si>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</si>
  <si>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</si>
  <si>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</si>
  <si>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</si>
  <si>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</si>
  <si>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</si>
  <si>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</si>
  <si>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</si>
  <si>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</si>
  <si>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</si>
  <si>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</si>
  <si>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</si>
  <si>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</si>
  <si>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</si>
  <si>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</si>
  <si>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</si>
  <si>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</si>
  <si>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</si>
  <si>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</si>
  <si>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</si>
  <si>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</si>
  <si>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</si>
  <si>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</si>
  <si>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</si>
  <si>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</si>
  <si>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</si>
  <si>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</si>
  <si>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</si>
  <si>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</si>
  <si>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</si>
  <si>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</si>
  <si>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</si>
  <si>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</si>
  <si>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</si>
  <si>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</si>
  <si>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</si>
  <si>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</si>
  <si>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</si>
  <si>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</si>
  <si>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</si>
  <si>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</si>
  <si>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</si>
  <si>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</si>
  <si>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</si>
  <si>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</si>
  <si>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</si>
  <si>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</si>
  <si>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</si>
  <si>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</si>
  <si>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</si>
  <si>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</si>
  <si>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</si>
  <si>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</si>
  <si>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</si>
  <si>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</si>
  <si>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</si>
  <si>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</si>
  <si>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</si>
  <si>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</si>
  <si>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</si>
  <si>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</si>
  <si>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</si>
  <si>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</si>
  <si>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</si>
  <si>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</si>
  <si>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</si>
  <si>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</si>
  <si>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</si>
  <si>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</si>
  <si>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</si>
  <si>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</si>
  <si>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</si>
  <si>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</si>
  <si>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</si>
  <si>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</si>
  <si>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</si>
  <si>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</si>
  <si>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</si>
  <si>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</si>
  <si>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</si>
  <si>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</si>
  <si>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</si>
  <si>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</si>
  <si>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</si>
  <si>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</si>
  <si>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</si>
  <si>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</si>
  <si>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</si>
  <si>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</si>
  <si>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</si>
  <si>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</si>
  <si>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</si>
  <si>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</si>
  <si>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</si>
  <si>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</si>
  <si>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</si>
  <si>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</si>
  <si>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</si>
  <si>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</si>
  <si>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</si>
  <si>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</si>
  <si>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</si>
  <si>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</si>
  <si>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</si>
  <si>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</si>
  <si>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</si>
  <si>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</si>
  <si>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</si>
  <si>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</si>
  <si>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</si>
  <si>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</si>
  <si>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</si>
  <si>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</si>
  <si>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</si>
  <si>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</si>
  <si>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</si>
  <si>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</si>
  <si>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</si>
  <si>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</si>
  <si>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</si>
  <si>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</si>
  <si>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</si>
  <si>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</si>
  <si>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</si>
  <si>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</si>
  <si>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</si>
  <si>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</si>
  <si>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</si>
  <si>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</si>
  <si>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</si>
  <si>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</si>
  <si>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</si>
  <si>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</si>
  <si>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</si>
  <si>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</si>
  <si>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</si>
  <si>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</si>
  <si>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</si>
  <si>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</si>
  <si>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</si>
  <si>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</si>
  <si>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</si>
  <si>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</si>
  <si>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</si>
  <si>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</si>
  <si>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</si>
  <si>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</si>
  <si>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</si>
  <si>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</si>
  <si>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</si>
  <si>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</si>
  <si>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</si>
  <si>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</si>
  <si>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</si>
  <si>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</si>
  <si>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</si>
  <si>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</si>
  <si>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</si>
  <si>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</si>
  <si>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</si>
  <si>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</si>
  <si>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</si>
  <si>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</si>
  <si>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</si>
  <si>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</si>
  <si>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</si>
  <si>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</si>
  <si>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</si>
  <si>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</si>
  <si>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</si>
  <si>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</si>
  <si>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</si>
  <si>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</si>
  <si>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</si>
  <si>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</si>
  <si>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</si>
  <si>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</si>
  <si>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</si>
  <si>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</si>
  <si>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</si>
  <si>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</si>
  <si>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</si>
  <si>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</si>
  <si>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</si>
  <si>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</si>
  <si>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</si>
  <si>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</si>
  <si>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</si>
  <si>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</si>
  <si>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</si>
  <si>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</si>
  <si>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</si>
  <si>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</si>
  <si>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</si>
  <si>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</si>
  <si>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</si>
  <si>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</si>
  <si>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</si>
  <si>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</si>
  <si>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</si>
  <si>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</si>
  <si>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</si>
  <si>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</si>
  <si>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</si>
  <si>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</si>
  <si>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</si>
  <si>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</si>
  <si>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</si>
  <si>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</si>
  <si>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</si>
  <si>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</si>
  <si>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</si>
  <si>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</si>
  <si>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</si>
  <si>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</si>
  <si>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</si>
  <si>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</si>
  <si>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</si>
  <si>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</si>
  <si>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</si>
  <si>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</si>
  <si>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</si>
  <si>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</si>
  <si>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</si>
  <si>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</si>
  <si>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</si>
  <si>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</si>
  <si>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</si>
  <si>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</si>
  <si>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</si>
  <si>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</si>
  <si>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</si>
  <si>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</si>
  <si>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</si>
  <si>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</si>
  <si>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</si>
  <si>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</si>
  <si>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</si>
  <si>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</si>
  <si>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</si>
  <si>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</si>
  <si>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</si>
  <si>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</si>
  <si>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</si>
  <si>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</si>
  <si>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</si>
  <si>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</si>
  <si>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</si>
  <si>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</si>
  <si>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</si>
  <si>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</si>
  <si>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</si>
  <si>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</si>
  <si>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</si>
  <si>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</si>
  <si>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</si>
  <si>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</si>
  <si>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</si>
  <si>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</si>
  <si>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</si>
  <si>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</si>
  <si>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</si>
  <si>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</si>
  <si>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</si>
  <si>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</si>
  <si>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</si>
  <si>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</si>
  <si>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</si>
  <si>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</si>
  <si>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</si>
  <si>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</si>
  <si>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</si>
  <si>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</si>
  <si>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</si>
  <si>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</si>
  <si>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</si>
  <si>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</si>
  <si>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</si>
  <si>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</si>
  <si>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</si>
  <si>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</si>
  <si>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</si>
  <si>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</si>
  <si>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</si>
  <si>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</si>
  <si>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</si>
  <si>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</si>
  <si>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</si>
  <si>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</si>
  <si>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</si>
  <si>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</si>
  <si>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</si>
  <si>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</si>
  <si>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</si>
  <si>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</si>
  <si>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</si>
  <si>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</si>
  <si>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</si>
  <si>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</si>
  <si>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</si>
  <si>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</si>
  <si>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</si>
  <si>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</si>
  <si>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</si>
  <si>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</si>
  <si>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</si>
  <si>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</si>
  <si>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</si>
  <si>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</si>
  <si>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</si>
  <si>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</si>
  <si>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</si>
  <si>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</si>
  <si>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</si>
  <si>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</si>
  <si>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</si>
  <si>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</si>
  <si>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</si>
  <si>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</si>
  <si>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</si>
  <si>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</si>
  <si>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</si>
  <si>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</si>
  <si>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</si>
  <si>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</si>
  <si>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</si>
  <si>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</si>
  <si>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</si>
  <si>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</si>
  <si>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</si>
  <si>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</si>
  <si>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</si>
  <si>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</si>
  <si>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</si>
  <si>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</si>
  <si>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</si>
  <si>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</si>
  <si>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</si>
  <si>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</si>
  <si>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</si>
  <si>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</si>
  <si>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</si>
  <si>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</si>
  <si>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</si>
  <si>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</si>
  <si>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</si>
  <si>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</si>
  <si>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</si>
  <si>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</si>
  <si>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</si>
  <si>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</si>
  <si>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</si>
  <si>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</si>
  <si>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</si>
  <si>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</si>
  <si>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</si>
  <si>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</si>
  <si>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</si>
  <si>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</si>
  <si>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</si>
  <si>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</si>
  <si>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</si>
  <si>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</si>
  <si>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</si>
  <si>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</si>
  <si>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</si>
  <si>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</si>
  <si>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</si>
  <si>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</si>
  <si>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</si>
  <si>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</si>
  <si>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</si>
  <si>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</si>
  <si>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</si>
  <si>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</si>
  <si>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</si>
  <si>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</si>
  <si>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</si>
  <si>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</si>
  <si>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</si>
  <si>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</si>
  <si>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</si>
  <si>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</si>
  <si>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</si>
  <si>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</si>
  <si>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</si>
  <si>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</si>
  <si>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</si>
  <si>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</si>
  <si>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</si>
  <si>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</si>
  <si>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</si>
  <si>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</si>
  <si>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</si>
  <si>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</si>
  <si>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</si>
  <si>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</si>
  <si>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</si>
  <si>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</si>
  <si>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</si>
  <si>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</si>
  <si>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</si>
  <si>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</si>
  <si>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</si>
  <si>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</si>
  <si>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</si>
  <si>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</si>
  <si>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</si>
  <si>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</si>
  <si>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</si>
  <si>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</si>
  <si>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</si>
  <si>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</si>
  <si>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</si>
  <si>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</si>
  <si>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</si>
  <si>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</si>
  <si>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</si>
  <si>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</si>
  <si>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</si>
  <si>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</si>
  <si>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</si>
  <si>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</si>
  <si>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</si>
  <si>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</si>
  <si>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</si>
  <si>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</si>
  <si>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</si>
  <si>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</si>
  <si>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</si>
  <si>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</si>
  <si>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</si>
  <si>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</si>
  <si>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</si>
  <si>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</si>
  <si>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</si>
  <si>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</si>
  <si>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</si>
  <si>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</si>
  <si>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</si>
  <si>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</si>
  <si>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</si>
  <si>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</si>
  <si>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</si>
  <si>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</si>
  <si>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</si>
  <si>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</si>
  <si>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</si>
  <si>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</si>
  <si>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</si>
  <si>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</si>
  <si>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</si>
  <si>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</si>
  <si>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</si>
  <si>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</si>
  <si>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</si>
  <si>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</si>
  <si>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</si>
  <si>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</si>
  <si>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</si>
  <si>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</si>
  <si>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</si>
  <si>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</si>
  <si>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</si>
  <si>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</si>
  <si>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</si>
  <si>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</si>
  <si>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</si>
  <si>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</si>
  <si>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</si>
  <si>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</si>
  <si>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</si>
  <si>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</si>
  <si>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</si>
  <si>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</si>
  <si>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</si>
  <si>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</si>
  <si>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</si>
  <si>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</si>
  <si>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</si>
  <si>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</si>
  <si>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</si>
  <si>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</si>
  <si>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</si>
  <si>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</si>
  <si>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</si>
  <si>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</si>
  <si>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</si>
  <si>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</si>
  <si>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</si>
  <si>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</si>
  <si>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</si>
  <si>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</si>
  <si>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</si>
  <si>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</si>
  <si>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</si>
  <si>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</si>
  <si>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</si>
  <si>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</si>
  <si>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</si>
  <si>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</si>
  <si>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</si>
  <si>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</si>
  <si>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</si>
  <si>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</si>
  <si>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</si>
  <si>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</si>
  <si>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</si>
  <si>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</si>
  <si>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</si>
  <si>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</si>
  <si>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</si>
  <si>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</si>
  <si>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</si>
  <si>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</si>
  <si>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</si>
  <si>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</si>
  <si>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</si>
  <si>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</si>
  <si>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</si>
  <si>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</si>
  <si>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</si>
  <si>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</si>
  <si>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</si>
  <si>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</si>
  <si>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</si>
  <si>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</si>
  <si>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</si>
  <si>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</si>
  <si>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</si>
  <si>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</si>
  <si>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</si>
  <si>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</si>
  <si>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</si>
  <si>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</si>
  <si>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</si>
  <si>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</si>
  <si>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</si>
  <si>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</si>
  <si>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</si>
  <si>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</si>
  <si>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</si>
  <si>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</si>
  <si>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</si>
  <si>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</si>
  <si>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</si>
  <si>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</si>
  <si>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</si>
  <si>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</si>
  <si>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</si>
  <si>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</si>
  <si>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</si>
  <si>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</si>
  <si>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</si>
  <si>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</si>
  <si>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</si>
  <si>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</si>
  <si>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</si>
  <si>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</si>
  <si>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</si>
  <si>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</si>
  <si>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</si>
  <si>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</si>
  <si>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</si>
  <si>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</si>
  <si>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</si>
  <si>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</si>
  <si>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</si>
  <si>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</si>
  <si>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</si>
  <si>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</si>
  <si>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</si>
  <si>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</si>
  <si>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</si>
  <si>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</si>
  <si>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</si>
  <si>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</si>
  <si>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</si>
  <si>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</si>
  <si>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</si>
  <si>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</si>
  <si>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</si>
  <si>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</si>
  <si>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</si>
  <si>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</si>
  <si>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</si>
  <si>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</si>
  <si>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</si>
  <si>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</si>
  <si>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</si>
  <si>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</si>
  <si>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</si>
  <si>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</si>
  <si>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</si>
  <si>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</si>
  <si>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</si>
  <si>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</si>
  <si>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</si>
  <si>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</si>
  <si>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</si>
  <si>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</si>
  <si>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</si>
  <si>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</si>
  <si>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</si>
  <si>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</si>
  <si>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</si>
  <si>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</si>
  <si>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</si>
  <si>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</si>
  <si>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</si>
  <si>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</si>
  <si>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</si>
  <si>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</si>
  <si>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</si>
  <si>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</si>
  <si>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</si>
  <si>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</si>
  <si>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</si>
  <si>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</si>
  <si>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</si>
  <si>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</si>
  <si>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</si>
  <si>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</si>
  <si>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</si>
  <si>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</si>
  <si>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</si>
  <si>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</si>
  <si>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</si>
  <si>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</si>
  <si>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</si>
  <si>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</si>
  <si>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</si>
  <si>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</si>
  <si>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</si>
  <si>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</si>
  <si>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</si>
  <si>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</si>
  <si>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</si>
  <si>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</si>
  <si>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</si>
  <si>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</si>
  <si>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</si>
  <si>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</si>
  <si>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</si>
  <si>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</si>
  <si>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</si>
  <si>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</si>
  <si>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</si>
  <si>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</si>
  <si>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</si>
  <si>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</si>
  <si>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</si>
  <si>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</si>
  <si>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</si>
  <si>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</si>
  <si>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</si>
  <si>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</si>
  <si>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</si>
  <si>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</si>
  <si>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</si>
  <si>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</si>
  <si>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</si>
  <si>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</si>
  <si>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</si>
  <si>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</si>
  <si>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</si>
  <si>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</si>
  <si>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</si>
  <si>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</si>
  <si>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</si>
  <si>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</si>
  <si>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</si>
  <si>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</si>
  <si>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</si>
  <si>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</si>
  <si>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</si>
  <si>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</si>
  <si>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</si>
  <si>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</si>
  <si>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</si>
  <si>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</si>
  <si>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</si>
  <si>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</si>
  <si>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</si>
  <si>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</si>
  <si>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</si>
  <si>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</si>
  <si>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</si>
  <si>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</si>
  <si>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</si>
  <si>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</si>
  <si>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</si>
  <si>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</si>
  <si>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</si>
  <si>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</si>
  <si>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</si>
  <si>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</si>
  <si>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</si>
  <si>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</si>
  <si>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</si>
  <si>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</si>
  <si>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</si>
  <si>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</si>
  <si>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</si>
  <si>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</si>
  <si>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</si>
  <si>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</si>
  <si>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</si>
  <si>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</si>
  <si>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</si>
  <si>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</si>
  <si>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</si>
  <si>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</si>
  <si>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</si>
  <si>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</si>
  <si>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</si>
  <si>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</si>
  <si>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</si>
  <si>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</si>
  <si>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</si>
  <si>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</si>
  <si>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</si>
  <si>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</si>
  <si>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</si>
  <si>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</si>
  <si>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</si>
  <si>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</si>
  <si>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</si>
  <si>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</si>
  <si>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</si>
  <si>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</si>
  <si>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</si>
  <si>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</si>
  <si>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</si>
  <si>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</si>
  <si>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</si>
  <si>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</si>
  <si>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</si>
  <si>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</si>
  <si>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</si>
  <si>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</si>
  <si>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</si>
  <si>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</si>
  <si>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</si>
  <si>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</si>
  <si>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</si>
  <si>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</si>
  <si>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</si>
  <si>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</si>
  <si>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</si>
  <si>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</si>
  <si>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</si>
  <si>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</si>
  <si>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</si>
  <si>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</si>
  <si>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</si>
  <si>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</si>
  <si>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</si>
  <si>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</si>
  <si>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</si>
  <si>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</si>
  <si>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</si>
  <si>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</si>
  <si>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</si>
  <si>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</si>
  <si>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</si>
  <si>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</si>
  <si>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</si>
  <si>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</si>
  <si>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</si>
  <si>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</si>
  <si>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</si>
  <si>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</si>
  <si>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</si>
  <si>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</si>
  <si>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</si>
  <si>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</si>
  <si>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</si>
  <si>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</si>
  <si>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</si>
  <si>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</si>
  <si>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</si>
  <si>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</si>
  <si>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</si>
  <si>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</si>
  <si>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</si>
  <si>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</si>
  <si>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</si>
  <si>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</si>
  <si>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</si>
  <si>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</si>
  <si>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</si>
  <si>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</si>
  <si>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</si>
  <si>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</si>
  <si>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</si>
  <si>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</si>
  <si>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</si>
  <si>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</si>
  <si>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</si>
  <si>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</si>
  <si>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</si>
  <si>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</si>
  <si>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</si>
  <si>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</si>
  <si>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</si>
  <si>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</si>
  <si>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</si>
  <si>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</si>
  <si>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</si>
  <si>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</si>
  <si>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</si>
  <si>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</si>
  <si>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</si>
  <si>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</si>
  <si>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</si>
  <si>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</si>
  <si>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</si>
  <si>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</si>
  <si>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</si>
  <si>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</si>
  <si>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</si>
  <si>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</si>
  <si>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</si>
  <si>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</si>
  <si>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</si>
  <si>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</si>
  <si>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</si>
  <si>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</si>
  <si>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</si>
  <si>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</si>
  <si>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</si>
  <si>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</si>
  <si>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</si>
  <si>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</si>
  <si>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</si>
  <si>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</si>
  <si>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</si>
  <si>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</si>
  <si>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</si>
  <si>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</si>
  <si>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</si>
  <si>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</si>
  <si>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</si>
  <si>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</si>
  <si>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</si>
  <si>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</si>
  <si>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</si>
  <si>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</si>
  <si>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</si>
  <si>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</si>
  <si>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</si>
  <si>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</si>
  <si>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</si>
  <si>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</si>
  <si>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</si>
  <si>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</si>
  <si>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</si>
  <si>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</si>
  <si>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</si>
  <si>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</si>
  <si>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</si>
  <si>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</si>
  <si>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</si>
  <si>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</si>
  <si>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</si>
  <si>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</si>
  <si>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</si>
  <si>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</si>
  <si>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</si>
  <si>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</si>
  <si>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</si>
  <si>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</si>
  <si>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</si>
  <si>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</si>
  <si>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</si>
  <si>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</si>
  <si>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</si>
  <si>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</si>
  <si>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</si>
  <si>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</si>
  <si>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</si>
  <si>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</si>
  <si>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</si>
  <si>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</si>
  <si>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</si>
  <si>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</si>
  <si>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</si>
  <si>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</si>
  <si>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</si>
  <si>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</si>
  <si>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</si>
  <si>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</si>
  <si>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</si>
  <si>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</si>
  <si>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</si>
  <si>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</si>
  <si>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</si>
  <si>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</si>
  <si>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</si>
  <si>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</si>
  <si>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</si>
  <si>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</si>
  <si>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</si>
  <si>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</si>
  <si>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</si>
  <si>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</si>
  <si>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</si>
  <si>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</si>
  <si>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</si>
  <si>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</si>
  <si>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</si>
  <si>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</si>
  <si>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</si>
  <si>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</si>
  <si>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</si>
  <si>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</si>
  <si>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</si>
  <si>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</si>
  <si>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</si>
  <si>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</si>
  <si>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</si>
  <si>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</si>
  <si>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</si>
  <si>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</si>
  <si>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</si>
  <si>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</si>
  <si>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</si>
  <si>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</si>
  <si>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</si>
  <si>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</si>
  <si>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</si>
  <si>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</si>
  <si>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</si>
  <si>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</si>
  <si>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</si>
  <si>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</si>
  <si>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</si>
  <si>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</si>
  <si>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</si>
  <si>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</si>
  <si>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</si>
  <si>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</si>
  <si>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</si>
  <si>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</si>
  <si>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</si>
  <si>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</si>
  <si>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</si>
  <si>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</si>
  <si>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</si>
  <si>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</si>
  <si>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</si>
  <si>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</si>
  <si>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</si>
  <si>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</si>
  <si>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</si>
  <si>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</si>
  <si>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</si>
  <si>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</si>
  <si>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</si>
  <si>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</si>
  <si>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</si>
  <si>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</si>
  <si>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</si>
  <si>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</si>
  <si>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</si>
  <si>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</si>
  <si>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</si>
  <si>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</si>
  <si>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</si>
  <si>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</si>
  <si>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</si>
  <si>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</si>
  <si>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</si>
  <si>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</si>
  <si>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</si>
  <si>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</si>
  <si>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</si>
  <si>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</si>
  <si>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</si>
  <si>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</si>
  <si>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</si>
  <si>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</si>
  <si>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</si>
  <si>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</si>
  <si>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</si>
  <si>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</si>
  <si>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</si>
  <si>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</si>
  <si>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</si>
  <si>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</si>
  <si>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</si>
  <si>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</si>
  <si>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</si>
  <si>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</si>
  <si>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</si>
  <si>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</si>
  <si>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</si>
  <si>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</si>
  <si>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</si>
  <si>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</si>
  <si>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</si>
  <si>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</si>
  <si>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</si>
  <si>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</si>
  <si>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</si>
  <si>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</si>
  <si>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</si>
  <si>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</si>
  <si>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</si>
  <si>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</si>
  <si>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</si>
  <si>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</si>
  <si>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</si>
  <si>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</si>
  <si>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</si>
  <si>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</si>
  <si>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</si>
  <si>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</si>
  <si>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</si>
  <si>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</si>
  <si>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</si>
  <si>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</si>
  <si>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</si>
  <si>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</si>
  <si>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</si>
  <si>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</si>
  <si>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</si>
  <si>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</si>
  <si>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</si>
  <si>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</si>
  <si>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</si>
  <si>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</si>
  <si>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</si>
  <si>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</si>
  <si>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</si>
  <si>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</si>
  <si>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</si>
  <si>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</si>
  <si>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</si>
  <si>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</si>
  <si>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</si>
  <si>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</si>
  <si>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</si>
  <si>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</si>
  <si>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</si>
  <si>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</si>
  <si>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</si>
  <si>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</si>
  <si>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</si>
  <si>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</si>
  <si>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</si>
  <si>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</si>
  <si>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</si>
  <si>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</si>
  <si>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</si>
  <si>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</si>
  <si>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</si>
  <si>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</si>
  <si>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</si>
  <si>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</si>
  <si>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</si>
  <si>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</si>
  <si>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</si>
  <si>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</si>
  <si>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</si>
  <si>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</si>
  <si>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</si>
  <si>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</si>
  <si>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</si>
  <si>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</si>
  <si>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</si>
  <si>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</si>
  <si>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</si>
  <si>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</si>
  <si>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</si>
  <si>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</si>
  <si>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</si>
  <si>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</si>
  <si>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</si>
  <si>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</si>
  <si>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</si>
  <si>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</si>
  <si>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</si>
  <si>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</si>
  <si>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</si>
  <si>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</si>
  <si>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</si>
  <si>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</si>
  <si>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</si>
  <si>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</si>
  <si>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</si>
  <si>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</si>
  <si>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</si>
  <si>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</si>
  <si>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</si>
  <si>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</si>
  <si>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</si>
  <si>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</si>
  <si>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</si>
  <si>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</si>
  <si>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</si>
  <si>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</si>
  <si>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</si>
  <si>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</si>
  <si>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</si>
  <si>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</si>
  <si>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</si>
  <si>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</si>
  <si>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</si>
  <si>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</si>
  <si>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</si>
  <si>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</si>
  <si>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</si>
  <si>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</si>
  <si>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</si>
  <si>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</si>
  <si>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</si>
  <si>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</si>
  <si>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</si>
  <si>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</si>
  <si>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</si>
  <si>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</si>
  <si>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</si>
  <si>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</si>
  <si>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</si>
  <si>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</si>
  <si>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</si>
  <si>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</si>
  <si>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</si>
  <si>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</si>
  <si>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</si>
  <si>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</si>
  <si>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</si>
  <si>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</si>
  <si>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</si>
  <si>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</si>
  <si>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</si>
  <si>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</si>
  <si>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</si>
  <si>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</si>
  <si>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</si>
  <si>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</si>
  <si>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</si>
  <si>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</si>
  <si>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</si>
  <si>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</si>
  <si>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</si>
  <si>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</si>
  <si>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</si>
  <si>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</si>
  <si>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</si>
  <si>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</si>
  <si>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</si>
  <si>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</si>
  <si>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</si>
  <si>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</si>
  <si>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</si>
  <si>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</si>
  <si>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</si>
  <si>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</si>
  <si>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</si>
  <si>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</si>
  <si>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</si>
  <si>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</si>
  <si>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</si>
  <si>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</si>
  <si>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</si>
  <si>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</si>
  <si>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</si>
  <si>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</si>
  <si>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</si>
  <si>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</si>
  <si>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</si>
  <si>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</si>
  <si>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</si>
  <si>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</si>
  <si>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</si>
  <si>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</si>
  <si>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</si>
  <si>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</si>
  <si>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</si>
  <si>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</si>
  <si>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</si>
  <si>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</si>
  <si>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</si>
  <si>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</si>
  <si>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</si>
  <si>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</si>
  <si>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</si>
  <si>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</si>
  <si>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</si>
  <si>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</si>
  <si>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</si>
  <si>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</si>
  <si>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</si>
  <si>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</si>
  <si>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</si>
  <si>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</si>
  <si>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</si>
  <si>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</si>
  <si>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</si>
  <si>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</si>
  <si>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</si>
  <si>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</si>
  <si>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</si>
  <si>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</si>
  <si>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</si>
  <si>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</si>
  <si>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</si>
  <si>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</si>
  <si>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</si>
  <si>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</si>
  <si>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</si>
  <si>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</si>
  <si>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</si>
  <si>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</si>
  <si>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</si>
  <si>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</si>
  <si>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</si>
  <si>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</si>
  <si>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</si>
  <si>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</si>
  <si>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</si>
  <si>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</si>
  <si>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</si>
  <si>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</si>
  <si>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</si>
  <si>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</si>
  <si>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</si>
  <si>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</si>
  <si>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</si>
  <si>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</si>
  <si>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</si>
  <si>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</si>
  <si>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</si>
  <si>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</si>
  <si>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</si>
  <si>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</si>
  <si>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</si>
  <si>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</si>
  <si>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</si>
  <si>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</si>
  <si>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</si>
  <si>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</si>
  <si>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</si>
  <si>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</si>
  <si>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</si>
  <si>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</si>
  <si>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</si>
  <si>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</si>
  <si>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</si>
  <si>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</si>
  <si>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</si>
  <si>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</si>
  <si>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</si>
  <si>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</si>
  <si>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</si>
  <si>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</si>
  <si>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</si>
  <si>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</si>
  <si>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</si>
  <si>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</si>
  <si>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</si>
  <si>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</si>
  <si>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</si>
  <si>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</si>
  <si>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</si>
  <si>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</si>
  <si>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</si>
  <si>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</si>
  <si>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</si>
  <si>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</si>
  <si>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</si>
  <si>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</si>
  <si>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</si>
  <si>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</si>
  <si>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</si>
  <si>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</si>
  <si>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</si>
  <si>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</si>
  <si>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</si>
  <si>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</si>
  <si>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</si>
  <si>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</si>
  <si>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</si>
  <si>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</si>
  <si>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</si>
  <si>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</si>
  <si>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</si>
  <si>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</si>
  <si>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</si>
  <si>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</si>
  <si>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</si>
  <si>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</si>
  <si>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</si>
  <si>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</si>
  <si>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</si>
  <si>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</si>
  <si>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</si>
  <si>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</si>
  <si>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</si>
  <si>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</si>
  <si>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</si>
  <si>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</si>
  <si>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</si>
  <si>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</si>
  <si>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</si>
  <si>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</si>
  <si>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</si>
  <si>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</si>
  <si>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</si>
  <si>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</si>
  <si>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</si>
  <si>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</si>
  <si>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</si>
  <si>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</si>
  <si>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</si>
  <si>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</si>
  <si>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</si>
  <si>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</si>
  <si>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</si>
  <si>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</si>
  <si>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</si>
  <si>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</si>
  <si>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</si>
  <si>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</si>
  <si>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</si>
  <si>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</si>
  <si>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</si>
  <si>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</si>
  <si>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</si>
  <si>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</si>
  <si>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</si>
  <si>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</si>
  <si>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</si>
  <si>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</si>
  <si>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</si>
  <si>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</si>
  <si>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</si>
  <si>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</si>
  <si>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</si>
  <si>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</si>
  <si>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</si>
  <si>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</si>
  <si>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</si>
  <si>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</si>
  <si>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</si>
  <si>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</si>
  <si>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</si>
  <si>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</si>
  <si>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</si>
  <si>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</si>
  <si>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</si>
  <si>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</si>
  <si>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</si>
  <si>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</si>
  <si>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</si>
  <si>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</si>
  <si>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</si>
  <si>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</si>
  <si>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</si>
  <si>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</si>
  <si>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</si>
  <si>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</si>
  <si>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</si>
  <si>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</si>
  <si>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</si>
  <si>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</si>
  <si>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</si>
  <si>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</si>
  <si>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</si>
  <si>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</si>
  <si>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</si>
  <si>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</si>
  <si>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</si>
  <si>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</si>
  <si>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</si>
  <si>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</si>
  <si>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</si>
  <si>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</si>
  <si>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</si>
  <si>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</si>
  <si>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</si>
  <si>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</si>
  <si>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</si>
  <si>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</si>
  <si>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</si>
  <si>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</si>
  <si>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</si>
  <si>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</si>
  <si>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</si>
  <si>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</si>
  <si>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</si>
  <si>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</si>
  <si>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</si>
  <si>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</si>
  <si>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</si>
  <si>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</si>
  <si>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</si>
  <si>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</si>
  <si>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</si>
  <si>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</si>
  <si>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</si>
  <si>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</si>
  <si>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</si>
  <si>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</si>
  <si>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</si>
  <si>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</si>
  <si>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</si>
  <si>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</si>
  <si>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</si>
  <si>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</si>
  <si>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</si>
  <si>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</si>
  <si>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</si>
  <si>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</si>
  <si>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</si>
  <si>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</si>
  <si>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</si>
  <si>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</si>
  <si>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</si>
  <si>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</si>
  <si>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</si>
  <si>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</si>
  <si>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</si>
  <si>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</si>
  <si>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</si>
  <si>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</si>
  <si>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</si>
  <si>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</si>
  <si>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</si>
  <si>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</si>
  <si>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</si>
  <si>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</si>
  <si>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</si>
  <si>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</si>
  <si>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</si>
  <si>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</si>
  <si>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</si>
  <si>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</si>
  <si>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</si>
  <si>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</si>
  <si>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</si>
  <si>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</si>
  <si>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</si>
  <si>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</si>
  <si>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</si>
  <si>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</si>
  <si>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</si>
  <si>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</si>
  <si>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</si>
  <si>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</si>
  <si>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</si>
  <si>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</si>
  <si>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</si>
  <si>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</si>
  <si>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</si>
  <si>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</si>
  <si>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</si>
  <si>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</si>
  <si>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</si>
  <si>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</si>
  <si>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</si>
  <si>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</si>
  <si>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</si>
  <si>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</si>
  <si>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</si>
  <si>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</si>
  <si>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</si>
  <si>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</si>
  <si>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</si>
  <si>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</si>
  <si>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</si>
  <si>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</si>
  <si>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</si>
  <si>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</si>
  <si>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</si>
  <si>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</si>
  <si>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</si>
  <si>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</si>
  <si>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</si>
  <si>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</si>
  <si>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</si>
  <si>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</si>
  <si>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</si>
  <si>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</si>
  <si>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</si>
  <si>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</si>
  <si>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</si>
  <si>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</si>
  <si>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</si>
  <si>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</si>
  <si>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</si>
  <si>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</si>
  <si>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</si>
  <si>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</si>
  <si>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</si>
  <si>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</si>
  <si>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</si>
  <si>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</si>
  <si>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</si>
  <si>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</si>
  <si>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</si>
  <si>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</si>
  <si>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</si>
  <si>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</si>
  <si>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</si>
  <si>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</si>
  <si>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</si>
  <si>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</si>
  <si>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</si>
  <si>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</si>
  <si>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</si>
  <si>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</si>
  <si>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</si>
  <si>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</si>
  <si>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</si>
  <si>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</si>
  <si>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</si>
  <si>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</si>
  <si>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</si>
  <si>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</si>
  <si>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</si>
  <si>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</si>
  <si>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</si>
  <si>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</si>
  <si>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</si>
  <si>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</si>
  <si>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</si>
  <si>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</si>
  <si>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</si>
  <si>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</si>
  <si>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</si>
  <si>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</si>
  <si>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</si>
  <si>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</si>
  <si>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</si>
  <si>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</si>
  <si>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</si>
  <si>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</si>
  <si>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</si>
  <si>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</si>
  <si>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</si>
  <si>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</si>
  <si>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</si>
  <si>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</si>
  <si>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</si>
  <si>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</si>
  <si>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</si>
  <si>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</si>
  <si>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</si>
  <si>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</si>
  <si>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</si>
  <si>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</si>
  <si>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</si>
  <si>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</si>
  <si>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</si>
  <si>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</si>
  <si>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</si>
  <si>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</si>
  <si>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</si>
  <si>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</si>
  <si>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</si>
  <si>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</si>
  <si>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</si>
  <si>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</si>
  <si>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</si>
  <si>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</si>
  <si>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</si>
  <si>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</si>
  <si>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</si>
  <si>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</si>
  <si>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</si>
  <si>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</si>
  <si>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</si>
  <si>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</si>
  <si>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</si>
  <si>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</si>
  <si>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</si>
  <si>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</si>
  <si>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</si>
  <si>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</si>
  <si>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</si>
  <si>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</si>
  <si>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</si>
  <si>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</si>
  <si>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</si>
  <si>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</si>
  <si>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</si>
  <si>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</si>
  <si>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</si>
  <si>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</si>
  <si>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</si>
  <si>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</si>
  <si>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</si>
  <si>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</si>
  <si>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</si>
  <si>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</si>
  <si>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</si>
  <si>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</si>
  <si>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</si>
  <si>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</si>
  <si>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</si>
  <si>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</si>
  <si>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</si>
  <si>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</si>
  <si>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</si>
  <si>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</si>
  <si>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</si>
  <si>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</si>
  <si>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</si>
  <si>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</si>
  <si>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</si>
  <si>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</si>
  <si>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</si>
  <si>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</si>
  <si>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</si>
  <si>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</si>
  <si>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</si>
  <si>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</si>
  <si>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</si>
  <si>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</si>
  <si>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</si>
  <si>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</si>
  <si>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</si>
  <si>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</si>
  <si>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</si>
  <si>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</si>
  <si>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</si>
  <si>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</si>
  <si>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</si>
  <si>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</si>
  <si>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</si>
  <si>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</si>
  <si>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</si>
  <si>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</si>
  <si>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</si>
  <si>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</si>
  <si>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</si>
  <si>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</si>
  <si>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</si>
  <si>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</si>
  <si>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</si>
  <si>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</si>
  <si>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</si>
  <si>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</si>
  <si>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</si>
  <si>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</si>
  <si>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</si>
  <si>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</si>
  <si>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</si>
  <si>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</si>
  <si>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</si>
  <si>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</si>
  <si>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</si>
  <si>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</si>
  <si>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</si>
  <si>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</si>
  <si>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</si>
  <si>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</si>
  <si>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</si>
  <si>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</si>
  <si>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</si>
  <si>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</si>
  <si>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</si>
  <si>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</si>
  <si>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</si>
  <si>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</si>
  <si>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</si>
  <si>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</si>
  <si>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</si>
  <si>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</si>
  <si>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</si>
  <si>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</si>
  <si>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</si>
  <si>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</si>
  <si>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</si>
  <si>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</si>
  <si>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</si>
  <si>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</si>
  <si>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</si>
  <si>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</si>
  <si>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</si>
  <si>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</si>
  <si>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</si>
  <si>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</si>
  <si>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</si>
  <si>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</si>
  <si>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</si>
  <si>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</si>
  <si>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</si>
  <si>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</si>
  <si>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</si>
  <si>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</si>
  <si>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</si>
  <si>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</si>
  <si>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</si>
  <si>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</si>
  <si>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</si>
  <si>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</si>
  <si>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</si>
  <si>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</si>
  <si>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</si>
  <si>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</si>
  <si>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</si>
  <si>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</si>
  <si>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</si>
  <si>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</si>
  <si>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</si>
  <si>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</si>
  <si>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</si>
  <si>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</si>
  <si>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</si>
  <si>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</si>
  <si>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</si>
  <si>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</si>
  <si>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</si>
  <si>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</si>
  <si>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</si>
  <si>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</si>
  <si>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</si>
  <si>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</si>
  <si>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</si>
  <si>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</si>
  <si>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</si>
  <si>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</si>
  <si>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</si>
  <si>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</si>
  <si>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</si>
  <si>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</si>
  <si>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</si>
  <si>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</si>
  <si>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</si>
  <si>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</si>
  <si>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</si>
  <si>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</si>
  <si>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</si>
  <si>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</si>
  <si>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</si>
  <si>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</si>
  <si>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</si>
  <si>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</si>
  <si>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</si>
  <si>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</si>
  <si>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</si>
  <si>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</si>
  <si>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</si>
  <si>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</si>
  <si>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</si>
  <si>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</si>
  <si>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</si>
  <si>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</si>
  <si>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</si>
  <si>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</si>
  <si>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</si>
  <si>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</si>
  <si>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</si>
  <si>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</si>
  <si>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</si>
  <si>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</si>
  <si>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</si>
  <si>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</si>
  <si>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</si>
  <si>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</si>
  <si>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</si>
  <si>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</si>
  <si>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</si>
  <si>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</si>
  <si>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</si>
  <si>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</si>
  <si>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</si>
  <si>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</si>
  <si>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</si>
  <si>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</si>
  <si>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</si>
  <si>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</si>
  <si>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</si>
  <si>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</si>
  <si>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</si>
  <si>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</si>
  <si>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</si>
  <si>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</si>
  <si>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</si>
  <si>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</si>
  <si>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</si>
  <si>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</si>
  <si>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</si>
  <si>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</si>
  <si>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</si>
  <si>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</si>
  <si>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</si>
  <si>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</si>
  <si>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</si>
  <si>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</si>
  <si>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</si>
  <si>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</si>
  <si>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</si>
  <si>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</si>
  <si>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</si>
  <si>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</si>
  <si>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</si>
  <si>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</si>
  <si>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</si>
  <si>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</si>
  <si>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</si>
  <si>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</si>
  <si>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</si>
  <si>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</si>
  <si>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</si>
  <si>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</si>
  <si>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</si>
  <si>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</si>
  <si>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</si>
  <si>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</si>
  <si>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</si>
  <si>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</si>
  <si>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</si>
  <si>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</si>
  <si>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</si>
  <si>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</si>
  <si>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</si>
  <si>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</si>
  <si>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</si>
  <si>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</si>
  <si>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</si>
  <si>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</si>
  <si>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</si>
  <si>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</si>
  <si>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</si>
  <si>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</si>
  <si>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</si>
  <si>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</si>
  <si>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</si>
  <si>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</si>
  <si>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</si>
  <si>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</si>
  <si>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</si>
  <si>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</si>
  <si>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</si>
  <si>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</si>
  <si>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</si>
  <si>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</si>
  <si>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</si>
  <si>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</si>
  <si>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</si>
  <si>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</si>
  <si>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</si>
  <si>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</si>
  <si>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</si>
  <si>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</si>
  <si>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</si>
  <si>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</si>
  <si>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</si>
  <si>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</si>
  <si>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</si>
  <si>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</si>
  <si>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</si>
  <si>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</si>
  <si>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</si>
  <si>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</si>
  <si>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</si>
  <si>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</si>
  <si>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</si>
  <si>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</si>
  <si>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</si>
  <si>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</si>
  <si>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</si>
  <si>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</si>
  <si>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</si>
  <si>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</si>
  <si>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</si>
  <si>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</si>
  <si>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</si>
  <si>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</si>
  <si>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</si>
  <si>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</si>
  <si>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</si>
  <si>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</si>
  <si>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</si>
  <si>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</si>
  <si>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</si>
  <si>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</si>
  <si>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</si>
  <si>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</si>
  <si>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</si>
  <si>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</si>
  <si>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</si>
  <si>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</si>
  <si>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</si>
  <si>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</si>
  <si>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</si>
  <si>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</si>
  <si>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</si>
  <si>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</si>
  <si>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</si>
  <si>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</si>
  <si>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</si>
  <si>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</si>
  <si>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</si>
  <si>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</si>
  <si>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</si>
  <si>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</si>
  <si>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</si>
  <si>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</si>
  <si>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</si>
  <si>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</si>
  <si>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</si>
  <si>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</si>
  <si>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</si>
  <si>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</si>
  <si>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</si>
  <si>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</si>
  <si>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</si>
  <si>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</si>
  <si>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</si>
  <si>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</si>
  <si>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</si>
  <si>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</si>
  <si>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</si>
  <si>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</si>
  <si>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</si>
  <si>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</si>
  <si>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</si>
  <si>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</si>
  <si>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</si>
  <si>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</si>
  <si>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</si>
  <si>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</si>
  <si>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</si>
  <si>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</si>
  <si>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</si>
  <si>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</si>
  <si>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</si>
  <si>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</si>
  <si>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</si>
  <si>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</si>
  <si>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</si>
  <si>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</si>
  <si>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</si>
  <si>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</si>
  <si>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</si>
  <si>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</si>
  <si>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</si>
  <si>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</si>
  <si>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</si>
  <si>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</si>
  <si>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</si>
  <si>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</si>
  <si>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</si>
  <si>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</si>
  <si>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</si>
  <si>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</si>
  <si>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</si>
  <si>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</si>
  <si>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</si>
  <si>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</si>
  <si>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</si>
  <si>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</si>
  <si>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</si>
  <si>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</si>
  <si>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</si>
  <si>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</si>
  <si>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</si>
  <si>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</si>
  <si>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</si>
  <si>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</si>
  <si>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</si>
  <si>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</si>
  <si>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</si>
  <si>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</si>
  <si>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</si>
  <si>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</si>
  <si>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</si>
  <si>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</si>
  <si>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</si>
  <si>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</si>
  <si>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</si>
  <si>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</si>
  <si>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</si>
  <si>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</si>
  <si>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</si>
  <si>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</si>
  <si>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</si>
  <si>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</si>
  <si>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</si>
  <si>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</si>
  <si>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</si>
  <si>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</si>
  <si>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</si>
  <si>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</si>
  <si>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</si>
  <si>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</si>
  <si>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</si>
  <si>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</si>
  <si>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</si>
  <si>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</si>
  <si>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</si>
  <si>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</si>
  <si>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</si>
  <si>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</si>
  <si>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</si>
  <si>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</si>
  <si>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</si>
  <si>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</si>
  <si>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</si>
  <si>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</si>
  <si>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</si>
  <si>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</si>
  <si>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</si>
  <si>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</si>
  <si>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</si>
  <si>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</si>
  <si>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</si>
  <si>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</si>
  <si>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</si>
  <si>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</si>
  <si>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</si>
  <si>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</si>
  <si>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</si>
  <si>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</si>
  <si>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</si>
  <si>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</si>
  <si>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</si>
  <si>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</si>
  <si>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</si>
  <si>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</si>
  <si>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</si>
  <si>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</si>
  <si>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</si>
  <si>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</si>
  <si>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</si>
  <si>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</si>
  <si>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</si>
  <si>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</si>
  <si>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</si>
  <si>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</si>
  <si>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</si>
  <si>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</si>
  <si>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</si>
  <si>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</si>
  <si>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</si>
  <si>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</si>
  <si>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</si>
  <si>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</si>
  <si>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</si>
  <si>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</si>
  <si>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</si>
  <si>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</si>
  <si>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</si>
  <si>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</si>
  <si>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</si>
  <si>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</si>
  <si>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</si>
  <si>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</si>
  <si>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</si>
  <si>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</si>
  <si>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</si>
  <si>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</si>
  <si>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</si>
  <si>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</si>
  <si>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</si>
  <si>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</si>
  <si>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</si>
  <si>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</si>
  <si>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</si>
  <si>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</si>
  <si>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</si>
  <si>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</si>
  <si>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</si>
  <si>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</si>
  <si>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</si>
  <si>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</si>
  <si>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</si>
  <si>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</si>
  <si>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</si>
  <si>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</si>
  <si>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</si>
  <si>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</si>
  <si>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</si>
  <si>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</si>
  <si>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</si>
  <si>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</si>
  <si>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</si>
  <si>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</si>
  <si>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</si>
  <si>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</si>
  <si>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</si>
  <si>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</si>
  <si>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</si>
  <si>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</si>
  <si>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</si>
  <si>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</si>
  <si>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</si>
  <si>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</si>
  <si>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</si>
  <si>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</si>
  <si>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</si>
  <si>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</si>
  <si>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</si>
  <si>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</si>
  <si>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</si>
  <si>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</si>
  <si>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</si>
  <si>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</si>
  <si>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</si>
  <si>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</si>
  <si>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</si>
  <si>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</si>
  <si>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</si>
  <si>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</si>
  <si>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</si>
  <si>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</si>
  <si>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</si>
  <si>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</si>
  <si>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</si>
  <si>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</si>
  <si>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</si>
  <si>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</si>
  <si>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</si>
  <si>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</si>
  <si>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</si>
  <si>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</si>
  <si>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</si>
  <si>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</si>
  <si>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</si>
  <si>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</si>
  <si>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</si>
  <si>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</si>
  <si>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</si>
  <si>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</si>
  <si>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</si>
  <si>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</si>
  <si>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</si>
  <si>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</si>
  <si>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</si>
  <si>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</si>
  <si>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</si>
  <si>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</si>
  <si>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</si>
  <si>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</si>
  <si>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</si>
  <si>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</si>
  <si>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</si>
  <si>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</si>
  <si>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</si>
  <si>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</si>
  <si>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</si>
  <si>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</si>
  <si>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</si>
  <si>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</si>
  <si>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</si>
  <si>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</si>
  <si>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</si>
  <si>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</si>
  <si>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</si>
  <si>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</si>
  <si>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</si>
  <si>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</si>
  <si>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</si>
  <si>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</si>
  <si>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</si>
  <si>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</si>
  <si>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</si>
  <si>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</si>
  <si>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</si>
  <si>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</si>
  <si>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</si>
  <si>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</si>
  <si>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</si>
  <si>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</si>
  <si>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</si>
  <si>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</si>
  <si>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</si>
  <si>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</si>
  <si>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</si>
  <si>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</si>
  <si>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</si>
  <si>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</si>
  <si>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</si>
  <si>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</si>
  <si>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</si>
  <si>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</si>
  <si>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</si>
  <si>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</si>
  <si>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</si>
  <si>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</si>
  <si>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</si>
  <si>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</si>
  <si>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</si>
  <si>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</si>
  <si>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</si>
  <si>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</si>
  <si>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</si>
  <si>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</si>
  <si>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</si>
  <si>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</si>
  <si>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</si>
  <si>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</si>
  <si>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</si>
  <si>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</si>
  <si>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</si>
  <si>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</si>
  <si>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</si>
  <si>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</si>
  <si>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</si>
  <si>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</si>
  <si>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</si>
  <si>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</si>
  <si>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</si>
  <si>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</si>
  <si>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</si>
  <si>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</si>
  <si>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</si>
  <si>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</si>
  <si>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</si>
  <si>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</si>
  <si>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</si>
  <si>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</si>
  <si>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</si>
  <si>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</si>
  <si>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</si>
  <si>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</si>
  <si>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</si>
  <si>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</si>
  <si>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</si>
  <si>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</si>
  <si>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</si>
  <si>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</si>
  <si>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</si>
  <si>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</si>
  <si>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</si>
  <si>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</si>
  <si>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</si>
  <si>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</si>
  <si>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</si>
  <si>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</si>
  <si>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</si>
  <si>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</si>
  <si>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</si>
  <si>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</si>
  <si>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</si>
  <si>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</si>
  <si>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</si>
  <si>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</si>
  <si>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</si>
  <si>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</si>
  <si>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</si>
  <si>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</si>
  <si>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</si>
  <si>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</si>
  <si>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</si>
  <si>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</si>
  <si>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</si>
  <si>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</si>
  <si>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</si>
  <si>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</si>
  <si>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</si>
  <si>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</si>
  <si>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</si>
  <si>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</si>
  <si>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</si>
  <si>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</si>
  <si>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</si>
  <si>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</si>
  <si>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</si>
  <si>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</si>
  <si>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</si>
  <si>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</si>
  <si>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</si>
  <si>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</si>
  <si>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</si>
  <si>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</si>
  <si>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</si>
  <si>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</si>
  <si>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</si>
  <si>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</si>
  <si>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</si>
  <si>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</si>
  <si>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</si>
  <si>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</si>
  <si>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</si>
  <si>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</si>
  <si>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</si>
  <si>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</si>
  <si>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</si>
  <si>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</si>
  <si>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</si>
  <si>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</si>
  <si>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</si>
  <si>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</si>
  <si>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</si>
  <si>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</si>
  <si>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</si>
  <si>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</si>
  <si>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</si>
  <si>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</si>
  <si>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</si>
  <si>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</si>
  <si>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</si>
  <si>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</si>
  <si>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</si>
  <si>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</si>
  <si>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</si>
  <si>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</si>
  <si>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</si>
  <si>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</si>
  <si>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</si>
  <si>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</si>
  <si>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</si>
  <si>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</si>
  <si>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</si>
  <si>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</si>
  <si>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</si>
  <si>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</si>
  <si>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</si>
  <si>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</si>
  <si>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</si>
  <si>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</si>
  <si>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</si>
  <si>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</si>
  <si>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</si>
  <si>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</si>
  <si>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</si>
  <si>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</si>
  <si>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</si>
  <si>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</si>
  <si>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</si>
  <si>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</si>
  <si>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</si>
  <si>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</si>
  <si>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</si>
  <si>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</si>
  <si>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</si>
  <si>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</si>
  <si>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</si>
  <si>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</si>
  <si>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</si>
  <si>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</si>
  <si>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</si>
  <si>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</si>
  <si>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</si>
  <si>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</si>
  <si>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</si>
  <si>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</si>
  <si>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</si>
  <si>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</si>
  <si>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</si>
  <si>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</si>
  <si>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</si>
  <si>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</si>
  <si>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</si>
  <si>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</si>
  <si>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</si>
  <si>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</si>
  <si>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</si>
  <si>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</si>
  <si>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</si>
  <si>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</si>
  <si>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</si>
  <si>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</si>
  <si>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</si>
  <si>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</si>
  <si>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</si>
  <si>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</si>
  <si>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</si>
  <si>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</si>
  <si>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</si>
  <si>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</si>
  <si>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</si>
  <si>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</si>
  <si>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</si>
  <si>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</si>
  <si>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</si>
  <si>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</si>
  <si>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</si>
  <si>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</si>
  <si>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</si>
  <si>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</si>
  <si>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</si>
  <si>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</si>
  <si>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</si>
  <si>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</si>
  <si>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</si>
  <si>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</si>
  <si>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</si>
  <si>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</si>
  <si>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</si>
  <si>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</si>
  <si>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</si>
  <si>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</si>
  <si>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</si>
  <si>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</si>
  <si>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</si>
  <si>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</si>
  <si>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</si>
  <si>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</si>
  <si>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</si>
  <si>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</si>
  <si>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</si>
  <si>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</si>
  <si>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</si>
  <si>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</si>
  <si>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</si>
  <si>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</si>
  <si>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</si>
  <si>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</si>
  <si>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</si>
  <si>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</si>
  <si>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</si>
  <si>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</si>
  <si>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</si>
  <si>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</si>
  <si>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</si>
  <si>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</si>
  <si>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</si>
  <si>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</si>
  <si>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</si>
  <si>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</si>
  <si>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</si>
  <si>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</si>
  <si>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</si>
  <si>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</si>
  <si>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</si>
  <si>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</si>
  <si>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</si>
  <si>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</si>
  <si>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</si>
  <si>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</si>
  <si>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</si>
  <si>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</si>
  <si>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</si>
  <si>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</si>
  <si>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</si>
  <si>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</si>
  <si>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</si>
  <si>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</si>
  <si>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</si>
  <si>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</si>
  <si>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</si>
  <si>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</si>
  <si>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</si>
  <si>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</si>
  <si>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</si>
  <si>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</si>
  <si>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</si>
  <si>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</si>
  <si>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</si>
  <si>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</si>
  <si>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</si>
  <si>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</si>
  <si>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</si>
  <si>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</si>
  <si>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</si>
  <si>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</si>
  <si>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</si>
  <si>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</si>
  <si>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</si>
  <si>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</si>
  <si>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</si>
  <si>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</si>
  <si>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</si>
  <si>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</si>
  <si>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</si>
  <si>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</si>
  <si>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</si>
  <si>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</si>
  <si>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</si>
  <si>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</si>
  <si>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</si>
  <si>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</si>
  <si>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</si>
  <si>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</si>
  <si>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</si>
  <si>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</si>
  <si>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</si>
  <si>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</si>
  <si>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</si>
  <si>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</si>
  <si>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</si>
  <si>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</si>
  <si>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</si>
  <si>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</si>
  <si>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</si>
  <si>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</si>
  <si>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</si>
  <si>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</si>
  <si>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</si>
  <si>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</si>
  <si>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</si>
  <si>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</si>
  <si>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</si>
  <si>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</si>
  <si>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</si>
  <si>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</si>
  <si>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</si>
  <si>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</si>
  <si>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</si>
  <si>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</si>
  <si>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</si>
  <si>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</si>
  <si>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</si>
  <si>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</si>
  <si>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</si>
  <si>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</si>
  <si>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</si>
  <si>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</si>
  <si>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</si>
  <si>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</si>
  <si>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</si>
  <si>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</si>
  <si>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</si>
  <si>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</si>
  <si>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</si>
  <si>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</si>
  <si>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</si>
  <si>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</si>
  <si>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</si>
  <si>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</si>
  <si>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</si>
  <si>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</si>
  <si>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</si>
  <si>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</si>
  <si>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</si>
  <si>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</si>
  <si>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</si>
  <si>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</si>
  <si>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</si>
  <si>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</si>
  <si>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</si>
  <si>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</si>
  <si>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</si>
  <si>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</si>
  <si>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</si>
  <si>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</si>
  <si>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</si>
  <si>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</si>
  <si>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</si>
  <si>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</si>
  <si>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</si>
  <si>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</si>
  <si>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</si>
  <si>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</si>
  <si>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</si>
  <si>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</si>
  <si>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</si>
  <si>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</si>
  <si>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</si>
  <si>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</si>
  <si>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</si>
  <si>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</si>
  <si>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</si>
  <si>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</si>
  <si>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</si>
  <si>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</si>
  <si>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</si>
  <si>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</si>
  <si>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</si>
  <si>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</si>
  <si>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</si>
  <si>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</si>
  <si>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</si>
  <si>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</si>
  <si>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</si>
  <si>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</si>
  <si>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</si>
  <si>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</si>
  <si>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</si>
  <si>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</si>
  <si>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</si>
  <si>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</si>
  <si>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</si>
  <si>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</si>
  <si>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</si>
  <si>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</si>
  <si>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</si>
  <si>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</si>
  <si>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</si>
  <si>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</si>
  <si>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</si>
  <si>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</si>
  <si>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</si>
  <si>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</si>
  <si>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</si>
  <si>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</si>
  <si>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</si>
  <si>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</si>
  <si>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</si>
  <si>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</si>
  <si>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</si>
  <si>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</si>
  <si>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</si>
  <si>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</si>
  <si>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</si>
  <si>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</si>
  <si>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</si>
  <si>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</si>
  <si>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</si>
  <si>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</si>
  <si>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</si>
  <si>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</si>
  <si>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</si>
  <si>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</si>
  <si>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</si>
  <si>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</si>
  <si>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</si>
  <si>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</si>
  <si>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</si>
  <si>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</si>
  <si>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</si>
  <si>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</si>
  <si>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</si>
  <si>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</si>
  <si>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</si>
  <si>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</si>
  <si>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</si>
  <si>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</si>
  <si>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</si>
  <si>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</si>
  <si>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</si>
  <si>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</si>
  <si>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</si>
  <si>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</si>
  <si>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</si>
  <si>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</si>
  <si>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</si>
  <si>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</si>
  <si>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</si>
  <si>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</si>
  <si>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</si>
  <si>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</si>
  <si>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</si>
  <si>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</si>
  <si>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</si>
  <si>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</si>
  <si>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</si>
  <si>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</si>
  <si>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</si>
  <si>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</si>
  <si>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</si>
  <si>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</si>
  <si>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</si>
  <si>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</si>
  <si>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</si>
  <si>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</si>
  <si>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</si>
  <si>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</si>
  <si>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</si>
  <si>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</si>
  <si>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</si>
  <si>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</si>
  <si>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</si>
  <si>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</si>
  <si>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</si>
  <si>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</si>
  <si>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</si>
  <si>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</si>
  <si>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</si>
  <si>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</si>
  <si>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</si>
  <si>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</si>
  <si>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</si>
  <si>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</si>
  <si>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</si>
  <si>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</si>
  <si>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</si>
  <si>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</si>
  <si>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</si>
  <si>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</si>
  <si>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</si>
  <si>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</si>
  <si>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</si>
  <si>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</si>
  <si>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</si>
  <si>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</si>
  <si>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</si>
  <si>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</si>
  <si>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</si>
  <si>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</si>
  <si>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</si>
  <si>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</si>
  <si>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</si>
  <si>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</si>
  <si>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</si>
  <si>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</si>
  <si>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</si>
  <si>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</si>
  <si>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</si>
  <si>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</si>
  <si>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</si>
  <si>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</si>
  <si>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</si>
  <si>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</si>
  <si>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</si>
  <si>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</si>
  <si>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</si>
  <si>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</si>
  <si>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</si>
  <si>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</si>
  <si>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</si>
  <si>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</si>
  <si>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</si>
  <si>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</si>
  <si>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</si>
  <si>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</si>
  <si>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</si>
  <si>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</si>
  <si>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</si>
  <si>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</si>
  <si>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</si>
  <si>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</si>
  <si>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</si>
  <si>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</si>
  <si>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</si>
  <si>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</si>
  <si>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</si>
  <si>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</si>
  <si>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</si>
  <si>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</si>
  <si>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</si>
  <si>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</si>
  <si>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</si>
  <si>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</si>
  <si>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</si>
  <si>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</si>
  <si>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</si>
  <si>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</si>
  <si>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</si>
  <si>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</si>
  <si>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</si>
  <si>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</si>
  <si>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</si>
  <si>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</si>
  <si>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</si>
  <si>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</si>
  <si>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</si>
  <si>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</si>
  <si>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</si>
  <si>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</si>
  <si>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</si>
  <si>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</si>
  <si>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</si>
  <si>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</si>
  <si>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</si>
  <si>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</si>
  <si>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</si>
  <si>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</si>
  <si>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</si>
  <si>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</si>
  <si>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</si>
  <si>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</si>
  <si>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</si>
  <si>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</si>
  <si>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</si>
  <si>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</si>
  <si>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</si>
  <si>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</si>
  <si>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</si>
  <si>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</si>
  <si>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</si>
  <si>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</si>
  <si>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</si>
  <si>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</si>
  <si>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</si>
  <si>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</si>
  <si>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</si>
  <si>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</si>
  <si>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</si>
  <si>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</si>
  <si>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</si>
  <si>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</si>
  <si>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</si>
  <si>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</si>
  <si>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</si>
  <si>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</si>
  <si>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</si>
  <si>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</si>
  <si>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</si>
  <si>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</si>
  <si>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</si>
  <si>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</si>
  <si>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</si>
  <si>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</si>
  <si>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</si>
  <si>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</si>
  <si>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</si>
  <si>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</si>
  <si>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</si>
  <si>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</si>
  <si>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</si>
  <si>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</si>
  <si>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</si>
  <si>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</si>
  <si>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</si>
  <si>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</si>
  <si>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</si>
  <si>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</si>
  <si>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</si>
  <si>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</si>
  <si>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</si>
  <si>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</si>
  <si>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</si>
  <si>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</si>
  <si>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</si>
  <si>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</si>
  <si>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</si>
  <si>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</si>
  <si>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</si>
  <si>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</si>
  <si>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</si>
  <si>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</si>
  <si>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</si>
  <si>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</si>
  <si>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</si>
  <si>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</si>
  <si>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</si>
  <si>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</si>
  <si>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</si>
  <si>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</si>
  <si>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</si>
  <si>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</si>
  <si>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</si>
  <si>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</si>
  <si>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</si>
  <si>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</si>
  <si>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</si>
  <si>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</si>
  <si>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</si>
  <si>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</si>
  <si>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</si>
  <si>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</si>
  <si>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</si>
  <si>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</si>
  <si>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</si>
  <si>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</si>
  <si>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</si>
  <si>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</si>
  <si>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</si>
  <si>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</si>
  <si>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</si>
  <si>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</si>
  <si>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</si>
  <si>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</si>
  <si>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</si>
  <si>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</si>
  <si>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</si>
  <si>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</si>
  <si>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</si>
  <si>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</si>
  <si>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</si>
  <si>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</si>
  <si>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</si>
  <si>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</si>
  <si>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</si>
  <si>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</si>
  <si>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</si>
  <si>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</si>
  <si>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</si>
  <si>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</si>
  <si>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</si>
  <si>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</si>
  <si>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</si>
  <si>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</si>
  <si>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</si>
  <si>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</si>
  <si>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</si>
  <si>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</si>
  <si>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</si>
  <si>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</si>
  <si>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</si>
  <si>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</si>
  <si>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</si>
  <si>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</si>
  <si>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</si>
  <si>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</si>
  <si>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</si>
  <si>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</si>
  <si>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</si>
  <si>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</si>
  <si>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</si>
  <si>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</si>
  <si>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</si>
  <si>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</si>
  <si>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</si>
  <si>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</si>
  <si>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</si>
  <si>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</si>
  <si>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</si>
  <si>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</si>
  <si>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</si>
  <si>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</si>
  <si>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</si>
  <si>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</si>
  <si>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</si>
  <si>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</si>
  <si>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</si>
  <si>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</si>
  <si>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</si>
  <si>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</si>
  <si>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</si>
  <si>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</si>
  <si>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</si>
  <si>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</si>
  <si>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</si>
  <si>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</si>
  <si>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</si>
  <si>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</si>
  <si>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</si>
  <si>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</si>
  <si>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</si>
  <si>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</si>
  <si>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</si>
  <si>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</si>
  <si>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</si>
  <si>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</si>
  <si>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</si>
  <si>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</si>
  <si>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</si>
  <si>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</si>
  <si>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</si>
  <si>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</si>
  <si>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</si>
  <si>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</si>
  <si>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</si>
  <si>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</si>
  <si>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</si>
  <si>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</si>
  <si>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</si>
  <si>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</si>
  <si>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</si>
  <si>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</si>
  <si>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</si>
  <si>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</si>
  <si>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</si>
  <si>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</si>
  <si>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</si>
  <si>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</si>
  <si>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</si>
  <si>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</si>
  <si>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</si>
  <si>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</si>
  <si>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</si>
  <si>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</si>
  <si>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</si>
  <si>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</si>
  <si>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</si>
  <si>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</si>
  <si>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</si>
  <si>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</si>
  <si>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</si>
  <si>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</si>
  <si>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</si>
  <si>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</si>
  <si>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</si>
  <si>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</si>
  <si>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</si>
  <si>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</si>
  <si>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</si>
  <si>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</si>
  <si>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</si>
  <si>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</si>
  <si>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</si>
  <si>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</si>
  <si>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</si>
  <si>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</si>
  <si>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</si>
  <si>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</si>
  <si>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</si>
  <si>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</si>
  <si>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</si>
  <si>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</si>
  <si>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</si>
  <si>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</si>
  <si>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</si>
  <si>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</si>
  <si>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</si>
  <si>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</si>
  <si>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</si>
  <si>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</si>
  <si>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</si>
  <si>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</si>
  <si>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</si>
  <si>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</si>
  <si>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</si>
  <si>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</si>
  <si>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</si>
  <si>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</si>
  <si>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</si>
  <si>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</si>
  <si>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</si>
  <si>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</si>
  <si>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</si>
  <si>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</si>
  <si>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</si>
  <si>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</si>
  <si>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</si>
  <si>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</si>
  <si>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</si>
  <si>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</si>
  <si>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</si>
  <si>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</si>
  <si>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</si>
  <si>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</si>
  <si>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</si>
  <si>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</si>
  <si>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</si>
  <si>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</si>
  <si>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</si>
  <si>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</si>
  <si>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</si>
  <si>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</si>
  <si>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</si>
  <si>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</si>
  <si>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</si>
  <si>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</si>
  <si>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</si>
  <si>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</si>
  <si>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</si>
  <si>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</si>
  <si>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</si>
  <si>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</si>
  <si>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</si>
  <si>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</si>
  <si>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</si>
  <si>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</si>
  <si>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</si>
  <si>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</si>
  <si>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</si>
  <si>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</si>
  <si>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</si>
  <si>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</si>
  <si>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</si>
  <si>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</si>
  <si>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</si>
  <si>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</si>
  <si>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</si>
  <si>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</si>
  <si>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</si>
  <si>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</si>
  <si>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</si>
  <si>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</si>
  <si>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</si>
  <si>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</si>
  <si>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</si>
  <si>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</si>
  <si>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</si>
  <si>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</si>
  <si>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</si>
  <si>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</si>
  <si>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</si>
  <si>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</si>
  <si>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</si>
  <si>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</si>
  <si>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</si>
  <si>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</si>
  <si>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</si>
  <si>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</si>
  <si>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</si>
  <si>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</si>
  <si>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</si>
  <si>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</si>
  <si>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</si>
  <si>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</si>
  <si>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</si>
  <si>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</si>
  <si>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</si>
  <si>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</si>
  <si>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</si>
  <si>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</si>
  <si>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</si>
  <si>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</si>
  <si>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</si>
  <si>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</si>
  <si>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</si>
  <si>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</si>
  <si>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</si>
  <si>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</si>
  <si>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</si>
  <si>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</si>
  <si>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</si>
  <si>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</si>
  <si>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</si>
  <si>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</si>
  <si>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</si>
  <si>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</si>
  <si>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</si>
  <si>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</si>
  <si>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</si>
  <si>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</si>
  <si>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</si>
  <si>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</si>
  <si>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</si>
  <si>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</si>
  <si>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</si>
  <si>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</si>
  <si>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</si>
  <si>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</si>
  <si>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</si>
  <si>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</si>
  <si>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</si>
  <si>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</si>
  <si>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</si>
  <si>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</si>
  <si>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</si>
  <si>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</si>
  <si>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</si>
  <si>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</si>
  <si>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</si>
  <si>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</si>
  <si>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</si>
  <si>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</si>
  <si>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</si>
  <si>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</si>
  <si>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</si>
  <si>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</si>
  <si>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</si>
  <si>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</si>
  <si>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</si>
  <si>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</si>
  <si>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</si>
  <si>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</si>
  <si>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</si>
  <si>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</si>
  <si>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</si>
  <si>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</si>
  <si>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</si>
  <si>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</si>
  <si>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</si>
  <si>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</si>
  <si>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</si>
  <si>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</si>
  <si>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</si>
  <si>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</si>
  <si>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</si>
  <si>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</si>
  <si>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</si>
  <si>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</si>
  <si>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</si>
  <si>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</si>
  <si>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</si>
  <si>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</si>
  <si>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</si>
  <si>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</si>
  <si>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</si>
  <si>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</si>
  <si>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</si>
  <si>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</si>
  <si>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</si>
  <si>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</si>
  <si>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</si>
  <si>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</si>
  <si>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</si>
  <si>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</si>
  <si>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</si>
  <si>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</si>
  <si>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</si>
  <si>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</si>
  <si>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</si>
  <si>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</si>
  <si>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</si>
  <si>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</si>
  <si>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</si>
  <si>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</si>
  <si>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</si>
  <si>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</si>
  <si>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</si>
  <si>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</si>
  <si>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</si>
  <si>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</si>
  <si>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</si>
  <si>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</si>
  <si>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</si>
  <si>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</si>
  <si>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</si>
  <si>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</si>
  <si>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</si>
  <si>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</si>
  <si>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</si>
  <si>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</si>
  <si>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</si>
  <si>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</si>
  <si>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</si>
  <si>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</si>
  <si>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</si>
  <si>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</si>
  <si>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</si>
  <si>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</si>
  <si>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</si>
  <si>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</si>
  <si>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</si>
  <si>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</si>
  <si>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</si>
  <si>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</si>
  <si>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</si>
  <si>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</si>
  <si>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</si>
  <si>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</si>
  <si>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</si>
  <si>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</si>
  <si>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</si>
  <si>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</si>
  <si>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</si>
  <si>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</si>
  <si>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</si>
  <si>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</si>
  <si>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</si>
  <si>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</si>
  <si>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</si>
  <si>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</si>
  <si>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</si>
  <si>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</si>
  <si>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</si>
  <si>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</si>
  <si>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</si>
  <si>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</si>
  <si>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</si>
  <si>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</si>
  <si>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</si>
  <si>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</si>
  <si>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</si>
  <si>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</si>
  <si>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</si>
  <si>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</si>
  <si>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</si>
  <si>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</si>
  <si>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</si>
  <si>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</si>
  <si>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</si>
  <si>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</si>
  <si>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</si>
  <si>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</si>
  <si>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</si>
  <si>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</si>
  <si>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</si>
  <si>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</si>
  <si>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</si>
  <si>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</si>
  <si>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</si>
  <si>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</si>
  <si>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</si>
  <si>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</si>
  <si>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</si>
  <si>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</si>
  <si>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</si>
  <si>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</si>
  <si>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</si>
  <si>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</si>
  <si>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</si>
  <si>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</si>
  <si>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</si>
  <si>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</si>
  <si>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</si>
  <si>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</si>
  <si>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</si>
  <si>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</si>
  <si>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</si>
  <si>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</si>
  <si>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</si>
  <si>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</si>
  <si>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</si>
  <si>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</si>
  <si>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</si>
  <si>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</si>
  <si>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</si>
  <si>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</si>
  <si>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</si>
  <si>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</si>
  <si>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</si>
  <si>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</si>
  <si>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</si>
  <si>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</si>
  <si>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</si>
  <si>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</si>
  <si>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</si>
  <si>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</si>
  <si>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</si>
  <si>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</si>
  <si>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</si>
  <si>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</si>
  <si>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</si>
  <si>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</si>
  <si>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</si>
  <si>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</si>
  <si>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</si>
  <si>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</si>
  <si>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</si>
  <si>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</si>
  <si>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</si>
  <si>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</si>
  <si>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</si>
  <si>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</si>
  <si>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</si>
  <si>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</si>
  <si>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</si>
  <si>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</si>
  <si>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</si>
  <si>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</si>
  <si>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</si>
  <si>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</si>
  <si>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</si>
  <si>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</si>
  <si>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</si>
  <si>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</si>
  <si>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</si>
  <si>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</si>
  <si>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</si>
  <si>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</si>
  <si>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</si>
  <si>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</si>
  <si>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</si>
  <si>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</si>
  <si>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</si>
  <si>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</si>
  <si>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</si>
  <si>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</si>
  <si>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</si>
  <si>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</si>
  <si>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</si>
  <si>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</si>
  <si>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</si>
  <si>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</si>
  <si>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</si>
  <si>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</si>
  <si>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</si>
  <si>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</si>
  <si>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</si>
  <si>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</si>
  <si>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</si>
  <si>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</si>
  <si>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</si>
  <si>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</si>
  <si>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</si>
  <si>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</si>
  <si>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</si>
  <si>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</si>
  <si>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</si>
  <si>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</si>
  <si>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</si>
  <si>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</si>
  <si>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</si>
  <si>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</si>
  <si>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</si>
  <si>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</si>
  <si>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</si>
  <si>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</si>
  <si>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</si>
  <si>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</si>
  <si>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</si>
  <si>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</si>
  <si>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</si>
  <si>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</si>
  <si>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</si>
  <si>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</si>
  <si>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</si>
  <si>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</si>
  <si>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</si>
  <si>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</si>
  <si>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</si>
  <si>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</si>
  <si>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</si>
  <si>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</si>
  <si>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</si>
  <si>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</si>
  <si>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</si>
  <si>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</si>
  <si>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</si>
  <si>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</si>
  <si>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</si>
  <si>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</si>
  <si>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</si>
  <si>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</si>
  <si>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</si>
  <si>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</si>
  <si>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</si>
  <si>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</si>
  <si>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</si>
  <si>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</si>
  <si>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</si>
  <si>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</si>
  <si>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</si>
  <si>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</si>
  <si>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</si>
  <si>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</si>
  <si>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</si>
  <si>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</si>
  <si>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</si>
  <si>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</si>
  <si>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</si>
  <si>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</si>
  <si>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</si>
  <si>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</si>
  <si>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</si>
  <si>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</si>
  <si>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</si>
  <si>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</si>
  <si>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</si>
  <si>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</si>
  <si>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</si>
  <si>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</si>
  <si>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</si>
  <si>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</si>
  <si>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</si>
  <si>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</si>
  <si>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</si>
  <si>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</si>
  <si>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</si>
  <si>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</si>
  <si>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</si>
  <si>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</si>
  <si>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</si>
  <si>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</si>
  <si>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</si>
  <si>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</si>
  <si>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</si>
  <si>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</si>
  <si>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</si>
  <si>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</si>
  <si>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</si>
  <si>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</si>
  <si>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</si>
  <si>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</si>
  <si>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</si>
  <si>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</si>
  <si>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</si>
  <si>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</si>
  <si>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</si>
  <si>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</si>
  <si>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</si>
  <si>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</si>
  <si>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</si>
  <si>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</si>
  <si>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</si>
  <si>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</si>
  <si>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</si>
  <si>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</si>
  <si>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</si>
  <si>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</si>
  <si>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</si>
  <si>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</si>
  <si>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</si>
  <si>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</si>
  <si>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</si>
  <si>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</si>
  <si>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</si>
  <si>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</si>
  <si>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</si>
  <si>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</si>
  <si>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</si>
  <si>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</si>
  <si>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</si>
  <si>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</si>
  <si>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</si>
  <si>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</si>
  <si>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</si>
  <si>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</si>
  <si>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</si>
  <si>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</si>
  <si>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</si>
  <si>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</si>
  <si>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</si>
  <si>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</si>
  <si>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</si>
  <si>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</si>
  <si>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</si>
  <si>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</si>
  <si>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</si>
  <si>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</si>
  <si>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</si>
  <si>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</si>
  <si>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</si>
  <si>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</si>
  <si>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</si>
  <si>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</si>
  <si>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</si>
  <si>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</si>
  <si>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</si>
  <si>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</si>
  <si>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</si>
  <si>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</si>
  <si>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</si>
  <si>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</si>
  <si>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</si>
  <si>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</si>
  <si>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</si>
  <si>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</si>
  <si>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</si>
  <si>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</si>
  <si>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</si>
  <si>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</si>
  <si>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</si>
  <si>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</si>
  <si>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</si>
  <si>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</si>
  <si>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</si>
  <si>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</si>
  <si>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</si>
  <si>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</si>
  <si>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</si>
  <si>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</si>
  <si>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</si>
  <si>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</si>
  <si>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</si>
  <si>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</si>
  <si>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</si>
  <si>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</si>
  <si>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</si>
  <si>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</si>
  <si>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</si>
  <si>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</si>
  <si>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</si>
  <si>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</si>
  <si>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</si>
  <si>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</si>
  <si>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</si>
  <si>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</si>
  <si>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</si>
  <si>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</si>
  <si>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</si>
  <si>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</si>
  <si>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</si>
  <si>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</si>
  <si>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</si>
  <si>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</si>
  <si>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</si>
  <si>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</si>
  <si>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</si>
  <si>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</si>
  <si>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</si>
  <si>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</si>
  <si>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</si>
  <si>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</si>
  <si>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</si>
  <si>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</si>
  <si>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</si>
  <si>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</si>
  <si>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</si>
  <si>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</si>
  <si>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</si>
  <si>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</si>
  <si>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</si>
  <si>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</si>
  <si>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</si>
  <si>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</si>
  <si>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</si>
  <si>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</si>
  <si>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</si>
  <si>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</si>
  <si>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</si>
  <si>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</si>
  <si>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</si>
  <si>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</si>
  <si>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</si>
  <si>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</si>
  <si>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</si>
  <si>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</si>
  <si>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</si>
  <si>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</si>
  <si>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</si>
  <si>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</si>
  <si>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</si>
  <si>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</si>
  <si>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</si>
  <si>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</si>
  <si>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</si>
  <si>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</si>
  <si>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</si>
  <si>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</si>
  <si>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</si>
  <si>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</si>
  <si>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</si>
  <si>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</si>
  <si>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</si>
  <si>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</si>
  <si>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</si>
  <si>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</si>
  <si>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</si>
  <si>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</si>
  <si>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</si>
  <si>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</si>
  <si>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</si>
  <si>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</si>
  <si>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</si>
  <si>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</si>
  <si>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</si>
  <si>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</si>
  <si>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</si>
  <si>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</si>
  <si>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</si>
  <si>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</si>
  <si>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</si>
  <si>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</si>
  <si>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</si>
  <si>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</si>
  <si>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</si>
  <si>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</si>
  <si>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</si>
  <si>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</si>
  <si>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</si>
  <si>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</si>
  <si>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</si>
  <si>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</si>
  <si>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</si>
  <si>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</si>
  <si>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</si>
  <si>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</si>
  <si>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</si>
  <si>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</si>
  <si>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</si>
  <si>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</si>
  <si>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</si>
  <si>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</si>
  <si>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</si>
  <si>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</si>
  <si>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</si>
  <si>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</si>
  <si>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</si>
  <si>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</si>
  <si>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</si>
  <si>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</si>
  <si>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</si>
  <si>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</si>
  <si>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</si>
  <si>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</si>
  <si>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</si>
  <si>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</si>
  <si>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</si>
  <si>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</si>
  <si>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</si>
  <si>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</si>
  <si>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</si>
  <si>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</si>
  <si>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</si>
  <si>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</si>
  <si>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</si>
  <si>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</si>
  <si>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</si>
  <si>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</si>
  <si>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</si>
  <si>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</si>
  <si>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</si>
  <si>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</si>
  <si>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</si>
  <si>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</si>
  <si>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</si>
  <si>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</si>
  <si>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</si>
  <si>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</si>
  <si>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</si>
  <si>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</si>
  <si>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</si>
  <si>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</si>
  <si>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</si>
  <si>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</si>
  <si>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</si>
  <si>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</si>
  <si>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</si>
  <si>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</si>
  <si>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</si>
  <si>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</si>
  <si>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</si>
  <si>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</si>
  <si>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</si>
  <si>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</si>
  <si>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</si>
  <si>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</si>
  <si>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</si>
  <si>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</si>
  <si>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</si>
  <si>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</si>
  <si>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</si>
  <si>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</si>
  <si>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</si>
  <si>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</si>
  <si>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</si>
  <si>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</si>
  <si>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</si>
  <si>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</si>
  <si>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</si>
  <si>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</si>
  <si>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</si>
  <si>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</si>
  <si>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</si>
  <si>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</si>
  <si>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</si>
  <si>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</si>
  <si>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</si>
  <si>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</si>
  <si>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</si>
  <si>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</si>
  <si>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</si>
  <si>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</si>
  <si>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</si>
  <si>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</si>
  <si>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</si>
  <si>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</si>
  <si>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</si>
  <si>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</si>
  <si>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</si>
  <si>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</si>
  <si>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</si>
  <si>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</si>
  <si>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</si>
  <si>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</si>
  <si>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</si>
  <si>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</si>
  <si>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</si>
  <si>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</si>
  <si>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</si>
  <si>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</si>
  <si>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</si>
  <si>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</si>
  <si>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</si>
  <si>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</si>
  <si>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</si>
  <si>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</si>
  <si>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</si>
  <si>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</si>
  <si>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</si>
  <si>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</si>
  <si>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</si>
  <si>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</si>
  <si>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</si>
  <si>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</si>
  <si>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</si>
  <si>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</si>
  <si>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</si>
  <si>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</si>
  <si>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</si>
  <si>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</si>
  <si>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</si>
  <si>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</si>
  <si>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</si>
  <si>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</si>
  <si>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</si>
  <si>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</si>
  <si>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</si>
  <si>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</si>
  <si>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</si>
  <si>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</si>
  <si>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</si>
  <si>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</si>
  <si>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</si>
  <si>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</si>
  <si>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</si>
  <si>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</si>
  <si>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</si>
  <si>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</si>
  <si>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</si>
  <si>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</si>
  <si>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</si>
  <si>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</si>
  <si>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</si>
  <si>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</si>
  <si>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</si>
  <si>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</si>
  <si>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</si>
  <si>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</si>
  <si>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</si>
  <si>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</si>
  <si>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</si>
  <si>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</si>
  <si>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</si>
  <si>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</si>
  <si>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</si>
  <si>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</si>
  <si>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</si>
  <si>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</si>
  <si>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</si>
  <si>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</si>
  <si>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</si>
  <si>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</si>
  <si>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</si>
  <si>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</si>
  <si>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</si>
  <si>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</si>
  <si>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</si>
  <si>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</si>
  <si>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</si>
  <si>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</si>
  <si>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</si>
  <si>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</si>
  <si>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</si>
  <si>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</si>
  <si>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</si>
  <si>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</si>
  <si>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</si>
  <si>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</si>
  <si>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</si>
  <si>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</si>
  <si>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</si>
  <si>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</si>
  <si>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</si>
  <si>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</si>
  <si>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</si>
  <si>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</si>
  <si>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</si>
  <si>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</si>
  <si>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</si>
  <si>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</si>
  <si>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</si>
  <si>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</si>
  <si>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</si>
  <si>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</si>
  <si>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</si>
  <si>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</si>
  <si>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</si>
  <si>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</si>
  <si>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</si>
  <si>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</si>
  <si>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</si>
  <si>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</si>
  <si>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</si>
  <si>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</si>
  <si>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</si>
  <si>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</si>
  <si>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</si>
  <si>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</si>
  <si>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</si>
  <si>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</si>
  <si>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</si>
  <si>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</si>
  <si>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</si>
  <si>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</si>
  <si>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</si>
  <si>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</si>
  <si>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</si>
  <si>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</si>
  <si>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</si>
  <si>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</si>
  <si>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</si>
  <si>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</si>
  <si>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</si>
  <si>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</si>
  <si>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</si>
  <si>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</si>
  <si>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</si>
  <si>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</si>
  <si>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</si>
  <si>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</si>
  <si>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</si>
  <si>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</si>
  <si>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</si>
  <si>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</si>
  <si>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</si>
  <si>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</si>
  <si>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</si>
  <si>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</si>
  <si>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</si>
  <si>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</si>
  <si>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</si>
  <si>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</si>
  <si>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</si>
  <si>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</si>
  <si>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</si>
  <si>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</si>
  <si>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</si>
  <si>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</si>
  <si>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</si>
  <si>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</si>
  <si>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</si>
  <si>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</si>
  <si>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</si>
  <si>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</si>
  <si>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</si>
  <si>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</si>
  <si>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</si>
  <si>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</si>
  <si>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</si>
  <si>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</si>
  <si>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</si>
  <si>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</si>
  <si>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</si>
  <si>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</si>
  <si>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</si>
  <si>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</si>
  <si>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</si>
  <si>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</si>
  <si>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</si>
  <si>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</si>
  <si>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</si>
  <si>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</si>
  <si>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</si>
  <si>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</si>
  <si>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</si>
  <si>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</si>
  <si>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</si>
  <si>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</si>
  <si>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</si>
  <si>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</si>
  <si>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</si>
  <si>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</si>
  <si>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</si>
  <si>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</si>
  <si>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</si>
  <si>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</si>
  <si>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</si>
  <si>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</si>
  <si>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</si>
  <si>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</si>
  <si>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</si>
  <si>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</si>
  <si>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</si>
  <si>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</si>
  <si>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</si>
  <si>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</si>
  <si>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</si>
  <si>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</si>
  <si>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</si>
  <si>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</si>
  <si>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</si>
  <si>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</si>
  <si>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</si>
  <si>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</si>
  <si>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</si>
  <si>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</si>
  <si>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</si>
  <si>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</si>
  <si>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</si>
  <si>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</si>
  <si>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</si>
  <si>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</si>
  <si>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</si>
  <si>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</si>
  <si>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</si>
  <si>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</si>
  <si>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</si>
  <si>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</si>
  <si>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</si>
  <si>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</si>
  <si>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</si>
  <si>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</si>
  <si>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</si>
  <si>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</si>
  <si>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</si>
  <si>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</si>
  <si>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</si>
  <si>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</si>
  <si>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</si>
  <si>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</si>
  <si>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</si>
  <si>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</si>
  <si>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</si>
  <si>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</si>
  <si>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</si>
  <si>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</si>
  <si>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</si>
  <si>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</si>
  <si>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</si>
  <si>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</si>
  <si>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</si>
  <si>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</si>
  <si>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</si>
  <si>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</si>
  <si>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</si>
  <si>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</si>
  <si>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</si>
  <si>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</si>
  <si>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</si>
  <si>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</si>
  <si>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</si>
  <si>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</si>
  <si>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</si>
  <si>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</si>
  <si>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</si>
  <si>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</si>
  <si>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</si>
  <si>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</si>
  <si>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</si>
  <si>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</si>
  <si>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</si>
  <si>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</si>
  <si>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</si>
  <si>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</si>
  <si>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</si>
  <si>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</si>
  <si>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</si>
  <si>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</si>
  <si>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</si>
  <si>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</si>
  <si>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</si>
  <si>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</si>
  <si>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</si>
  <si>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</si>
  <si>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</si>
  <si>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</si>
  <si>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</si>
  <si>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</si>
  <si>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</si>
  <si>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</si>
  <si>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</si>
  <si>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</si>
  <si>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</si>
  <si>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</si>
  <si>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</si>
  <si>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</si>
  <si>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</si>
  <si>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</si>
  <si>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</si>
  <si>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</si>
  <si>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</si>
  <si>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</si>
  <si>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</si>
  <si>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</si>
  <si>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</si>
  <si>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</si>
  <si>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</si>
  <si>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</si>
  <si>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</si>
  <si>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</si>
  <si>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</si>
  <si>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</si>
  <si>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</si>
  <si>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</si>
  <si>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</si>
  <si>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</si>
  <si>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</si>
  <si>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</si>
  <si>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</si>
  <si>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</si>
  <si>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</si>
  <si>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</si>
  <si>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</si>
  <si>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</si>
  <si>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</si>
  <si>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</si>
  <si>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</si>
  <si>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</si>
  <si>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</si>
  <si>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</si>
  <si>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</si>
  <si>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</si>
  <si>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</si>
  <si>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</si>
  <si>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</si>
  <si>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</si>
  <si>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</si>
  <si>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</si>
  <si>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</si>
  <si>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</si>
  <si>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</si>
  <si>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</si>
  <si>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</si>
  <si>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</si>
  <si>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</si>
  <si>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</si>
  <si>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</si>
  <si>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</si>
  <si>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</si>
  <si>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</si>
  <si>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</si>
  <si>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</si>
  <si>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</si>
  <si>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</si>
  <si>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</si>
  <si>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</si>
  <si>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</si>
  <si>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</si>
  <si>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</si>
  <si>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</si>
  <si>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</si>
  <si>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</si>
  <si>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</si>
  <si>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</si>
  <si>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</si>
  <si>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</si>
  <si>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</si>
  <si>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</si>
  <si>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</si>
  <si>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</si>
  <si>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</si>
  <si>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</si>
  <si>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</si>
  <si>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</si>
  <si>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</si>
  <si>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</si>
  <si>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</si>
  <si>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</si>
  <si>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</si>
  <si>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</si>
  <si>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</si>
  <si>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</si>
  <si>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</si>
  <si>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</si>
  <si>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</si>
  <si>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</si>
  <si>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</si>
  <si>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</si>
  <si>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</si>
  <si>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</si>
  <si>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</si>
  <si>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</si>
  <si>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</si>
  <si>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</si>
  <si>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</si>
  <si>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</si>
  <si>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</si>
  <si>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</si>
  <si>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</si>
  <si>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</si>
  <si>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</si>
  <si>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</si>
  <si>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</si>
  <si>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</si>
  <si>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</si>
  <si>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</si>
  <si>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</si>
  <si>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</si>
  <si>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</si>
  <si>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</si>
  <si>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</si>
  <si>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</si>
  <si>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</si>
  <si>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</si>
  <si>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</si>
  <si>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</si>
  <si>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</si>
  <si>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</si>
  <si>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</si>
  <si>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</si>
  <si>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</si>
  <si>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</si>
  <si>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</si>
  <si>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</si>
  <si>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</si>
  <si>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</si>
  <si>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</si>
  <si>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</si>
  <si>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</si>
  <si>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</si>
  <si>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</si>
  <si>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</si>
  <si>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</si>
  <si>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</si>
  <si>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</si>
  <si>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</si>
  <si>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</si>
  <si>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</si>
  <si>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</si>
  <si>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</si>
  <si>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</si>
  <si>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</si>
  <si>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</si>
  <si>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</si>
  <si>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</si>
  <si>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</si>
  <si>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</si>
  <si>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</si>
  <si>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</si>
  <si>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</si>
  <si>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</si>
  <si>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</si>
  <si>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</si>
  <si>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</si>
  <si>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</si>
  <si>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</si>
  <si>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</si>
  <si>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</si>
  <si>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</si>
  <si>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</si>
  <si>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</si>
  <si>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</si>
  <si>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</si>
  <si>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</si>
  <si>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</si>
  <si>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</si>
  <si>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</si>
  <si>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</si>
  <si>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</si>
  <si>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</si>
  <si>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</si>
  <si>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</si>
  <si>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</si>
  <si>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</si>
  <si>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</si>
  <si>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</si>
  <si>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</si>
  <si>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</si>
  <si>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</si>
  <si>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</si>
  <si>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</si>
  <si>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</si>
  <si>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</si>
  <si>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</si>
  <si>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</si>
  <si>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</si>
  <si>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</si>
  <si>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</si>
  <si>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</si>
  <si>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</si>
  <si>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</si>
  <si>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</si>
  <si>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</si>
  <si>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</si>
  <si>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</si>
  <si>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</si>
  <si>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</si>
  <si>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</si>
  <si>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</si>
  <si>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</si>
  <si>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</si>
  <si>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</si>
  <si>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</si>
  <si>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</si>
  <si>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</si>
  <si>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</si>
  <si>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</si>
  <si>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</si>
  <si>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</si>
  <si>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</si>
  <si>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</si>
  <si>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</si>
  <si>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</si>
  <si>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</si>
  <si>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</si>
  <si>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</si>
  <si>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</si>
  <si>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</si>
  <si>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</si>
  <si>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</si>
  <si>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</si>
  <si>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</si>
  <si>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</si>
  <si>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</si>
  <si>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</si>
  <si>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</si>
  <si>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</si>
  <si>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</si>
  <si>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</si>
  <si>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</si>
  <si>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</si>
  <si>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</si>
  <si>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</si>
  <si>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</si>
  <si>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</si>
  <si>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</si>
  <si>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</si>
  <si>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</si>
  <si>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</si>
  <si>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</si>
  <si>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</si>
  <si>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</si>
  <si>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</si>
  <si>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</si>
  <si>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</si>
  <si>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</si>
  <si>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</si>
  <si>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</si>
  <si>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</si>
  <si>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</si>
  <si>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</si>
  <si>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</si>
  <si>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</si>
  <si>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</si>
  <si>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</si>
  <si>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</si>
  <si>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</si>
  <si>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</si>
  <si>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</si>
  <si>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</si>
  <si>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</si>
  <si>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</si>
  <si>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</si>
  <si>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</si>
  <si>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</si>
  <si>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</si>
  <si>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</si>
  <si>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</si>
  <si>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</si>
  <si>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</si>
  <si>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</si>
  <si>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</si>
  <si>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</si>
  <si>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</si>
  <si>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</si>
  <si>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</si>
  <si>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</si>
  <si>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</si>
  <si>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</si>
  <si>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</si>
  <si>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</si>
  <si>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</si>
  <si>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</si>
  <si>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</si>
  <si>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</si>
  <si>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</si>
  <si>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</si>
  <si>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</si>
  <si>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</si>
  <si>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</si>
  <si>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</si>
  <si>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</si>
  <si>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</si>
  <si>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</si>
  <si>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</si>
  <si>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</si>
  <si>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</si>
  <si>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</si>
  <si>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</si>
  <si>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</si>
  <si>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</si>
  <si>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</si>
  <si>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</si>
  <si>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</si>
  <si>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</si>
  <si>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</si>
  <si>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</si>
  <si>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</si>
  <si>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</si>
  <si>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</si>
  <si>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</si>
  <si>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</si>
  <si>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</si>
  <si>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</si>
  <si>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</si>
  <si>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</si>
  <si>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</si>
  <si>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</si>
  <si>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</si>
  <si>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</si>
  <si>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</si>
  <si>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</si>
  <si>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</si>
  <si>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(All)</t>
  </si>
  <si>
    <t>Row Labels</t>
  </si>
  <si>
    <t>food</t>
  </si>
  <si>
    <t>games</t>
  </si>
  <si>
    <t>journalism</t>
  </si>
  <si>
    <t>music</t>
  </si>
  <si>
    <t>photography</t>
  </si>
  <si>
    <t>publishing</t>
  </si>
  <si>
    <t>technology</t>
  </si>
  <si>
    <t>theater</t>
  </si>
  <si>
    <t>Grand Total</t>
  </si>
  <si>
    <t>Column Labels</t>
  </si>
  <si>
    <t>Count of id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</si>
  <si>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</si>
  <si>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</si>
  <si>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</si>
  <si>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</si>
  <si>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</si>
  <si>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</si>
  <si>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</si>
  <si>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</si>
  <si>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</si>
  <si>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</si>
  <si>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</si>
  <si>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</si>
  <si>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</si>
  <si>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</si>
  <si>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</si>
  <si>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</si>
  <si>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</si>
  <si>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</si>
  <si>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</si>
  <si>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</si>
  <si>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</si>
  <si>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</si>
  <si>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</si>
  <si>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</si>
  <si>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</si>
  <si>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</si>
  <si>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</si>
  <si>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</si>
  <si>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</si>
  <si>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</si>
  <si>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</si>
  <si>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</si>
  <si>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</si>
  <si>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</si>
  <si>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</si>
  <si>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</si>
  <si>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</si>
  <si>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</si>
  <si>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</si>
  <si>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</si>
  <si>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</si>
  <si>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</si>
  <si>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</si>
  <si>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</si>
  <si>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</si>
  <si>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</si>
  <si>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</si>
  <si>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</si>
  <si>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</si>
  <si>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</si>
  <si>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</si>
  <si>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</si>
  <si>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</si>
  <si>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</si>
  <si>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</si>
  <si>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</si>
  <si>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</si>
  <si>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</si>
  <si>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</si>
  <si>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Total Projects</t>
  </si>
  <si>
    <t>Percentage Successful</t>
  </si>
  <si>
    <t>Percentage Failed</t>
  </si>
  <si>
    <t>Percentage Canceled</t>
  </si>
  <si>
    <t>Number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</si>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</sst>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7" formatCode="&quot;$&quot;#,##0.00_);\(&quot;$&quot;#,##0.00\)"/>
    <numFmt numFmtId="44" formatCode="_(&quot;$&quot;* #,##0.00_);_(&quot;$&quot;* \(#,##0.00\);_(&quot;$&quot;* &quot;-&quot;??_);_(@_)"/>
    <numFmt numFmtId="164" formatCode="mmm"/>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0"/>
      <color rgb="FF000000"/>
      <name val="Courier New"/>
      <family val="3"/>
    </font>
    <font>
      <b/>
      <sz val="11"/>
      <color theme="0"/>
      <name val="Calibri"/>
      <family val="2"/>
      <scheme val="minor"/>
    </font>
    <font>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2" applyNumberFormat="1" applyFont="1"/>
    <xf numFmtId="7" fontId="0" fillId="0" borderId="0" xfId="1" applyNumberFormat="1" applyFont="1" applyAlignment="1">
      <alignment horizontal="right"/>
    </xf>
    <xf numFmtId="0" fontId="0" fillId="0" borderId="0" xfId="0" pivotButton="1"/>
    <xf numFmtId="0" fontId="0" fillId="0" borderId="0" xfId="0" applyAlignment="1">
      <alignment horizontal="left"/>
    </xf>
    <xf numFmtId="0" fontId="0" fillId="0" borderId="0" xfId="0" applyNumberFormat="1"/>
    <xf numFmtId="164" fontId="3" fillId="0" borderId="0" xfId="0" applyNumberFormat="1" applyFont="1" applyAlignment="1">
      <alignment vertical="center"/>
    </xf>
    <xf numFmtId="164" fontId="0" fillId="0" borderId="0" xfId="0" applyNumberFormat="1" applyAlignment="1">
      <alignment horizontal="left"/>
    </xf>
    <xf numFmtId="0" fontId="0" fillId="2" borderId="0" xfId="0" applyFill="1"/>
    <xf numFmtId="0" fontId="4" fillId="3" borderId="0" xfId="0" applyFont="1" applyFill="1" applyAlignment="1">
      <alignment horizontal="center"/>
    </xf>
    <xf numFmtId="0" fontId="0" fillId="2" borderId="1" xfId="0" applyFont="1" applyFill="1" applyBorder="1"/>
    <xf numFmtId="0" fontId="5" fillId="2" borderId="1" xfId="0" applyFont="1" applyFill="1" applyBorder="1" applyAlignment="1">
      <alignment horizontal="center"/>
    </xf>
    <xf numFmtId="9" fontId="5" fillId="2" borderId="1" xfId="2" applyFont="1" applyFill="1" applyBorder="1" applyAlignment="1">
      <alignment horizontal="center"/>
    </xf>
  </cellXfs>
  <cellStyles count="3">
    <cellStyle name="Currency" xfId="1" builtinId="4"/>
    <cellStyle name="Normal" xfId="0" builtinId="0"/>
    <cellStyle name="Percent" xfId="2" builtinId="5"/>
  </cellStyles>
  <dxfs count="12">
    <dxf>
      <fill>
        <patternFill>
          <bgColor rgb="FFFFCCCC"/>
        </patternFill>
      </fill>
    </dxf>
    <dxf>
      <fill>
        <patternFill>
          <bgColor rgb="FFFFCC99"/>
        </patternFill>
      </fill>
    </dxf>
    <dxf>
      <fill>
        <patternFill>
          <bgColor theme="9" tint="0.59996337778862885"/>
        </patternFill>
      </fill>
    </dxf>
    <dxf>
      <fill>
        <patternFill>
          <bgColor theme="8" tint="0.59996337778862885"/>
        </patternFill>
      </fill>
    </dxf>
    <dxf>
      <fill>
        <patternFill>
          <bgColor rgb="FFFFCCCC"/>
        </patternFill>
      </fill>
    </dxf>
    <dxf>
      <fill>
        <patternFill>
          <bgColor rgb="FFFFCC99"/>
        </patternFill>
      </fill>
    </dxf>
    <dxf>
      <fill>
        <patternFill>
          <bgColor theme="9" tint="0.59996337778862885"/>
        </patternFill>
      </fill>
    </dxf>
    <dxf>
      <fill>
        <patternFill>
          <bgColor theme="8" tint="0.59996337778862885"/>
        </patternFill>
      </fill>
    </dxf>
    <dxf>
      <fill>
        <patternFill>
          <bgColor rgb="FFFFCCCC"/>
        </patternFill>
      </fill>
    </dxf>
    <dxf>
      <fill>
        <patternFill>
          <bgColor rgb="FFFFCC99"/>
        </patternFill>
      </fill>
    </dxf>
    <dxf>
      <fill>
        <patternFill>
          <bgColor theme="9" tint="0.59996337778862885"/>
        </patternFill>
      </fill>
    </dxf>
    <dxf>
      <fill>
        <patternFill>
          <bgColor theme="8" tint="0.59996337778862885"/>
        </patternFill>
      </fill>
    </dxf>
  </dxfs>
  <tableStyles count="0" defaultTableStyle="TableStyleMedium2" defaultPivotStyle="PivotStyleLight16"/>
  <colors>
    <mruColors>
      <color rgb="FFD00000"/>
      <color rgb="FFFFCC9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Excel Andrew Scott.xlsx]Pivot by Country &amp; Category!PivotTable3</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s>
    <c:plotArea>
      <c:layout/>
      <c:barChart>
        <c:barDir val="col"/>
        <c:grouping val="stacked"/>
        <c:varyColors val="0"/>
        <c:ser>
          <c:idx val="0"/>
          <c:order val="0"/>
          <c:tx>
            <c:strRef>
              <c:f>'Pivot by Country &amp; Category'!$B$4:$B$5</c:f>
              <c:strCache>
                <c:ptCount val="1"/>
                <c:pt idx="0">
                  <c:v>canceled</c:v>
                </c:pt>
              </c:strCache>
            </c:strRef>
          </c:tx>
          <c:spPr>
            <a:solidFill>
              <a:schemeClr val="accent6"/>
            </a:solidFill>
            <a:ln>
              <a:noFill/>
            </a:ln>
            <a:effectLst/>
          </c:spPr>
          <c:invertIfNegative val="0"/>
          <c:cat>
            <c:strRef>
              <c:f>'Pivot by Country &amp;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 by Country &amp; Category'!$B$6:$B$47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0-31FD-464E-893A-64074130EBD4}"/>
            </c:ext>
          </c:extLst>
        </c:ser>
        <c:ser>
          <c:idx val="1"/>
          <c:order val="1"/>
          <c:tx>
            <c:strRef>
              <c:f>'Pivot by Country &amp; Category'!$C$4:$C$5</c:f>
              <c:strCache>
                <c:ptCount val="1"/>
                <c:pt idx="0">
                  <c:v>failed</c:v>
                </c:pt>
              </c:strCache>
            </c:strRef>
          </c:tx>
          <c:spPr>
            <a:solidFill>
              <a:schemeClr val="accent5"/>
            </a:solidFill>
            <a:ln>
              <a:noFill/>
            </a:ln>
            <a:effectLst/>
          </c:spPr>
          <c:invertIfNegative val="0"/>
          <c:cat>
            <c:strRef>
              <c:f>'Pivot by Country &amp;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 by Country &amp; 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31FD-464E-893A-64074130EBD4}"/>
            </c:ext>
          </c:extLst>
        </c:ser>
        <c:ser>
          <c:idx val="2"/>
          <c:order val="2"/>
          <c:tx>
            <c:strRef>
              <c:f>'Pivot by Country &amp; Category'!$D$4:$D$5</c:f>
              <c:strCache>
                <c:ptCount val="1"/>
                <c:pt idx="0">
                  <c:v>live</c:v>
                </c:pt>
              </c:strCache>
            </c:strRef>
          </c:tx>
          <c:spPr>
            <a:solidFill>
              <a:schemeClr val="accent4"/>
            </a:solidFill>
            <a:ln>
              <a:noFill/>
            </a:ln>
            <a:effectLst/>
          </c:spPr>
          <c:invertIfNegative val="0"/>
          <c:cat>
            <c:strRef>
              <c:f>'Pivot by Country &amp;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 by Country &amp; Category'!$D$6:$D$47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2-31FD-464E-893A-64074130EBD4}"/>
            </c:ext>
          </c:extLst>
        </c:ser>
        <c:ser>
          <c:idx val="3"/>
          <c:order val="3"/>
          <c:tx>
            <c:strRef>
              <c:f>'Pivot by Country &amp; Category'!$E$4:$E$5</c:f>
              <c:strCache>
                <c:ptCount val="1"/>
                <c:pt idx="0">
                  <c:v>successful</c:v>
                </c:pt>
              </c:strCache>
            </c:strRef>
          </c:tx>
          <c:spPr>
            <a:solidFill>
              <a:schemeClr val="accent6">
                <a:lumMod val="60000"/>
              </a:schemeClr>
            </a:solidFill>
            <a:ln>
              <a:noFill/>
            </a:ln>
            <a:effectLst/>
          </c:spPr>
          <c:invertIfNegative val="0"/>
          <c:cat>
            <c:strRef>
              <c:f>'Pivot by Country &amp; 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 by Country &amp; Category'!$E$6:$E$47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3-31FD-464E-893A-64074130EBD4}"/>
            </c:ext>
          </c:extLst>
        </c:ser>
        <c:dLbls>
          <c:showLegendKey val="0"/>
          <c:showVal val="0"/>
          <c:showCatName val="0"/>
          <c:showSerName val="0"/>
          <c:showPercent val="0"/>
          <c:showBubbleSize val="0"/>
        </c:dLbls>
        <c:gapWidth val="219"/>
        <c:overlap val="100"/>
        <c:axId val="1647652831"/>
        <c:axId val="1642104975"/>
      </c:barChart>
      <c:catAx>
        <c:axId val="164765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04975"/>
        <c:crosses val="autoZero"/>
        <c:auto val="1"/>
        <c:lblAlgn val="ctr"/>
        <c:lblOffset val="100"/>
        <c:noMultiLvlLbl val="0"/>
      </c:catAx>
      <c:valAx>
        <c:axId val="164210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5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Excel Andrew Scott.xlsx]Pivot by Country!PivotTable1</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s>
    <c:plotArea>
      <c:layout/>
      <c:barChart>
        <c:barDir val="col"/>
        <c:grouping val="stacked"/>
        <c:varyColors val="0"/>
        <c:ser>
          <c:idx val="0"/>
          <c:order val="0"/>
          <c:tx>
            <c:strRef>
              <c:f>'Pivot by Country'!$B$3:$B$4</c:f>
              <c:strCache>
                <c:ptCount val="1"/>
                <c:pt idx="0">
                  <c:v>canceled</c:v>
                </c:pt>
              </c:strCache>
            </c:strRef>
          </c:tx>
          <c:spPr>
            <a:solidFill>
              <a:schemeClr val="accent6"/>
            </a:solidFill>
            <a:ln>
              <a:noFill/>
            </a:ln>
            <a:effectLst/>
          </c:spPr>
          <c:invertIfNegative val="0"/>
          <c:cat>
            <c:strRef>
              <c:f>'Pivot by Country'!$A$5:$A$14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 by Country'!$B$5:$B$14</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0-048C-4534-9812-B3434DBD290B}"/>
            </c:ext>
          </c:extLst>
        </c:ser>
        <c:ser>
          <c:idx val="1"/>
          <c:order val="1"/>
          <c:tx>
            <c:strRef>
              <c:f>'Pivot by Country'!$C$3:$C$4</c:f>
              <c:strCache>
                <c:ptCount val="1"/>
                <c:pt idx="0">
                  <c:v>failed</c:v>
                </c:pt>
              </c:strCache>
            </c:strRef>
          </c:tx>
          <c:spPr>
            <a:solidFill>
              <a:schemeClr val="accent5"/>
            </a:solidFill>
            <a:ln>
              <a:noFill/>
            </a:ln>
            <a:effectLst/>
          </c:spPr>
          <c:invertIfNegative val="0"/>
          <c:cat>
            <c:strRef>
              <c:f>'Pivot by Country'!$A$5:$A$14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 by Country'!$C$5:$C$14</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048C-4534-9812-B3434DBD290B}"/>
            </c:ext>
          </c:extLst>
        </c:ser>
        <c:ser>
          <c:idx val="2"/>
          <c:order val="2"/>
          <c:tx>
            <c:strRef>
              <c:f>'Pivot by Country'!$D$3:$D$4</c:f>
              <c:strCache>
                <c:ptCount val="1"/>
                <c:pt idx="0">
                  <c:v>live</c:v>
                </c:pt>
              </c:strCache>
            </c:strRef>
          </c:tx>
          <c:spPr>
            <a:solidFill>
              <a:schemeClr val="accent4"/>
            </a:solidFill>
            <a:ln>
              <a:noFill/>
            </a:ln>
            <a:effectLst/>
          </c:spPr>
          <c:invertIfNegative val="0"/>
          <c:cat>
            <c:strRef>
              <c:f>'Pivot by Country'!$A$5:$A$14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 by Country'!$D$5:$D$14</c:f>
              <c:numCache>
                <c:formatCode>General</c:formatCode>
                <c:ptCount val="9"/>
                <c:pt idx="0">
                  <c:v>24</c:v>
                </c:pt>
                <c:pt idx="1">
                  <c:v>20</c:v>
                </c:pt>
                <c:pt idx="7">
                  <c:v>6</c:v>
                </c:pt>
              </c:numCache>
            </c:numRef>
          </c:val>
          <c:extLst>
            <c:ext xmlns:c16="http://schemas.microsoft.com/office/drawing/2014/chart" uri="{C3380CC4-5D6E-409C-BE32-E72D297353CC}">
              <c16:uniqueId val="{00000002-048C-4534-9812-B3434DBD290B}"/>
            </c:ext>
          </c:extLst>
        </c:ser>
        <c:ser>
          <c:idx val="3"/>
          <c:order val="3"/>
          <c:tx>
            <c:strRef>
              <c:f>'Pivot by Country'!$E$3:$E$4</c:f>
              <c:strCache>
                <c:ptCount val="1"/>
                <c:pt idx="0">
                  <c:v>successful</c:v>
                </c:pt>
              </c:strCache>
            </c:strRef>
          </c:tx>
          <c:spPr>
            <a:solidFill>
              <a:schemeClr val="accent6">
                <a:lumMod val="60000"/>
              </a:schemeClr>
            </a:solidFill>
            <a:ln>
              <a:noFill/>
            </a:ln>
            <a:effectLst/>
          </c:spPr>
          <c:invertIfNegative val="0"/>
          <c:cat>
            <c:strRef>
              <c:f>'Pivot by Country'!$A$5:$A$14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 by Country'!$E$5:$E$14</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3-048C-4534-9812-B3434DBD290B}"/>
            </c:ext>
          </c:extLst>
        </c:ser>
        <c:dLbls>
          <c:showLegendKey val="0"/>
          <c:showVal val="0"/>
          <c:showCatName val="0"/>
          <c:showSerName val="0"/>
          <c:showPercent val="0"/>
          <c:showBubbleSize val="0"/>
        </c:dLbls>
        <c:gapWidth val="219"/>
        <c:overlap val="100"/>
        <c:axId val="1624975487"/>
        <c:axId val="1523222303"/>
      </c:barChart>
      <c:catAx>
        <c:axId val="162497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222303"/>
        <c:crosses val="autoZero"/>
        <c:auto val="1"/>
        <c:lblAlgn val="ctr"/>
        <c:lblOffset val="100"/>
        <c:noMultiLvlLbl val="0"/>
      </c:catAx>
      <c:valAx>
        <c:axId val="152322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7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Excel Andrew Scott.xlsx]Pivot by Month!PivotTable5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'Pivot by Month'!$B$4:$B$5</c:f>
              <c:strCache>
                <c:ptCount val="1"/>
                <c:pt idx="0">
                  <c:v>canceled</c:v>
                </c:pt>
              </c:strCache>
            </c:strRef>
          </c:tx>
          <c:spPr>
            <a:ln w="28575" cap="rnd">
              <a:solidFill>
                <a:schemeClr val="accent1"/>
              </a:solidFill>
              <a:round/>
            </a:ln>
            <a:effectLst/>
          </c:spPr>
          <c:marker>
            <c:symbol val="none"/>
          </c:marker>
          <c:cat>
            <c:strRef>
              <c:f>'Pivot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Month'!$B$6:$B$18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EAEC-4053-8F8C-8A063A665213}"/>
            </c:ext>
          </c:extLst>
        </c:ser>
        <c:ser>
          <c:idx val="1"/>
          <c:order val="1"/>
          <c:tx>
            <c:strRef>
              <c:f>'Pivot by Month'!$C$4:$C$5</c:f>
              <c:strCache>
                <c:ptCount val="1"/>
                <c:pt idx="0">
                  <c:v>failed</c:v>
                </c:pt>
              </c:strCache>
            </c:strRef>
          </c:tx>
          <c:spPr>
            <a:ln w="28575" cap="rnd">
              <a:solidFill>
                <a:schemeClr val="accent2"/>
              </a:solidFill>
              <a:round/>
            </a:ln>
            <a:effectLst/>
          </c:spPr>
          <c:marker>
            <c:symbol val="none"/>
          </c:marker>
          <c:cat>
            <c:strRef>
              <c:f>'Pivot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Month'!$C$6:$C$18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EAEC-4053-8F8C-8A063A665213}"/>
            </c:ext>
          </c:extLst>
        </c:ser>
        <c:ser>
          <c:idx val="2"/>
          <c:order val="2"/>
          <c:tx>
            <c:strRef>
              <c:f>'Pivot by Month'!$D$4:$D$5</c:f>
              <c:strCache>
                <c:ptCount val="1"/>
                <c:pt idx="0">
                  <c:v>successful</c:v>
                </c:pt>
              </c:strCache>
            </c:strRef>
          </c:tx>
          <c:spPr>
            <a:ln w="28575" cap="rnd">
              <a:solidFill>
                <a:schemeClr val="accent3"/>
              </a:solidFill>
              <a:round/>
            </a:ln>
            <a:effectLst/>
          </c:spPr>
          <c:marker>
            <c:symbol val="none"/>
          </c:marker>
          <c:cat>
            <c:strRef>
              <c:f>'Pivot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Month'!$D$6:$D$18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02-EAEC-4053-8F8C-8A063A665213}"/>
            </c:ext>
          </c:extLst>
        </c:ser>
        <c:dLbls>
          <c:showLegendKey val="0"/>
          <c:showVal val="0"/>
          <c:showCatName val="0"/>
          <c:showSerName val="0"/>
          <c:showPercent val="0"/>
          <c:showBubbleSize val="0"/>
        </c:dLbls>
        <c:smooth val="0"/>
        <c:axId val="1647659631"/>
        <c:axId val="1646209759"/>
      </c:lineChart>
      <c:catAx>
        <c:axId val="164765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09759"/>
        <c:crosses val="autoZero"/>
        <c:auto val="1"/>
        <c:lblAlgn val="ctr"/>
        <c:lblOffset val="100"/>
        <c:noMultiLvlLbl val="0"/>
      </c:catAx>
      <c:valAx>
        <c:axId val="164620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65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Bonus!$G$2</c:f>
              <c:strCache>
                <c:ptCount val="1"/>
                <c:pt idx="0">
                  <c:v>Percentage Successful</c:v>
                </c:pt>
              </c:strCache>
            </c:strRef>
          </c:tx>
          <c:spPr>
            <a:ln w="28575" cap="rnd">
              <a:solidFill>
                <a:schemeClr val="accent1"/>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333-4684-8E24-E9E18C8937DA}"/>
            </c:ext>
          </c:extLst>
        </c:ser>
        <c:ser>
          <c:idx val="1"/>
          <c:order val="1"/>
          <c:tx>
            <c:strRef>
              <c:f>Bonus!$H$2</c:f>
              <c:strCache>
                <c:ptCount val="1"/>
                <c:pt idx="0">
                  <c:v>Percentage Failed</c:v>
                </c:pt>
              </c:strCache>
            </c:strRef>
          </c:tx>
          <c:spPr>
            <a:ln w="28575" cap="rnd">
              <a:solidFill>
                <a:schemeClr val="accent2"/>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333-4684-8E24-E9E18C8937DA}"/>
            </c:ext>
          </c:extLst>
        </c:ser>
        <c:ser>
          <c:idx val="2"/>
          <c:order val="2"/>
          <c:tx>
            <c:strRef>
              <c:f>Bonus!$I$2</c:f>
              <c:strCache>
                <c:ptCount val="1"/>
                <c:pt idx="0">
                  <c:v>Percentage Canceled</c:v>
                </c:pt>
              </c:strCache>
            </c:strRef>
          </c:tx>
          <c:spPr>
            <a:ln w="28575" cap="rnd">
              <a:solidFill>
                <a:schemeClr val="accent3"/>
              </a:solidFill>
              <a:round/>
            </a:ln>
            <a:effectLst/>
          </c:spPr>
          <c:marker>
            <c:symbol val="none"/>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333-4684-8E24-E9E18C8937DA}"/>
            </c:ext>
          </c:extLst>
        </c:ser>
        <c:dLbls>
          <c:showLegendKey val="0"/>
          <c:showVal val="0"/>
          <c:showCatName val="0"/>
          <c:showSerName val="0"/>
          <c:showPercent val="0"/>
          <c:showBubbleSize val="0"/>
        </c:dLbls>
        <c:smooth val="0"/>
        <c:axId val="132374848"/>
        <c:axId val="132656160"/>
      </c:lineChart>
      <c:catAx>
        <c:axId val="13237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6160"/>
        <c:crosses val="autoZero"/>
        <c:auto val="1"/>
        <c:lblAlgn val="ctr"/>
        <c:lblOffset val="100"/>
        <c:noMultiLvlLbl val="0"/>
      </c:catAx>
      <c:valAx>
        <c:axId val="132656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74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228599</xdr:colOff>
      <xdr:row>2</xdr:row>
      <xdr:rowOff>19049</xdr:rowOff>
    </xdr:from>
    <xdr:to>
      <xdr:col>16</xdr:col>
      <xdr:colOff>342899</xdr:colOff>
      <xdr:row>20</xdr:row>
      <xdr:rowOff>142874</xdr:rowOff>
    </xdr:to>
    <xdr:graphicFrame macro="">
      <xdr:nvGraphicFramePr>
        <xdr:cNvPr id="2" name="Chart 1">
          <a:extLst>
            <a:ext uri="{FF2B5EF4-FFF2-40B4-BE49-F238E27FC236}">
              <a16:creationId xmlns:a16="http://schemas.microsoft.com/office/drawing/2014/main" id="{F7963C1B-4EA5-466E-854B-A7C0A82D6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161925</xdr:colOff>
      <xdr:row>4</xdr:row>
      <xdr:rowOff>57150</xdr:rowOff>
    </xdr:from>
    <xdr:to>
      <xdr:col>24</xdr:col>
      <xdr:colOff>152400</xdr:colOff>
      <xdr:row>17</xdr:row>
      <xdr:rowOff>104775</xdr:rowOff>
    </xdr:to>
    <xdr:grpSp>
      <xdr:nvGrpSpPr>
        <xdr:cNvPr id="5" name="Group 4">
          <a:extLst>
            <a:ext uri="{FF2B5EF4-FFF2-40B4-BE49-F238E27FC236}">
              <a16:creationId xmlns:a16="http://schemas.microsoft.com/office/drawing/2014/main" id="{9B178E8B-184E-4C70-BBA6-9F3E6152EC64}"/>
            </a:ext>
          </a:extLst>
        </xdr:cNvPr>
        <xdr:cNvGrpSpPr/>
      </xdr:nvGrpSpPr>
      <xdr:grpSpPr>
        <a:xfrm>
          <a:off x="11944350" y="819150"/>
          <a:ext cx="3648075" cy="2524125"/>
          <a:chOff x="6219825" y="2190750"/>
          <a:chExt cx="3648075" cy="2524125"/>
        </a:xfrm>
      </xdr:grpSpPr>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E99A123C-05D1-4B5C-9AA1-3544AC47E9D5}"/>
                  </a:ext>
                </a:extLst>
              </xdr:cNvPr>
              <xdr:cNvGraphicFramePr/>
            </xdr:nvGraphicFramePr>
            <xdr:xfrm>
              <a:off x="6219825" y="2190750"/>
              <a:ext cx="1828800" cy="2524125"/>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44350"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9046EEF-476E-4B90-B61C-3E619B240CD5}"/>
                  </a:ext>
                </a:extLst>
              </xdr:cNvPr>
              <xdr:cNvGraphicFramePr/>
            </xdr:nvGraphicFramePr>
            <xdr:xfrm>
              <a:off x="8039100" y="2190750"/>
              <a:ext cx="1828800" cy="2524125"/>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63625"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114299</xdr:colOff>
      <xdr:row>0</xdr:row>
      <xdr:rowOff>123825</xdr:rowOff>
    </xdr:from>
    <xdr:to>
      <xdr:col>15</xdr:col>
      <xdr:colOff>38099</xdr:colOff>
      <xdr:row>17</xdr:row>
      <xdr:rowOff>9525</xdr:rowOff>
    </xdr:to>
    <xdr:graphicFrame macro="">
      <xdr:nvGraphicFramePr>
        <xdr:cNvPr id="2" name="Chart 1">
          <a:extLst>
            <a:ext uri="{FF2B5EF4-FFF2-40B4-BE49-F238E27FC236}">
              <a16:creationId xmlns:a16="http://schemas.microsoft.com/office/drawing/2014/main" id="{74D9D9A1-EBB2-476D-94C1-CC33AFDCE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590550</xdr:colOff>
      <xdr:row>1</xdr:row>
      <xdr:rowOff>19050</xdr:rowOff>
    </xdr:from>
    <xdr:to>
      <xdr:col>18</xdr:col>
      <xdr:colOff>590550</xdr:colOff>
      <xdr:row>14</xdr:row>
      <xdr:rowOff>66675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5D238485-0DC4-457F-AE31-AF7BE078365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29652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371475</xdr:colOff>
      <xdr:row>0</xdr:row>
      <xdr:rowOff>57150</xdr:rowOff>
    </xdr:from>
    <xdr:to>
      <xdr:col>22</xdr:col>
      <xdr:colOff>342900</xdr:colOff>
      <xdr:row>19</xdr:row>
      <xdr:rowOff>57150</xdr:rowOff>
    </xdr:to>
    <xdr:graphicFrame macro="">
      <xdr:nvGraphicFramePr>
        <xdr:cNvPr id="2" name="Chart 1">
          <a:extLst>
            <a:ext uri="{FF2B5EF4-FFF2-40B4-BE49-F238E27FC236}">
              <a16:creationId xmlns:a16="http://schemas.microsoft.com/office/drawing/2014/main" id="{0E6D92A1-3847-43BE-B6AB-102E22D87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266699</xdr:colOff>
      <xdr:row>0</xdr:row>
      <xdr:rowOff>85725</xdr:rowOff>
    </xdr:from>
    <xdr:to>
      <xdr:col>10</xdr:col>
      <xdr:colOff>276224</xdr:colOff>
      <xdr:row>14</xdr:row>
      <xdr:rowOff>123825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E2CB4A89-53CF-4806-8EE5-CECB5BA791B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19724" y="85725"/>
              <a:ext cx="1838325" cy="270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76200</xdr:colOff>
      <xdr:row>0</xdr:row>
      <xdr:rowOff>76201</xdr:rowOff>
    </xdr:from>
    <xdr:to>
      <xdr:col>7</xdr:col>
      <xdr:colOff>247650</xdr:colOff>
      <xdr:row>14</xdr:row>
      <xdr:rowOff>123825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A4AC38D8-F787-4028-8311-60E06DA4E35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867150" y="76201"/>
              <a:ext cx="1533525" cy="271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14</xdr:row>
      <xdr:rowOff>109537</xdr:rowOff>
    </xdr:from>
    <xdr:to>
      <xdr:col>13</xdr:col>
      <xdr:colOff>600075</xdr:colOff>
      <xdr:row>35</xdr:row>
      <xdr:rowOff>180975</xdr:rowOff>
    </xdr:to>
    <xdr:graphicFrame macro="">
      <xdr:nvGraphicFramePr>
        <xdr:cNvPr id="2" name="Chart 1">
          <a:extLst>
            <a:ext uri="{FF2B5EF4-FFF2-40B4-BE49-F238E27FC236}">
              <a16:creationId xmlns:a16="http://schemas.microsoft.com/office/drawing/2014/main" id="{30EC6FA7-B52A-46D6-8E73-A3CB89D75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3516.789859606484" createdVersion="6" refreshedVersion="6" minRefreshableVersion="3" recordCount="4115" xr:uid="{F56A38B1-E15A-4F8B-AB9B-1B65D9E12529}">
  <cacheSource type="worksheet">
    <worksheetSource ref="A1:R1048576" sheet="Data"/>
  </cacheSource>
  <cacheFields count="18">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3163593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3516.801256018516" createdVersion="6" refreshedVersion="6" minRefreshableVersion="3" recordCount="4114" xr:uid="{E377E584-4DF9-4D1F-9EB2-BDE3E029CBB5}">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7">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fieldGroup par="21" base="18">
        <rangePr groupBy="months" startDate="2009-05-16T20:55:13" endDate="2017-03-15T08:30:07"/>
        <groupItems count="14">
          <s v="&lt;5/16/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2:26:00" maxDate="2017-05-03T12:12:00"/>
    </cacheField>
    <cacheField name="Quarters" numFmtId="0" databaseField="0">
      <fieldGroup base="18">
        <rangePr groupBy="quarters" startDate="2009-05-16T20:55:13" endDate="2017-03-15T08:30:07"/>
        <groupItems count="6">
          <s v="&lt;5/16/2009"/>
          <s v="Qtr1"/>
          <s v="Qtr2"/>
          <s v="Qtr3"/>
          <s v="Qtr4"/>
          <s v="&gt;3/15/2017"/>
        </groupItems>
      </fieldGroup>
    </cacheField>
    <cacheField name="Years" numFmtId="0" databaseField="0">
      <fieldGroup base="18">
        <rangePr groupBy="years" startDate="2009-05-16T20:55:13" endDate="2017-03-15T08: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5481629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s v="FannibalFest Fan Convention"/>
    <s v="A Hannibal TV Show Fan Convention and Art Collective"/>
    <n v="10275"/>
    <n v="14653"/>
    <x v="0"/>
    <x v="0"/>
    <s v="USD"/>
    <n v="1488464683"/>
    <n v="1485872683"/>
    <b v="0"/>
    <n v="79"/>
    <b v="1"/>
    <s v="film &amp; video/television"/>
    <n v="1.4260827250608272"/>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0999999999999"/>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x v="66"/>
    <s v="A Stagnant Fever: Short Film"/>
    <s v="A dark comedy set in the '60s about clinical depression and one night stands."/>
    <n v="2000"/>
    <n v="2372"/>
    <x v="0"/>
    <x v="0"/>
    <s v="USD"/>
    <n v="1468873420"/>
    <n v="1466281420"/>
    <b v="0"/>
    <n v="26"/>
    <b v="1"/>
    <s v="film &amp; video/shorts"/>
    <n v="1.1859999999999999"/>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49999999999998"/>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x v="104"/>
    <s v="Good 'Ol Trumpet"/>
    <s v="UCF short film about an old man, his love for music, and his misplaced trumpet.  "/>
    <n v="500"/>
    <n v="600"/>
    <x v="0"/>
    <x v="0"/>
    <s v="USD"/>
    <n v="1301792400"/>
    <n v="1299775266"/>
    <b v="0"/>
    <n v="10"/>
    <b v="1"/>
    <s v="film &amp; video/shorts"/>
    <n v="1.2"/>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4"/>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9"/>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s v="Ralphi3 (Canceled)"/>
    <s v="A Science Fiction film filled with entertainment and Excitement"/>
    <n v="100000"/>
    <n v="1867"/>
    <x v="1"/>
    <x v="0"/>
    <s v="USD"/>
    <n v="1476941293"/>
    <n v="1473917293"/>
    <b v="0"/>
    <n v="6"/>
    <b v="0"/>
    <s v="film &amp; video/science fiction"/>
    <n v="1.8669999999999999E-2"/>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s v="Roman Dead (Canceled)"/>
    <s v="When  Rome is infected with a zombie plague, Lucius Agrippa and a small group fights for survival"/>
    <n v="500"/>
    <n v="500"/>
    <x v="1"/>
    <x v="0"/>
    <s v="USD"/>
    <n v="1436738772"/>
    <n v="1435874772"/>
    <b v="0"/>
    <n v="1"/>
    <b v="0"/>
    <s v="film &amp; video/science fiction"/>
    <n v="1"/>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s v="The Great Dark (Canceled)"/>
    <s v="The Great Dark is a journey through the unimaginable...and un foreseeable..."/>
    <n v="380000"/>
    <n v="30"/>
    <x v="1"/>
    <x v="0"/>
    <s v="USD"/>
    <n v="1411437100"/>
    <n v="1408845100"/>
    <b v="0"/>
    <n v="2"/>
    <b v="0"/>
    <s v="film &amp; video/science fiction"/>
    <n v="7.8947368421052633E-5"/>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x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0.6"/>
    <n v="3000"/>
    <x v="0"/>
    <x v="3"/>
  </r>
  <r>
    <x v="167"/>
    <s v="Past"/>
    <s v="A young man experiences a tragedy and has the opportunity to go back and learn from his mistakes and find out his true self."/>
    <n v="110000"/>
    <n v="11"/>
    <x v="2"/>
    <x v="0"/>
    <s v="USD"/>
    <n v="1438726535"/>
    <n v="1433542535"/>
    <b v="0"/>
    <n v="2"/>
    <b v="0"/>
    <s v="film &amp; video/drama"/>
    <n v="1E-4"/>
    <n v="5.5"/>
    <x v="0"/>
    <x v="3"/>
  </r>
  <r>
    <x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0.4"/>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0.2"/>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0.35855999999999999"/>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s v="BLANK Short Movie"/>
    <s v="Love has no boundaries!"/>
    <n v="40000"/>
    <n v="2200"/>
    <x v="2"/>
    <x v="10"/>
    <s v="NOK"/>
    <n v="1471557139"/>
    <n v="1468965139"/>
    <b v="0"/>
    <n v="10"/>
    <b v="0"/>
    <s v="film &amp; video/drama"/>
    <n v="5.5E-2"/>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0.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s v="REGIONRAT, the movie"/>
    <s v="Because hope can be a 4 letter word"/>
    <n v="12000"/>
    <n v="50"/>
    <x v="2"/>
    <x v="0"/>
    <s v="USD"/>
    <n v="1466091446"/>
    <n v="1465227446"/>
    <b v="0"/>
    <n v="1"/>
    <b v="0"/>
    <s v="film &amp; video/drama"/>
    <n v="4.1666666666666666E-3"/>
    <n v="50"/>
    <x v="0"/>
    <x v="3"/>
  </r>
  <r>
    <x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0.26192500000000002"/>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0.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x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s v="Bitch"/>
    <s v="A roadmovie by paw"/>
    <n v="100000"/>
    <n v="11943"/>
    <x v="2"/>
    <x v="11"/>
    <s v="SEK"/>
    <n v="1419780149"/>
    <n v="1417101749"/>
    <b v="0"/>
    <n v="38"/>
    <b v="0"/>
    <s v="film &amp; video/drama"/>
    <n v="0.11942999999999999"/>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x v="219"/>
    <s v="True Colors"/>
    <s v="An hour-long pilot about a group of suburban LGBT teens coming of age in the early 90's."/>
    <n v="50000"/>
    <n v="8815"/>
    <x v="2"/>
    <x v="0"/>
    <s v="USD"/>
    <n v="1459493940"/>
    <n v="1456732225"/>
    <b v="0"/>
    <n v="76"/>
    <b v="0"/>
    <s v="film &amp; video/drama"/>
    <n v="0.17630000000000001"/>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8.6206896551724137E-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3.3333333333333335E-3"/>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0.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x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x v="262"/>
    <s v="The Last Cosmonaut"/>
    <s v="He can never die. He will live forever. He is the last cosmonaut, and this is his story."/>
    <n v="2500"/>
    <n v="6000"/>
    <x v="0"/>
    <x v="0"/>
    <s v="USD"/>
    <n v="1298699828"/>
    <n v="1294811828"/>
    <b v="1"/>
    <n v="145"/>
    <b v="1"/>
    <s v="film &amp; video/documentary"/>
    <n v="2.4"/>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5"/>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2"/>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32E-2"/>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1E-3"/>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0.39358823529411763"/>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1E-3"/>
    <n v="5"/>
    <x v="0"/>
    <x v="5"/>
  </r>
  <r>
    <x v="444"/>
    <s v="Discovering the Other Woman"/>
    <s v="An upcoming animated web sitcom series centered around dealing with life, love, and relationships."/>
    <n v="1000"/>
    <n v="50"/>
    <x v="2"/>
    <x v="0"/>
    <s v="USD"/>
    <n v="1329342361"/>
    <n v="1324158361"/>
    <b v="0"/>
    <n v="1"/>
    <b v="0"/>
    <s v="film &amp; video/animation"/>
    <n v="0.0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0.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x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s v="Darwin's Kiss"/>
    <s v="An animated web series about biological evolution gone haywire."/>
    <n v="8500"/>
    <n v="25"/>
    <x v="2"/>
    <x v="0"/>
    <s v="USD"/>
    <n v="1401595200"/>
    <n v="1398862875"/>
    <b v="0"/>
    <n v="2"/>
    <b v="0"/>
    <s v="film &amp; video/animation"/>
    <n v="2.9411764705882353E-3"/>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1E-4"/>
    <n v="1"/>
    <x v="0"/>
    <x v="5"/>
  </r>
  <r>
    <x v="465"/>
    <s v="&quot;Amp&quot; A Story About a Robot"/>
    <s v="&quot;Amp&quot; is a short film about a robot with needs."/>
    <n v="512"/>
    <n v="138"/>
    <x v="2"/>
    <x v="0"/>
    <s v="USD"/>
    <n v="1403837574"/>
    <n v="1402455174"/>
    <b v="0"/>
    <n v="8"/>
    <b v="0"/>
    <s v="film &amp; video/animation"/>
    <n v="0.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19E-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x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7E-5"/>
    <n v="1"/>
    <x v="0"/>
    <x v="5"/>
  </r>
  <r>
    <x v="497"/>
    <s v="Galaxy Probe Kids"/>
    <s v="live-action/animated series pilot."/>
    <n v="4480"/>
    <n v="30"/>
    <x v="2"/>
    <x v="0"/>
    <s v="USD"/>
    <n v="1419483600"/>
    <n v="1414889665"/>
    <b v="0"/>
    <n v="3"/>
    <b v="0"/>
    <s v="film &amp; video/animation"/>
    <n v="6.6964285714285711E-3"/>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0.0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8"/>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x v="541"/>
    <s v="Deviations"/>
    <s v="A website dedicated to local Kink Communities; to find others with matching interests and bring them together."/>
    <n v="4500"/>
    <n v="25"/>
    <x v="2"/>
    <x v="0"/>
    <s v="USD"/>
    <n v="1446080834"/>
    <n v="1443488834"/>
    <b v="0"/>
    <n v="1"/>
    <b v="0"/>
    <s v="technology/web"/>
    <n v="5.5555555555555558E-3"/>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000000000000001E-2"/>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x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x v="569"/>
    <s v="Mioti"/>
    <s v="Mioti is an indie game marketplace that doubles as a community for developers to join networks and discuss projects."/>
    <n v="2500"/>
    <n v="20"/>
    <x v="2"/>
    <x v="5"/>
    <s v="CAD"/>
    <n v="1451679612"/>
    <n v="1449087612"/>
    <b v="0"/>
    <n v="1"/>
    <b v="0"/>
    <s v="technology/web"/>
    <n v="8.0000000000000002E-3"/>
    <n v="20"/>
    <x v="2"/>
    <x v="7"/>
  </r>
  <r>
    <x v="570"/>
    <s v="Relaunching in May"/>
    <s v="Humans have AM/FM/Satellite radio, kids have radio Disney, pets have DogCatRadio."/>
    <n v="85000"/>
    <n v="142"/>
    <x v="2"/>
    <x v="0"/>
    <s v="USD"/>
    <n v="1455822569"/>
    <n v="1453230569"/>
    <b v="0"/>
    <n v="1"/>
    <b v="0"/>
    <s v="technology/web"/>
    <n v="1.6705882352941177E-3"/>
    <n v="142"/>
    <x v="2"/>
    <x v="7"/>
  </r>
  <r>
    <x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s v="Uthtopia"/>
    <s v="UthTopia Is a social media organization that believes in positive online usage, youth mentorship, and youth empowerment."/>
    <n v="80000"/>
    <n v="1"/>
    <x v="2"/>
    <x v="0"/>
    <s v="USD"/>
    <n v="1427537952"/>
    <n v="1422357552"/>
    <b v="0"/>
    <n v="1"/>
    <b v="0"/>
    <s v="technology/web"/>
    <n v="1.2500000000000001E-5"/>
    <n v="1"/>
    <x v="2"/>
    <x v="7"/>
  </r>
  <r>
    <x v="577"/>
    <s v="everydayrelay"/>
    <s v="Emails are one of pervasively used mode of communication today. However, emails can be personal and sometimes discretion is needed."/>
    <n v="5000"/>
    <n v="10"/>
    <x v="2"/>
    <x v="0"/>
    <s v="USD"/>
    <n v="1463753302"/>
    <n v="1458569302"/>
    <b v="0"/>
    <n v="1"/>
    <b v="0"/>
    <s v="technology/web"/>
    <n v="2E-3"/>
    <n v="10"/>
    <x v="2"/>
    <x v="7"/>
  </r>
  <r>
    <x v="578"/>
    <s v="weBuy Crowdsourced Shopping"/>
    <s v="weBuy trade built on technology and Crowd Sourced Power"/>
    <n v="125000"/>
    <n v="14"/>
    <x v="2"/>
    <x v="1"/>
    <s v="GBP"/>
    <n v="1441633993"/>
    <n v="1439560393"/>
    <b v="0"/>
    <n v="7"/>
    <b v="0"/>
    <s v="technology/web"/>
    <n v="1.12E-4"/>
    <n v="2"/>
    <x v="2"/>
    <x v="7"/>
  </r>
  <r>
    <x v="579"/>
    <s v="Course: Learn Cryptography"/>
    <s v="Learn classic and public key cryptography with a full proof-of-concept system in JavaScript."/>
    <n v="12000"/>
    <n v="175"/>
    <x v="2"/>
    <x v="0"/>
    <s v="USD"/>
    <n v="1419539223"/>
    <n v="1416947223"/>
    <b v="0"/>
    <n v="5"/>
    <b v="0"/>
    <s v="technology/web"/>
    <n v="1.4583333333333334E-2"/>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4"/>
    <n v="1"/>
    <x v="2"/>
    <x v="7"/>
  </r>
  <r>
    <x v="584"/>
    <s v="scriptCall - The Personal Presentation Platform"/>
    <s v="Script Call takes your presentation from the wall to your audience; from your device to theirs."/>
    <n v="1000"/>
    <n v="10"/>
    <x v="2"/>
    <x v="0"/>
    <s v="USD"/>
    <n v="1426522316"/>
    <n v="1423933916"/>
    <b v="0"/>
    <n v="2"/>
    <b v="0"/>
    <s v="technology/web"/>
    <n v="0.0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5.5999999999999999E-3"/>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s v="Get Neighborly"/>
    <s v="Services closer than you think..."/>
    <n v="7500"/>
    <n v="1"/>
    <x v="2"/>
    <x v="0"/>
    <s v="USD"/>
    <n v="1436366699"/>
    <n v="1435070699"/>
    <b v="0"/>
    <n v="1"/>
    <b v="0"/>
    <s v="technology/web"/>
    <n v="1.3333333333333334E-4"/>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x v="594"/>
    <s v="Unleashed Fitness"/>
    <s v="Creating a fitness site that will change the fitness game forever!"/>
    <n v="25000"/>
    <n v="26"/>
    <x v="2"/>
    <x v="0"/>
    <s v="USD"/>
    <n v="1460832206"/>
    <n v="1458240206"/>
    <b v="0"/>
    <n v="2"/>
    <b v="0"/>
    <s v="technology/web"/>
    <n v="1.0399999999999999E-3"/>
    <n v="13"/>
    <x v="2"/>
    <x v="7"/>
  </r>
  <r>
    <x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x v="596"/>
    <s v="DigitaliBook free library"/>
    <s v="We present digitaibook,com site which can become a free electronic library with your help,"/>
    <n v="20000"/>
    <n v="6"/>
    <x v="2"/>
    <x v="0"/>
    <s v="USD"/>
    <n v="1478122292"/>
    <n v="1475530292"/>
    <b v="0"/>
    <n v="2"/>
    <b v="0"/>
    <s v="technology/web"/>
    <n v="2.9999999999999997E-4"/>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x v="598"/>
    <s v="Goals not creeds"/>
    <s v="This is a project to create a crowd-funding site for Urantia Book readers worldwide."/>
    <n v="2500"/>
    <n v="850"/>
    <x v="2"/>
    <x v="0"/>
    <s v="USD"/>
    <n v="1417737781"/>
    <n v="1415145781"/>
    <b v="0"/>
    <n v="7"/>
    <b v="0"/>
    <s v="technology/web"/>
    <n v="0.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4"/>
    <n v="15.5"/>
    <x v="2"/>
    <x v="7"/>
  </r>
  <r>
    <x v="600"/>
    <s v="Anaheim California here we come but we need your help."/>
    <s v="Science Technology Engineering and Math + youth = a brighter tomorrow."/>
    <n v="5000"/>
    <n v="100"/>
    <x v="1"/>
    <x v="0"/>
    <s v="USD"/>
    <n v="1431198562"/>
    <n v="1426014562"/>
    <b v="0"/>
    <n v="1"/>
    <b v="0"/>
    <s v="technology/web"/>
    <n v="0.0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00000000000001E-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8E-7"/>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x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x v="634"/>
    <s v="pitchtograndma (Canceled)"/>
    <s v="We help companies to explain what they do in simple, grandma-would-understand terms."/>
    <n v="5000"/>
    <n v="1"/>
    <x v="1"/>
    <x v="0"/>
    <s v="USD"/>
    <n v="1424989029"/>
    <n v="1422397029"/>
    <b v="0"/>
    <n v="1"/>
    <b v="0"/>
    <s v="technology/web"/>
    <n v="2.0000000000000001E-4"/>
    <n v="1"/>
    <x v="2"/>
    <x v="7"/>
  </r>
  <r>
    <x v="635"/>
    <s v="Pleero, A Technology Team Building Website (Canceled)"/>
    <s v="Network used for building technology development teams."/>
    <n v="25000"/>
    <n v="2"/>
    <x v="1"/>
    <x v="0"/>
    <s v="USD"/>
    <n v="1428804762"/>
    <n v="1426212762"/>
    <b v="0"/>
    <n v="1"/>
    <b v="0"/>
    <s v="technology/web"/>
    <n v="8.0000000000000007E-5"/>
    <n v="2"/>
    <x v="2"/>
    <x v="7"/>
  </r>
  <r>
    <x v="636"/>
    <s v="Keto Advice (Canceled)"/>
    <s v="With no central location for keto knowledge, keto advice will be a community run knowledge base."/>
    <n v="2000"/>
    <n v="4"/>
    <x v="1"/>
    <x v="1"/>
    <s v="GBP"/>
    <n v="1433587620"/>
    <n v="1430996150"/>
    <b v="0"/>
    <n v="1"/>
    <b v="0"/>
    <s v="technology/web"/>
    <n v="2E-3"/>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06E-5"/>
    <n v="3"/>
    <x v="2"/>
    <x v="7"/>
  </r>
  <r>
    <x v="639"/>
    <s v="Kids Educational Social Media Site (Canceled)"/>
    <s v="Development of a Safe and Educational Social Media site for kids."/>
    <n v="1000000"/>
    <n v="1"/>
    <x v="1"/>
    <x v="0"/>
    <s v="USD"/>
    <n v="1413208795"/>
    <n v="1408024795"/>
    <b v="0"/>
    <n v="1"/>
    <b v="0"/>
    <s v="technology/web"/>
    <n v="9.9999999999999995E-7"/>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69999999999999"/>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7"/>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s v="Deception Belt"/>
    <s v="The Deception Belt is an innovative belt with app capability, designed to assist any user gain control over their appetite."/>
    <n v="50000"/>
    <n v="53"/>
    <x v="2"/>
    <x v="0"/>
    <s v="USD"/>
    <n v="1489512122"/>
    <n v="1486923722"/>
    <b v="0"/>
    <n v="4"/>
    <b v="0"/>
    <s v="technology/wearables"/>
    <n v="1.06E-3"/>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s v="Arcus Motion Analyzer | The Versatile Smart Ring"/>
    <s v="Arcus gives your fingers super powers."/>
    <n v="320000"/>
    <n v="23948"/>
    <x v="2"/>
    <x v="0"/>
    <s v="USD"/>
    <n v="1406257200"/>
    <n v="1403176891"/>
    <b v="0"/>
    <n v="135"/>
    <b v="0"/>
    <s v="technology/wearables"/>
    <n v="7.4837500000000001E-2"/>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s v="BLOXSHIELD"/>
    <s v="A radiation shield for your fitness tracker, smartwatch or other wearable smart device"/>
    <n v="20000"/>
    <n v="2468"/>
    <x v="2"/>
    <x v="0"/>
    <s v="USD"/>
    <n v="1473400800"/>
    <n v="1469718841"/>
    <b v="0"/>
    <n v="34"/>
    <b v="0"/>
    <s v="technology/wearables"/>
    <n v="0.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s v="trustee"/>
    <s v="Show your fidelity by wearing the Trustee rings! Show where you are (at)!"/>
    <n v="175000"/>
    <n v="1"/>
    <x v="2"/>
    <x v="9"/>
    <s v="EUR"/>
    <n v="1406326502"/>
    <n v="1403734502"/>
    <b v="0"/>
    <n v="1"/>
    <b v="0"/>
    <s v="technology/wearables"/>
    <n v="5.7142857142857145E-6"/>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x v="705"/>
    <s v="SomnoScope"/>
    <s v="The closest thing ever to the Holy Grail of wearables technology"/>
    <n v="100000"/>
    <n v="977"/>
    <x v="2"/>
    <x v="9"/>
    <s v="EUR"/>
    <n v="1484999278"/>
    <n v="1482407278"/>
    <b v="0"/>
    <n v="5"/>
    <b v="0"/>
    <s v="technology/wearables"/>
    <n v="9.7699999999999992E-3"/>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s v="lumiglove"/>
    <s v="A &quot;handheld&quot; light, which eases the way you illuminate objects and/or paths."/>
    <n v="15000"/>
    <n v="61"/>
    <x v="2"/>
    <x v="0"/>
    <s v="USD"/>
    <n v="1417741159"/>
    <n v="1415149159"/>
    <b v="0"/>
    <n v="2"/>
    <b v="0"/>
    <s v="technology/wearables"/>
    <n v="4.0666666666666663E-3"/>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x v="717"/>
    <s v="cool air belt"/>
    <s v="Cool air flowing under clothing keeps you cool."/>
    <n v="100000"/>
    <n v="305"/>
    <x v="2"/>
    <x v="0"/>
    <s v="USD"/>
    <n v="1409949002"/>
    <n v="1407357002"/>
    <b v="0"/>
    <n v="4"/>
    <b v="0"/>
    <s v="technology/wearables"/>
    <n v="3.0500000000000002E-3"/>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000000000001"/>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s v="Sideswiped"/>
    <s v="Sideswiped is my story of growing in and trusting God through the mess and mysteries of life."/>
    <n v="8500"/>
    <n v="10670"/>
    <x v="0"/>
    <x v="5"/>
    <s v="CAD"/>
    <n v="1431147600"/>
    <n v="1428465420"/>
    <b v="0"/>
    <n v="57"/>
    <b v="1"/>
    <s v="publishing/nonfiction"/>
    <n v="1.2552941176470589"/>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s v="reVILNA: the vilna ghetto project"/>
    <s v="A revolutionary digital mapping project of the Vilna Ghetto"/>
    <n v="13000"/>
    <n v="13293.8"/>
    <x v="0"/>
    <x v="0"/>
    <s v="USD"/>
    <n v="1370964806"/>
    <n v="1367940806"/>
    <b v="0"/>
    <n v="94"/>
    <b v="1"/>
    <s v="publishing/nonfiction"/>
    <n v="1.0226"/>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s v="Attention: People With Body Parts"/>
    <s v="This is a book of letters. Letters to our body parts."/>
    <n v="2987"/>
    <n v="3318"/>
    <x v="0"/>
    <x v="0"/>
    <s v="USD"/>
    <n v="1348372740"/>
    <n v="1346806909"/>
    <b v="0"/>
    <n v="97"/>
    <b v="1"/>
    <s v="publishing/nonfiction"/>
    <n v="1.1108135252761968"/>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x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1"/>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4"/>
    <n v="40.75"/>
    <x v="4"/>
    <x v="11"/>
  </r>
  <r>
    <x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0000000001"/>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x v="809"/>
    <s v="Peter's New Album!!"/>
    <s v="Acknowledged songwriter looking to record album of new songs to secure a Publishing Contract"/>
    <n v="4000"/>
    <n v="4151"/>
    <x v="0"/>
    <x v="0"/>
    <s v="USD"/>
    <n v="1390161630"/>
    <n v="1387569630"/>
    <b v="0"/>
    <n v="52"/>
    <b v="1"/>
    <s v="music/rock"/>
    <n v="1.03775"/>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s v="Rules of Civility and Decent Behavior"/>
    <s v="A pre order campaign to fund the pressing of our second full length vinyl LP"/>
    <n v="1500"/>
    <n v="2399.94"/>
    <x v="0"/>
    <x v="0"/>
    <s v="USD"/>
    <n v="1342825365"/>
    <n v="1340233365"/>
    <b v="0"/>
    <n v="96"/>
    <b v="1"/>
    <s v="music/rock"/>
    <n v="1.59996"/>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1"/>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5"/>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4"/>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
    <n v="10"/>
    <x v="4"/>
    <x v="12"/>
  </r>
  <r>
    <x v="848"/>
    <s v="God Am"/>
    <s v="God Am, a Grunge/Doom metal band, who have been trying to fund the production of our EP to bring you a unique aural assault."/>
    <n v="300"/>
    <n v="300"/>
    <x v="0"/>
    <x v="0"/>
    <s v="USD"/>
    <n v="1429038033"/>
    <n v="1426446033"/>
    <b v="0"/>
    <n v="16"/>
    <b v="1"/>
    <s v="music/metal"/>
    <n v="1"/>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x v="853"/>
    <s v="sloggoth"/>
    <s v="Help release a CD of sloggoth's first album &quot;sloggoth&quot;.  All contributors of $5 or more get a CD when the goal is met!"/>
    <n v="300"/>
    <n v="300"/>
    <x v="0"/>
    <x v="0"/>
    <s v="USD"/>
    <n v="1424116709"/>
    <n v="1421524709"/>
    <b v="0"/>
    <n v="10"/>
    <b v="1"/>
    <s v="music/metal"/>
    <n v="1"/>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s v="A Reason To Breathe - DEBUT ALBUM"/>
    <s v="Modern Post-Hardcore/Electro music (Hardstyle, EDM, Trap, Dubstep, Dembow, House)."/>
    <n v="1200"/>
    <n v="1200"/>
    <x v="0"/>
    <x v="3"/>
    <s v="EUR"/>
    <n v="1448463431"/>
    <n v="1444831031"/>
    <b v="0"/>
    <n v="24"/>
    <b v="1"/>
    <s v="music/metal"/>
    <n v="1"/>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x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x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x v="873"/>
    <s v="The Dreamer-An Original Jazz CD"/>
    <s v="Fall in love with &quot;The Dreamer&quot;, new original music from trumpeter Freddie Dunn!"/>
    <n v="3500"/>
    <n v="45"/>
    <x v="2"/>
    <x v="0"/>
    <s v="USD"/>
    <n v="1352610040"/>
    <n v="1349150440"/>
    <b v="0"/>
    <n v="5"/>
    <b v="0"/>
    <s v="music/jazz"/>
    <n v="1.2857142857142857E-2"/>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0.40799492385786801"/>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x v="899"/>
    <s v="Lets get 48/14 pressed!!!"/>
    <s v="Lets get 48/14 pressed and in your cd players,ipods,blogs, and facebook status'. Lets get it everywhere!"/>
    <n v="750"/>
    <n v="280"/>
    <x v="2"/>
    <x v="0"/>
    <s v="USD"/>
    <n v="1306549362"/>
    <n v="1302661362"/>
    <b v="0"/>
    <n v="8"/>
    <b v="0"/>
    <s v="music/indie rock"/>
    <n v="0.37333333333333335"/>
    <n v="35"/>
    <x v="4"/>
    <x v="14"/>
  </r>
  <r>
    <x v="900"/>
    <s v="Project Revive: Protecting the Creative Impulse"/>
    <s v="With Project Revive, I aim to protect and nurture the creative impulse through music."/>
    <n v="5000"/>
    <n v="21"/>
    <x v="2"/>
    <x v="0"/>
    <s v="USD"/>
    <n v="1459365802"/>
    <n v="1456777402"/>
    <b v="0"/>
    <n v="2"/>
    <b v="0"/>
    <s v="music/jazz"/>
    <n v="4.1999999999999997E-3"/>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x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x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s v="Jazz CD:  Out of The Blue"/>
    <s v="Cool jazz with a New Orleans flavor."/>
    <n v="20000"/>
    <n v="100"/>
    <x v="2"/>
    <x v="0"/>
    <s v="USD"/>
    <n v="1355930645"/>
    <n v="1352906645"/>
    <b v="0"/>
    <n v="1"/>
    <b v="0"/>
    <s v="music/jazz"/>
    <n v="5.0000000000000001E-3"/>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0.10862068965517241"/>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x v="932"/>
    <s v="Mandy Harvey Christmas Album"/>
    <s v="Help me to create my 3rd album, a Christmas CD with 16 Holiday/Original favorites!"/>
    <n v="9500"/>
    <n v="1381"/>
    <x v="2"/>
    <x v="0"/>
    <s v="USD"/>
    <n v="1363990545"/>
    <n v="1360106145"/>
    <b v="0"/>
    <n v="30"/>
    <b v="0"/>
    <s v="music/jazz"/>
    <n v="0.14536842105263159"/>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x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s v="SleepMode"/>
    <s v="A mask for home or travel that will give you the best, undisturbed sleep of your life."/>
    <n v="3000"/>
    <n v="289"/>
    <x v="2"/>
    <x v="0"/>
    <s v="USD"/>
    <n v="1480438905"/>
    <n v="1477843305"/>
    <b v="0"/>
    <n v="12"/>
    <b v="0"/>
    <s v="technology/wearables"/>
    <n v="9.633333333333334E-2"/>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0000000000001E-2"/>
    <n v="155.25"/>
    <x v="2"/>
    <x v="8"/>
  </r>
  <r>
    <x v="946"/>
    <s v="OmniTrade Apron"/>
    <s v="Soft edged-Hard working. The perfect wearable organization for the home and professional shop."/>
    <n v="15000"/>
    <n v="286"/>
    <x v="2"/>
    <x v="0"/>
    <s v="USD"/>
    <n v="1473444048"/>
    <n v="1470852048"/>
    <b v="0"/>
    <n v="5"/>
    <b v="0"/>
    <s v="technology/wearables"/>
    <n v="1.9066666666666666E-2"/>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0.12"/>
    <n v="60"/>
    <x v="2"/>
    <x v="8"/>
  </r>
  <r>
    <x v="949"/>
    <s v="INBED"/>
    <s v="Der INBED ist ein innovatives Multisensor-Wearable fÃ¼r die SturzprÃ¤vention motorisch eingeschrÃ¤nkter Personen."/>
    <n v="20000"/>
    <n v="273"/>
    <x v="2"/>
    <x v="12"/>
    <s v="EUR"/>
    <n v="1456016576"/>
    <n v="1450832576"/>
    <b v="0"/>
    <n v="7"/>
    <b v="0"/>
    <s v="technology/wearables"/>
    <n v="1.3650000000000001E-2"/>
    <n v="39"/>
    <x v="2"/>
    <x v="8"/>
  </r>
  <r>
    <x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x v="951"/>
    <s v="Smart Harness"/>
    <s v="Revolutionizing the way we walk our dogs!"/>
    <n v="50000"/>
    <n v="19195"/>
    <x v="2"/>
    <x v="0"/>
    <s v="USD"/>
    <n v="1465054872"/>
    <n v="1461166872"/>
    <b v="0"/>
    <n v="121"/>
    <b v="0"/>
    <s v="technology/wearables"/>
    <n v="0.38390000000000002"/>
    <n v="158.63636363636363"/>
    <x v="2"/>
    <x v="8"/>
  </r>
  <r>
    <x v="952"/>
    <s v="Audionoggin - Join the Earvolution"/>
    <s v="Audionoggin: Wireless personal surround sound for the athlete in everyone."/>
    <n v="49000"/>
    <n v="19572"/>
    <x v="2"/>
    <x v="0"/>
    <s v="USD"/>
    <n v="1479483812"/>
    <n v="1476888212"/>
    <b v="0"/>
    <n v="196"/>
    <b v="0"/>
    <s v="technology/wearables"/>
    <n v="0.39942857142857141"/>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s v="The Ultimate Learning Center"/>
    <s v="WE are molding an educated, motivated, non violent GENERATION!"/>
    <n v="35000"/>
    <n v="377"/>
    <x v="2"/>
    <x v="0"/>
    <s v="USD"/>
    <n v="1476717319"/>
    <n v="1473693319"/>
    <b v="0"/>
    <n v="9"/>
    <b v="0"/>
    <s v="technology/wearables"/>
    <n v="1.0771428571428571E-2"/>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x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x v="969"/>
    <s v="Make 100 | Geek &amp; Chic: Smart Safety Jewelry."/>
    <s v="Geek &amp; Chic Smart Jewelry Collection, Wearables Meet Style!"/>
    <n v="30000"/>
    <n v="14000"/>
    <x v="2"/>
    <x v="14"/>
    <s v="MXN"/>
    <n v="1486624607"/>
    <n v="1483773407"/>
    <b v="0"/>
    <n v="11"/>
    <b v="0"/>
    <s v="technology/wearables"/>
    <n v="0.46666666666666667"/>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s v="Smart 2-in-1 I-PHONE HANDLE/WALLETtm"/>
    <s v="revolutonary ultra-slim 2-in-1 Smart  2-in-1 I-PHONE handle/WALLETtm with 360 rotatiion"/>
    <n v="17500"/>
    <n v="3"/>
    <x v="2"/>
    <x v="0"/>
    <s v="USD"/>
    <n v="1475431486"/>
    <n v="1472839486"/>
    <b v="0"/>
    <n v="3"/>
    <b v="0"/>
    <s v="technology/wearables"/>
    <n v="1.7142857142857143E-4"/>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0.16769999999999999"/>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s v="WairConditioning"/>
    <s v="The HOTTEST and COOLEST thing yet! WairConditioning... an entirely new level of comfortability!"/>
    <n v="100000"/>
    <n v="467"/>
    <x v="2"/>
    <x v="0"/>
    <s v="USD"/>
    <n v="1462655519"/>
    <n v="1457475119"/>
    <b v="0"/>
    <n v="4"/>
    <b v="0"/>
    <s v="technology/wearables"/>
    <n v="4.6699999999999997E-3"/>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x v="997"/>
    <s v="iPhanny"/>
    <s v="The iPhanny keeps your iPhone 6 safe from bending in those dangerous pants pockets."/>
    <n v="5000"/>
    <n v="65"/>
    <x v="2"/>
    <x v="0"/>
    <s v="USD"/>
    <n v="1417145297"/>
    <n v="1414549697"/>
    <b v="0"/>
    <n v="8"/>
    <b v="0"/>
    <s v="technology/wearables"/>
    <n v="1.2999999999999999E-2"/>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8"/>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s v="Phantom Ship / Coastal (Album Preorder)"/>
    <s v="Ideal for living rooms and open spaces."/>
    <n v="5400"/>
    <n v="5858.84"/>
    <x v="0"/>
    <x v="0"/>
    <s v="USD"/>
    <n v="1466697625"/>
    <n v="1464105625"/>
    <b v="0"/>
    <n v="96"/>
    <b v="1"/>
    <s v="music/electronic music"/>
    <n v="1.0849703703703704"/>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0.95477386934673369"/>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x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s v="Rainbow Ball to the Iphone"/>
    <s v="We want to bring our Game Rainbow Ball to the iphone and to do that we need a little help"/>
    <n v="750"/>
    <n v="10"/>
    <x v="2"/>
    <x v="0"/>
    <s v="USD"/>
    <n v="1318806541"/>
    <n v="1316214541"/>
    <b v="0"/>
    <n v="1"/>
    <b v="0"/>
    <s v="games/video games"/>
    <n v="1.3333333333333334E-2"/>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s v="Towers Of The Apocalypse"/>
    <s v="Fully 3D, post Apocalyptic themed tower defense video game. New take on the genre."/>
    <n v="1000"/>
    <n v="45"/>
    <x v="2"/>
    <x v="0"/>
    <s v="USD"/>
    <n v="1336340516"/>
    <n v="1333748516"/>
    <b v="0"/>
    <n v="3"/>
    <b v="0"/>
    <s v="games/video games"/>
    <n v="4.4999999999999998E-2"/>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3E-4"/>
    <n v="3"/>
    <x v="6"/>
    <x v="17"/>
  </r>
  <r>
    <x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00000000000001E-2"/>
    <n v="114"/>
    <x v="6"/>
    <x v="17"/>
  </r>
  <r>
    <x v="1086"/>
    <s v="Cyber Universe Online"/>
    <s v="Humanity's future in the Galaxy"/>
    <n v="18000"/>
    <n v="15"/>
    <x v="2"/>
    <x v="0"/>
    <s v="USD"/>
    <n v="1408913291"/>
    <n v="1406321291"/>
    <b v="0"/>
    <n v="2"/>
    <b v="0"/>
    <s v="games/video games"/>
    <n v="8.3333333333333339E-4"/>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0.14182977777777778"/>
    <n v="43.41727891156463"/>
    <x v="6"/>
    <x v="17"/>
  </r>
  <r>
    <x v="1089"/>
    <s v="Farabel"/>
    <s v="Farabel is a single player turn-based fantasy strategy game for Mac/PC/Linux"/>
    <n v="15000"/>
    <n v="1174"/>
    <x v="2"/>
    <x v="6"/>
    <s v="EUR"/>
    <n v="1435293175"/>
    <n v="1432701175"/>
    <b v="0"/>
    <n v="49"/>
    <b v="0"/>
    <s v="games/video games"/>
    <n v="7.8266666666666665E-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s v="Kick, Punch... Fireball"/>
    <s v="Kick, Punch... Fireball is an FPS type arena game set inside the fantasy world."/>
    <n v="25000"/>
    <n v="1803"/>
    <x v="2"/>
    <x v="0"/>
    <s v="USD"/>
    <n v="1397413095"/>
    <n v="1394821095"/>
    <b v="0"/>
    <n v="22"/>
    <b v="0"/>
    <s v="games/video games"/>
    <n v="7.2120000000000004E-2"/>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x v="1101"/>
    <s v="Strain Wars"/>
    <s v="Different strains of marijuana leafs battling to the death to see which one is the top strain."/>
    <n v="100000"/>
    <n v="41"/>
    <x v="2"/>
    <x v="0"/>
    <s v="USD"/>
    <n v="1468519920"/>
    <n v="1466188338"/>
    <b v="0"/>
    <n v="6"/>
    <b v="0"/>
    <s v="games/video games"/>
    <n v="4.0999999999999999E-4"/>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E-2"/>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x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x v="1116"/>
    <s v="Quest Remnants of Chaos"/>
    <s v="A medieval, post apocolyptic, Online, MMORPG. Class morphing, character customization game."/>
    <n v="500000"/>
    <n v="178.52"/>
    <x v="2"/>
    <x v="0"/>
    <s v="USD"/>
    <n v="1339273208"/>
    <n v="1334089208"/>
    <b v="0"/>
    <n v="10"/>
    <b v="0"/>
    <s v="games/video games"/>
    <n v="3.5704000000000004E-4"/>
    <n v="17.852"/>
    <x v="6"/>
    <x v="17"/>
  </r>
  <r>
    <x v="1117"/>
    <s v="Medieval Village"/>
    <s v="Experience the Medieval in your own village. Increase your village into a city and walk through the streets."/>
    <n v="1000"/>
    <n v="83"/>
    <x v="2"/>
    <x v="12"/>
    <s v="EUR"/>
    <n v="1451053313"/>
    <n v="1448461313"/>
    <b v="0"/>
    <n v="8"/>
    <b v="0"/>
    <s v="games/video games"/>
    <n v="8.3000000000000004E-2"/>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6E-4"/>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5.0000000000000001E-3"/>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s v="Flying Turds"/>
    <s v="#havingfunFTW"/>
    <n v="1000"/>
    <n v="1"/>
    <x v="2"/>
    <x v="1"/>
    <s v="GBP"/>
    <n v="1407425717"/>
    <n v="1404833717"/>
    <b v="0"/>
    <n v="1"/>
    <b v="0"/>
    <s v="games/mobile games"/>
    <n v="1E-3"/>
    <n v="1"/>
    <x v="6"/>
    <x v="18"/>
  </r>
  <r>
    <x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1.25E-3"/>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4.8666666666666667E-3"/>
    <n v="24.333333333333332"/>
    <x v="7"/>
    <x v="19"/>
  </r>
  <r>
    <x v="1149"/>
    <s v="The Floridian Food Truck"/>
    <s v="Bringing culturally diverse Floridian cuisine to the people!"/>
    <n v="50000"/>
    <n v="75"/>
    <x v="2"/>
    <x v="0"/>
    <s v="USD"/>
    <n v="1466096566"/>
    <n v="1463504566"/>
    <b v="0"/>
    <n v="2"/>
    <b v="0"/>
    <s v="food/food trucks"/>
    <n v="1.5E-3"/>
    <n v="37.5"/>
    <x v="7"/>
    <x v="19"/>
  </r>
  <r>
    <x v="1150"/>
    <s v="Chef Po's Food Truck"/>
    <s v="Bringing delicious authentic and fusion Taiwanese Food to the West Coast."/>
    <n v="2500"/>
    <n v="252"/>
    <x v="2"/>
    <x v="0"/>
    <s v="USD"/>
    <n v="1452293675"/>
    <n v="1447109675"/>
    <b v="0"/>
    <n v="6"/>
    <b v="0"/>
    <s v="food/food trucks"/>
    <n v="0.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2E-2"/>
    <n v="60.733333333333334"/>
    <x v="7"/>
    <x v="19"/>
  </r>
  <r>
    <x v="1153"/>
    <s v="The Cold Spot Mobile Trailer"/>
    <s v="A mobile concession trailer for snow cones, ice cream, smoothies and more"/>
    <n v="8000"/>
    <n v="50"/>
    <x v="2"/>
    <x v="0"/>
    <s v="USD"/>
    <n v="1434647305"/>
    <n v="1432055305"/>
    <b v="0"/>
    <n v="1"/>
    <b v="0"/>
    <s v="food/food trucks"/>
    <n v="6.2500000000000003E-3"/>
    <n v="50"/>
    <x v="7"/>
    <x v="19"/>
  </r>
  <r>
    <x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x v="1171"/>
    <s v="The Mean Green Purple Machine"/>
    <s v="Tulsa's first true biodiesel, alternative energy powered food truck! Oh yeah, and delicious food!"/>
    <n v="25000"/>
    <n v="25"/>
    <x v="2"/>
    <x v="0"/>
    <s v="USD"/>
    <n v="1415909927"/>
    <n v="1414351127"/>
    <b v="0"/>
    <n v="1"/>
    <b v="0"/>
    <s v="food/food trucks"/>
    <n v="1E-3"/>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x v="1181"/>
    <s v="Gringo Loco Tacos Food Truck"/>
    <s v="Bringing the best tacos to the streets of Chicago!"/>
    <n v="50000"/>
    <n v="4"/>
    <x v="2"/>
    <x v="0"/>
    <s v="USD"/>
    <n v="1425197321"/>
    <n v="1422605321"/>
    <b v="0"/>
    <n v="3"/>
    <b v="0"/>
    <s v="food/food trucks"/>
    <n v="8.0000000000000007E-5"/>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8"/>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4"/>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4"/>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6"/>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s v="VR Card - Customized Virtual Reality Viewer (Canceled)"/>
    <s v="Get VR to Everyone with Mailable, Ready to Use Viewers"/>
    <n v="50000"/>
    <n v="5757"/>
    <x v="1"/>
    <x v="0"/>
    <s v="USD"/>
    <n v="1455710679"/>
    <n v="1453118679"/>
    <b v="0"/>
    <n v="45"/>
    <b v="0"/>
    <s v="technology/wearables"/>
    <n v="0.11514000000000001"/>
    <n v="127.93333333333334"/>
    <x v="2"/>
    <x v="8"/>
  </r>
  <r>
    <x v="1308"/>
    <s v="Boost Band: Wristband Phone Charger (Canceled)"/>
    <s v="Boost Band, a wristband that charges any device"/>
    <n v="10000"/>
    <n v="1136"/>
    <x v="1"/>
    <x v="0"/>
    <s v="USD"/>
    <n v="1475937812"/>
    <n v="1472481812"/>
    <b v="0"/>
    <n v="38"/>
    <b v="0"/>
    <s v="technology/wearables"/>
    <n v="0.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0.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s v="Linkoo (Canceled)"/>
    <s v="World's Smallest customizable Phone &amp; GPS Watch for kids !"/>
    <n v="50000"/>
    <n v="3317"/>
    <x v="1"/>
    <x v="0"/>
    <s v="USD"/>
    <n v="1418056315"/>
    <n v="1414164715"/>
    <b v="0"/>
    <n v="37"/>
    <b v="0"/>
    <s v="technology/wearables"/>
    <n v="6.6339999999999996E-2"/>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1"/>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8"/>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x v="1406"/>
    <s v="Man Down! Translation project"/>
    <s v="The White coat and the battle dress uniform"/>
    <n v="12000"/>
    <n v="15"/>
    <x v="2"/>
    <x v="13"/>
    <s v="EUR"/>
    <n v="1449914400"/>
    <n v="1445336607"/>
    <b v="0"/>
    <n v="3"/>
    <b v="0"/>
    <s v="publishing/translations"/>
    <n v="1.25E-3"/>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s v="Shakespeare in the Hood - Romeo and Juliet"/>
    <s v="Help me butcher Shakespeare in a satirical fashion."/>
    <n v="110"/>
    <n v="3"/>
    <x v="2"/>
    <x v="0"/>
    <s v="USD"/>
    <n v="1467129686"/>
    <n v="1464969686"/>
    <b v="0"/>
    <n v="3"/>
    <b v="0"/>
    <s v="publishing/translations"/>
    <n v="2.7272727272727271E-2"/>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1E-3"/>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4"/>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x v="1456"/>
    <s v="Sometimes you don't need love (Canceled)"/>
    <s v="English Version of my auto-published novel"/>
    <n v="5000"/>
    <n v="145"/>
    <x v="1"/>
    <x v="13"/>
    <s v="EUR"/>
    <n v="1483459365"/>
    <n v="1480867365"/>
    <b v="0"/>
    <n v="3"/>
    <b v="0"/>
    <s v="publishing/translations"/>
    <n v="2.9000000000000001E-2"/>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6"/>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E-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s v="This is Nowhere"/>
    <s v="A hardcover book of surf, outdoor and nature photos from the British Columbia coast."/>
    <n v="52000"/>
    <n v="86492"/>
    <x v="0"/>
    <x v="5"/>
    <s v="CAD"/>
    <n v="1436364023"/>
    <n v="1433772023"/>
    <b v="1"/>
    <n v="885"/>
    <b v="1"/>
    <s v="photography/photobooks"/>
    <n v="1.6633076923076924"/>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6"/>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2E-4"/>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5E-2"/>
    <n v="60"/>
    <x v="8"/>
    <x v="24"/>
  </r>
  <r>
    <x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0.0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0.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x v="1582"/>
    <s v="Scenes from New Orleans"/>
    <s v="I create canvas prints of images from in and around New Orleans"/>
    <n v="1000"/>
    <n v="93"/>
    <x v="2"/>
    <x v="0"/>
    <s v="USD"/>
    <n v="1445894400"/>
    <n v="1440961053"/>
    <b v="0"/>
    <n v="3"/>
    <b v="0"/>
    <s v="photography/places"/>
    <n v="9.2999999999999999E-2"/>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1E-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4"/>
    <n v="1"/>
    <x v="8"/>
    <x v="26"/>
  </r>
  <r>
    <x v="1594"/>
    <s v="Scenes and Things from New Orleans"/>
    <s v="I photograph my love of New Orleans, create canvases and share those memories with you."/>
    <n v="1000"/>
    <n v="205"/>
    <x v="2"/>
    <x v="0"/>
    <s v="USD"/>
    <n v="1463329260"/>
    <n v="1458147982"/>
    <b v="0"/>
    <n v="10"/>
    <b v="0"/>
    <s v="photography/places"/>
    <n v="0.20499999999999999"/>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x v="1596"/>
    <s v="The Town We Live In"/>
    <s v="London is beautiful. I want to create a book of stunning images from in and around our great city"/>
    <n v="3250"/>
    <n v="75"/>
    <x v="2"/>
    <x v="1"/>
    <s v="GBP"/>
    <n v="1418469569"/>
    <n v="1414577969"/>
    <b v="0"/>
    <n v="3"/>
    <b v="0"/>
    <s v="photography/places"/>
    <n v="2.3076923076923078E-2"/>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x v="1643"/>
    <s v="This Is All Now's Brand New Album!!"/>
    <s v="This Is All Now is putting out a brand new record, and we need YOUR help to do it!"/>
    <n v="5000"/>
    <n v="6235"/>
    <x v="0"/>
    <x v="0"/>
    <s v="USD"/>
    <n v="1348516012"/>
    <n v="1345924012"/>
    <b v="0"/>
    <n v="37"/>
    <b v="1"/>
    <s v="music/pop"/>
    <n v="1.2470000000000001"/>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s v="Meg Porter Debut EP!"/>
    <s v="Berklee College of Music student, Meg Porter needs YOUR help to fund her very first EP!"/>
    <n v="1500"/>
    <n v="2143"/>
    <x v="0"/>
    <x v="0"/>
    <s v="USD"/>
    <n v="1333648820"/>
    <n v="1331060420"/>
    <b v="0"/>
    <n v="48"/>
    <b v="1"/>
    <s v="music/pop"/>
    <n v="1.4286666666666668"/>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x v="1684"/>
    <s v="Goodness &amp; Mercy EP - Marty Mikles"/>
    <s v="New Music from Marty Mikles!  A new EP all about God's Goodness &amp; Mercy."/>
    <n v="8000"/>
    <n v="8730"/>
    <x v="3"/>
    <x v="0"/>
    <s v="USD"/>
    <n v="1489775641"/>
    <n v="1487360041"/>
    <b v="0"/>
    <n v="101"/>
    <b v="0"/>
    <s v="music/faith"/>
    <n v="1.0912500000000001"/>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x v="1689"/>
    <s v="Fly Away"/>
    <s v="Praising the Living God in the second half of life."/>
    <n v="2400"/>
    <n v="2400"/>
    <x v="3"/>
    <x v="0"/>
    <s v="USD"/>
    <n v="1489700230"/>
    <n v="1487111830"/>
    <b v="0"/>
    <n v="14"/>
    <b v="0"/>
    <s v="music/faith"/>
    <n v="1"/>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x v="1702"/>
    <s v="lyndale lewis and new vision prosper cd release"/>
    <s v="I can do all things through christ jesus"/>
    <n v="16500"/>
    <n v="1"/>
    <x v="2"/>
    <x v="0"/>
    <s v="USD"/>
    <n v="1427745150"/>
    <n v="1425156750"/>
    <b v="0"/>
    <n v="1"/>
    <b v="0"/>
    <s v="music/faith"/>
    <n v="6.0606060606060605E-5"/>
    <n v="1"/>
    <x v="4"/>
    <x v="28"/>
  </r>
  <r>
    <x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x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71E-2"/>
    <n v="21.25"/>
    <x v="4"/>
    <x v="28"/>
  </r>
  <r>
    <x v="1710"/>
    <s v="Producing a live album of our upcoming Europe tour"/>
    <s v="We want to create a gospel live album which has never been produced before."/>
    <n v="5000"/>
    <n v="34"/>
    <x v="2"/>
    <x v="12"/>
    <s v="EUR"/>
    <n v="1453122000"/>
    <n v="1449151888"/>
    <b v="0"/>
    <n v="1"/>
    <b v="0"/>
    <s v="music/faith"/>
    <n v="6.7999999999999996E-3"/>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x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x v="1718"/>
    <s v="The Prodigal Son"/>
    <s v="A melody for the galaxy."/>
    <n v="35000"/>
    <n v="75"/>
    <x v="2"/>
    <x v="0"/>
    <s v="USD"/>
    <n v="1463201940"/>
    <n v="1459435149"/>
    <b v="0"/>
    <n v="2"/>
    <b v="0"/>
    <s v="music/faith"/>
    <n v="2.142857142857143E-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0.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x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x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x v="1736"/>
    <s v="In His Presence"/>
    <s v="A unique meditative album reflecting on the life of Christ, inviting Him into your presence"/>
    <n v="3000"/>
    <n v="22"/>
    <x v="2"/>
    <x v="0"/>
    <s v="USD"/>
    <n v="1447018833"/>
    <n v="1444423233"/>
    <b v="0"/>
    <n v="1"/>
    <b v="0"/>
    <s v="music/faith"/>
    <n v="7.3333333333333332E-3"/>
    <n v="22"/>
    <x v="4"/>
    <x v="28"/>
  </r>
  <r>
    <x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s v="The Flashing Lights"/>
    <s v="Music that inspires and gives hope for overcoming and change. And it is good music."/>
    <n v="5000"/>
    <n v="20"/>
    <x v="2"/>
    <x v="0"/>
    <s v="USD"/>
    <n v="1412283542"/>
    <n v="1409691542"/>
    <b v="0"/>
    <n v="1"/>
    <b v="0"/>
    <s v="music/faith"/>
    <n v="4.0000000000000001E-3"/>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6"/>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s v="White Mountain"/>
    <s v="A photobook and a short documentary film telling the story of Holocaust in Northwestern Lithuania"/>
    <n v="5500"/>
    <n v="858"/>
    <x v="2"/>
    <x v="1"/>
    <s v="GBP"/>
    <n v="1404666836"/>
    <n v="1399482836"/>
    <b v="1"/>
    <n v="19"/>
    <b v="0"/>
    <s v="photography/photobooks"/>
    <n v="0.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x v="1788"/>
    <s v="Beyond the Pale"/>
    <s v="A photo book celebrating Goths, exploring their lives and giving an insight into what Goth is for them."/>
    <n v="5500"/>
    <n v="76"/>
    <x v="2"/>
    <x v="1"/>
    <s v="GBP"/>
    <n v="1414795542"/>
    <n v="1412203542"/>
    <b v="1"/>
    <n v="4"/>
    <b v="0"/>
    <s v="photography/photobooks"/>
    <n v="1.3818181818181818E-2"/>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s v="disCover: Napoli"/>
    <s v="For the love of street photography and the beauty of traditional cultures in southern Italy."/>
    <n v="3000"/>
    <n v="107"/>
    <x v="2"/>
    <x v="1"/>
    <s v="GBP"/>
    <n v="1422553565"/>
    <n v="1417369565"/>
    <b v="1"/>
    <n v="4"/>
    <b v="0"/>
    <s v="photography/photobooks"/>
    <n v="3.5666666666666666E-2"/>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s v="The UnDiscovered Image"/>
    <s v="The UnDiscovered Image, a monthly publication dedicated to photographers."/>
    <n v="4000"/>
    <n v="69.83"/>
    <x v="2"/>
    <x v="1"/>
    <s v="GBP"/>
    <n v="1415740408"/>
    <n v="1414008808"/>
    <b v="1"/>
    <n v="6"/>
    <b v="0"/>
    <s v="photography/photobooks"/>
    <n v="1.7457500000000001E-2"/>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s v="Out Of The Dark"/>
    <s v="Inner Darkness turned into a photobook. Personal work i shot during my recovery...in Berlin."/>
    <n v="3500"/>
    <n v="1697"/>
    <x v="2"/>
    <x v="12"/>
    <s v="EUR"/>
    <n v="1435442340"/>
    <n v="1433416830"/>
    <b v="1"/>
    <n v="18"/>
    <b v="0"/>
    <s v="photography/photobooks"/>
    <n v="0.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x v="1807"/>
    <s v="Anywhere but Here"/>
    <s v="I want to explore alternative cultures and lifestyles in America."/>
    <n v="5000"/>
    <n v="553"/>
    <x v="2"/>
    <x v="0"/>
    <s v="USD"/>
    <n v="1411868313"/>
    <n v="1409276313"/>
    <b v="1"/>
    <n v="8"/>
    <b v="0"/>
    <s v="photography/photobooks"/>
    <n v="0.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s v="Film Speed"/>
    <s v="Film Speed is a series of Zines focusing on architecture shot completely on 35 and 120mm film."/>
    <n v="450"/>
    <n v="15"/>
    <x v="2"/>
    <x v="0"/>
    <s v="USD"/>
    <n v="1408657826"/>
    <n v="1407621026"/>
    <b v="0"/>
    <n v="2"/>
    <b v="0"/>
    <s v="photography/photobooks"/>
    <n v="3.3333333333333333E-2"/>
    <n v="7.5"/>
    <x v="8"/>
    <x v="20"/>
  </r>
  <r>
    <x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x v="1822"/>
    <s v="Wood Butcher's new music video- I Don't Wanna Party"/>
    <s v="Wood Butcher needs your help to make this happen. Buy a CD, support local music!"/>
    <n v="300"/>
    <n v="300"/>
    <x v="0"/>
    <x v="5"/>
    <s v="CAD"/>
    <n v="1391194860"/>
    <n v="1388084862"/>
    <b v="0"/>
    <n v="11"/>
    <b v="1"/>
    <s v="music/rock"/>
    <n v="1"/>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000000000001"/>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s v="Hydra Effect Debut EP"/>
    <s v="Hard Rock with a Positive Message. Help us fund, release and promote our debut EP!"/>
    <n v="2000"/>
    <n v="2035"/>
    <x v="0"/>
    <x v="0"/>
    <s v="USD"/>
    <n v="1400561940"/>
    <n v="1397679445"/>
    <b v="0"/>
    <n v="40"/>
    <b v="1"/>
    <s v="music/rock"/>
    <n v="1.0175000000000001"/>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s v="Project: 20M813"/>
    <s v="This is an Android game where you take control of the zombies and try to eat your way to world domination!"/>
    <n v="2500"/>
    <n v="10"/>
    <x v="2"/>
    <x v="0"/>
    <s v="USD"/>
    <n v="1402600085"/>
    <n v="1400008085"/>
    <b v="0"/>
    <n v="2"/>
    <b v="0"/>
    <s v="games/mobile games"/>
    <n v="4.0000000000000001E-3"/>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s v="Claws &amp; Fins"/>
    <s v="Sea opposition of Crab's family and angry fishes. Who is going to win, and who is going to loose ?!"/>
    <n v="10000"/>
    <n v="51"/>
    <x v="2"/>
    <x v="0"/>
    <s v="USD"/>
    <n v="1470519308"/>
    <n v="1465335308"/>
    <b v="0"/>
    <n v="3"/>
    <b v="0"/>
    <s v="games/mobile games"/>
    <n v="5.1000000000000004E-3"/>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s v="Sim Betting Football"/>
    <s v="Sim Betting Football is the only football (soccer) betting simulation  game."/>
    <n v="5000"/>
    <n v="1004"/>
    <x v="2"/>
    <x v="1"/>
    <s v="GBP"/>
    <n v="1459341380"/>
    <n v="1456839380"/>
    <b v="0"/>
    <n v="24"/>
    <b v="0"/>
    <s v="games/mobile games"/>
    <n v="0.20080000000000001"/>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x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x v="1907"/>
    <s v="Litter-Buddy"/>
    <s v="Litter-Buddy is great economical alternative to leading pet waste disposal systems with cartridge bag elements."/>
    <n v="30000"/>
    <n v="85"/>
    <x v="2"/>
    <x v="0"/>
    <s v="USD"/>
    <n v="1400853925"/>
    <n v="1399557925"/>
    <b v="0"/>
    <n v="4"/>
    <b v="0"/>
    <s v="technology/gadgets"/>
    <n v="2.8333333333333335E-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E-2"/>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x v="1916"/>
    <s v="The Paint Can Holder by U.S. Green Products"/>
    <s v="The Paint Can Holder Makes Painting Easier and Safer on Extension Ladders."/>
    <n v="20000"/>
    <n v="102"/>
    <x v="2"/>
    <x v="0"/>
    <s v="USD"/>
    <n v="1478542375"/>
    <n v="1476378775"/>
    <b v="0"/>
    <n v="6"/>
    <b v="0"/>
    <s v="technology/gadgets"/>
    <n v="5.1000000000000004E-3"/>
    <n v="17"/>
    <x v="2"/>
    <x v="29"/>
  </r>
  <r>
    <x v="1917"/>
    <s v="Chronovisor:The MOST innovative watch for night time reading"/>
    <s v="Let's build a legendary brand altogether"/>
    <n v="390000"/>
    <n v="205025"/>
    <x v="2"/>
    <x v="7"/>
    <s v="HKD"/>
    <n v="1486708133"/>
    <n v="1484116133"/>
    <b v="0"/>
    <n v="70"/>
    <b v="0"/>
    <s v="technology/gadgets"/>
    <n v="0.52570512820512816"/>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x v="1954"/>
    <s v="Orison â€“ Rethink the Power of Energy"/>
    <s v="The First Home Battery System You Simply Plug in to Install"/>
    <n v="50000"/>
    <n v="349474"/>
    <x v="0"/>
    <x v="0"/>
    <s v="USD"/>
    <n v="1457758800"/>
    <n v="1453730176"/>
    <b v="1"/>
    <n v="415"/>
    <b v="1"/>
    <s v="technology/hardware"/>
    <n v="6.9894800000000004"/>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s v="freeSoC and freeSoC Mini"/>
    <s v="An open hardware platform for the best microcontroller in the world."/>
    <n v="30000"/>
    <n v="50251.41"/>
    <x v="0"/>
    <x v="0"/>
    <s v="USD"/>
    <n v="1351304513"/>
    <n v="1348712513"/>
    <b v="1"/>
    <n v="660"/>
    <b v="1"/>
    <s v="technology/hardware"/>
    <n v="1.6750470000000002"/>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x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x v="1987"/>
    <s v="Ethiopia: Beheld"/>
    <s v="A collection of images that depicts the beauty and diversity within Ethiopia"/>
    <n v="5500"/>
    <n v="2336"/>
    <x v="2"/>
    <x v="1"/>
    <s v="GBP"/>
    <n v="1425223276"/>
    <n v="1422631276"/>
    <b v="0"/>
    <n v="28"/>
    <b v="0"/>
    <s v="photography/people"/>
    <n v="0.42472727272727273"/>
    <n v="83.428571428571431"/>
    <x v="8"/>
    <x v="31"/>
  </r>
  <r>
    <x v="1988"/>
    <s v="Phillip Michael Photography"/>
    <s v="Expressing art in an image!"/>
    <n v="6000"/>
    <n v="25"/>
    <x v="2"/>
    <x v="0"/>
    <s v="USD"/>
    <n v="1440094742"/>
    <n v="1437502742"/>
    <b v="0"/>
    <n v="1"/>
    <b v="0"/>
    <s v="photography/people"/>
    <n v="4.1666666666666666E-3"/>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x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x v="1991"/>
    <s v="Portraits of Resilience"/>
    <s v="Taking (and giving) professional portraits of survivors of human trafficking in Myanmar."/>
    <n v="2000"/>
    <n v="140"/>
    <x v="2"/>
    <x v="0"/>
    <s v="USD"/>
    <n v="1435958786"/>
    <n v="1434144386"/>
    <b v="0"/>
    <n v="3"/>
    <b v="0"/>
    <s v="photography/people"/>
    <n v="7.0000000000000007E-2"/>
    <n v="46.666666666666664"/>
    <x v="8"/>
    <x v="31"/>
  </r>
  <r>
    <x v="1992"/>
    <s v="The Wonderful World of Princes &amp; Princesses"/>
    <s v="A complete revamp of all the Disney Princes &amp; Princesses!"/>
    <n v="1500"/>
    <n v="2"/>
    <x v="2"/>
    <x v="0"/>
    <s v="USD"/>
    <n v="1424229991"/>
    <n v="1421637991"/>
    <b v="0"/>
    <n v="2"/>
    <b v="0"/>
    <s v="photography/people"/>
    <n v="1.3333333333333333E-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s v="Weighitz: Weigh Smarter"/>
    <s v="Weighitz are miniature smart scales designed to weigh anything in the home."/>
    <n v="30000"/>
    <n v="96015.9"/>
    <x v="0"/>
    <x v="0"/>
    <s v="USD"/>
    <n v="1471564491"/>
    <n v="1468972491"/>
    <b v="1"/>
    <n v="1737"/>
    <b v="1"/>
    <s v="technology/hardware"/>
    <n v="3.2005299999999997"/>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0000000000001"/>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s v="Little Moses EP"/>
    <s v="Little Moses is trying to record their first EP, and we can't do it without your help!"/>
    <n v="2500"/>
    <n v="3010.01"/>
    <x v="0"/>
    <x v="0"/>
    <s v="USD"/>
    <n v="1375408194"/>
    <n v="1372384194"/>
    <b v="0"/>
    <n v="62"/>
    <b v="1"/>
    <s v="music/indie rock"/>
    <n v="1.2040040000000001"/>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8"/>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5.6800000000000002E-3"/>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x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x v="2127"/>
    <s v="Three Monkeys - Part 1: Into the Abyss"/>
    <s v="Three Monkeys is an audio adventure game for PC."/>
    <n v="28000"/>
    <n v="8076"/>
    <x v="2"/>
    <x v="1"/>
    <s v="GBP"/>
    <n v="1426158463"/>
    <n v="1423570063"/>
    <b v="0"/>
    <n v="236"/>
    <b v="0"/>
    <s v="games/video games"/>
    <n v="0.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s v="Wondrous Adventures: A Kid's Game"/>
    <s v="You are the hero tasked to save your home from the villainous Sanword."/>
    <n v="42000"/>
    <n v="85"/>
    <x v="2"/>
    <x v="0"/>
    <s v="USD"/>
    <n v="1408154663"/>
    <n v="1405130663"/>
    <b v="0"/>
    <n v="4"/>
    <b v="0"/>
    <s v="games/video games"/>
    <n v="2.0238095238095236E-3"/>
    <n v="21.25"/>
    <x v="6"/>
    <x v="17"/>
  </r>
  <r>
    <x v="2131"/>
    <s v="Scout's Honor"/>
    <s v="From frightened girl to empowered woman, Scout's Honor is a tale about facing your fears and overcoming odds."/>
    <n v="500"/>
    <n v="25"/>
    <x v="2"/>
    <x v="0"/>
    <s v="USD"/>
    <n v="1436677091"/>
    <n v="1434085091"/>
    <b v="0"/>
    <n v="3"/>
    <b v="0"/>
    <s v="games/video games"/>
    <n v="0.0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x v="2138"/>
    <s v="Tales Of Tameria - Dawning Light"/>
    <s v="A game with a mixture of a few genres from RPG, Simulation and to adventure elements."/>
    <n v="1000"/>
    <n v="128"/>
    <x v="2"/>
    <x v="1"/>
    <s v="GBP"/>
    <n v="1383959939"/>
    <n v="1381364339"/>
    <b v="0"/>
    <n v="12"/>
    <b v="0"/>
    <s v="games/video games"/>
    <n v="0.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x v="2144"/>
    <s v="Project Starborn"/>
    <s v="A thousand community-built sandbox games (and more!) with a fully-customizable game engine."/>
    <n v="35500"/>
    <n v="607"/>
    <x v="2"/>
    <x v="0"/>
    <s v="USD"/>
    <n v="1379164040"/>
    <n v="1376399240"/>
    <b v="0"/>
    <n v="24"/>
    <b v="0"/>
    <s v="games/video games"/>
    <n v="1.7098591549295775E-2"/>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s v="Johnny Rocketfingers 3"/>
    <s v="A Point and Click Adventure on Steroids."/>
    <n v="390000"/>
    <n v="2716"/>
    <x v="2"/>
    <x v="0"/>
    <s v="USD"/>
    <n v="1416125148"/>
    <n v="1413356748"/>
    <b v="0"/>
    <n v="55"/>
    <b v="0"/>
    <s v="games/video games"/>
    <n v="6.9641025641025639E-3"/>
    <n v="49.381818181818183"/>
    <x v="6"/>
    <x v="17"/>
  </r>
  <r>
    <x v="2148"/>
    <s v="ZomBlock's"/>
    <s v="zomblock's is a online zombie survival game where you can craft new weapons,find food and water to keep yourself alive."/>
    <n v="100"/>
    <n v="2"/>
    <x v="2"/>
    <x v="1"/>
    <s v="GBP"/>
    <n v="1427992582"/>
    <n v="1425404182"/>
    <b v="0"/>
    <n v="2"/>
    <b v="0"/>
    <s v="games/video games"/>
    <n v="0.0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8.0999999999999996E-3"/>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x v="2154"/>
    <s v="Demigods - Rise of the Children - Part 1 (Design)"/>
    <s v="A Real Time Strategy game based on Greek mythology in a fictional world."/>
    <n v="250"/>
    <n v="2"/>
    <x v="2"/>
    <x v="0"/>
    <s v="USD"/>
    <n v="1390921827"/>
    <n v="1389193827"/>
    <b v="0"/>
    <n v="2"/>
    <b v="0"/>
    <s v="games/video games"/>
    <n v="8.0000000000000002E-3"/>
    <n v="1"/>
    <x v="6"/>
    <x v="17"/>
  </r>
  <r>
    <x v="2155"/>
    <s v="VoxelMaze"/>
    <s v="A Level Editor, Turned up to eleven. Infinite creativity in one package, solo or with up to 16 of your friends."/>
    <n v="5000"/>
    <n v="115"/>
    <x v="2"/>
    <x v="1"/>
    <s v="GBP"/>
    <n v="1459443385"/>
    <n v="1456854985"/>
    <b v="0"/>
    <n v="5"/>
    <b v="0"/>
    <s v="games/video games"/>
    <n v="2.3E-2"/>
    <n v="23"/>
    <x v="6"/>
    <x v="17"/>
  </r>
  <r>
    <x v="2156"/>
    <s v="Beyond Black Space"/>
    <s v="Captain and manage your ship along with your crew in this deep space adventure! (PC/Linux/Mac)"/>
    <n v="56000"/>
    <n v="1493"/>
    <x v="2"/>
    <x v="0"/>
    <s v="USD"/>
    <n v="1379363406"/>
    <n v="1375475406"/>
    <b v="0"/>
    <n v="83"/>
    <b v="0"/>
    <s v="games/video games"/>
    <n v="2.6660714285714284E-2"/>
    <n v="17.987951807228917"/>
    <x v="6"/>
    <x v="17"/>
  </r>
  <r>
    <x v="2157"/>
    <s v="Nin"/>
    <s v="Gamers and 90's fans unite in this small tale of epic proportions!"/>
    <n v="75000"/>
    <n v="21144"/>
    <x v="2"/>
    <x v="0"/>
    <s v="USD"/>
    <n v="1482479940"/>
    <n v="1479684783"/>
    <b v="0"/>
    <n v="57"/>
    <b v="0"/>
    <s v="games/video games"/>
    <n v="0.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x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0000000000001"/>
    <n v="76.857142857142861"/>
    <x v="4"/>
    <x v="11"/>
  </r>
  <r>
    <x v="2180"/>
    <s v="FOUR STAR MARY &quot;PIECES&quot;"/>
    <s v="Help fund the new record by independent alternative rockers FOUR STAR MARY &quot;PIECES&quot;"/>
    <n v="5000"/>
    <n v="5359.21"/>
    <x v="0"/>
    <x v="0"/>
    <s v="USD"/>
    <n v="1447434268"/>
    <n v="1443801868"/>
    <b v="0"/>
    <n v="78"/>
    <b v="1"/>
    <s v="music/rock"/>
    <n v="1.071842"/>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s v="Purgatoria: City of Angels"/>
    <s v="A gritty, noir tabletop RPG with a fast-paced combo-based battle system."/>
    <n v="4600"/>
    <n v="5535"/>
    <x v="0"/>
    <x v="0"/>
    <s v="USD"/>
    <n v="1439317900"/>
    <n v="1436725900"/>
    <b v="0"/>
    <n v="115"/>
    <b v="1"/>
    <s v="games/tabletop games"/>
    <n v="1.2032608695652174"/>
    <n v="48.130434782608695"/>
    <x v="6"/>
    <x v="32"/>
  </r>
  <r>
    <x v="2196"/>
    <s v="LACORSA Grand Prix Game (relaunch)"/>
    <s v="Race your friends in style with this classic Grand Prix game."/>
    <n v="14000"/>
    <n v="15937"/>
    <x v="0"/>
    <x v="0"/>
    <s v="USD"/>
    <n v="1480662000"/>
    <n v="1478000502"/>
    <b v="0"/>
    <n v="234"/>
    <b v="1"/>
    <s v="games/tabletop games"/>
    <n v="1.1383571428571428"/>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s v="Decadolo. Flip it!"/>
    <s v="A new strategic board game designed to flip out your opponent."/>
    <n v="9000"/>
    <n v="13228"/>
    <x v="0"/>
    <x v="17"/>
    <s v="EUR"/>
    <n v="1444903198"/>
    <n v="1442311198"/>
    <b v="1"/>
    <n v="251"/>
    <b v="1"/>
    <s v="games/tabletop games"/>
    <n v="1.4697777777777778"/>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s v="Foragers"/>
    <s v="Take on the role of an ancient forager in this fun strategy game from the designer of Biblios."/>
    <n v="18500"/>
    <n v="19324"/>
    <x v="0"/>
    <x v="0"/>
    <s v="USD"/>
    <n v="1438185565"/>
    <n v="1436975965"/>
    <b v="0"/>
    <n v="380"/>
    <b v="1"/>
    <s v="games/tabletop games"/>
    <n v="1.0445405405405406"/>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s v="A Sundered World"/>
    <s v="A Dungeon World campaign setting that takes place after the end of the worlds."/>
    <n v="2200"/>
    <n v="3223"/>
    <x v="0"/>
    <x v="0"/>
    <s v="USD"/>
    <n v="1434045687"/>
    <n v="1431453687"/>
    <b v="0"/>
    <n v="205"/>
    <b v="1"/>
    <s v="games/tabletop games"/>
    <n v="1.4650000000000001"/>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3"/>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5"/>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x v="2313"/>
    <s v="A SUNNY DAY IN GLASGOW"/>
    <s v="A Sunny Day in Glasgow are recording a new album and we need your help!"/>
    <n v="5000"/>
    <n v="8792.02"/>
    <x v="0"/>
    <x v="0"/>
    <s v="USD"/>
    <n v="1336086026"/>
    <n v="1333494026"/>
    <b v="1"/>
    <n v="157"/>
    <b v="1"/>
    <s v="music/indie rock"/>
    <n v="1.7584040000000001"/>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x v="2324"/>
    <s v="Pies not Lies"/>
    <s v="A city centre shop selling great locally made food with room to chat and learn about eachother."/>
    <n v="7500"/>
    <n v="1555"/>
    <x v="3"/>
    <x v="1"/>
    <s v="GBP"/>
    <n v="1490559285"/>
    <n v="1487970885"/>
    <b v="0"/>
    <n v="61"/>
    <b v="0"/>
    <s v="food/small batch"/>
    <n v="0.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5.7142857142857143E-3"/>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9E-4"/>
    <n v="25"/>
    <x v="2"/>
    <x v="7"/>
  </r>
  <r>
    <x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0.2857142857142857"/>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x v="2373"/>
    <s v="Cykelauktion.com (Canceled)"/>
    <s v="We want to create a safe marketplace for buying and selling bicycles."/>
    <n v="850000"/>
    <n v="50"/>
    <x v="1"/>
    <x v="11"/>
    <s v="SEK"/>
    <n v="1440863624"/>
    <n v="1438271624"/>
    <b v="0"/>
    <n v="1"/>
    <b v="0"/>
    <s v="technology/web"/>
    <n v="5.8823529411764708E-5"/>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1.25E-3"/>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s v="Cupcake Truck Unite"/>
    <s v="Small town, delicious treats, and a mobile truck"/>
    <n v="12000"/>
    <n v="52"/>
    <x v="2"/>
    <x v="0"/>
    <s v="USD"/>
    <n v="1431533931"/>
    <n v="1428941931"/>
    <b v="0"/>
    <n v="1"/>
    <b v="0"/>
    <s v="food/food trucks"/>
    <n v="4.3333333333333331E-3"/>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0.22520000000000001"/>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s v="Sabroso On Wheels"/>
    <s v="A US Army Vet trying to get a Peruvian food truck going! Really good Peruvian food now mobile!"/>
    <n v="15000"/>
    <n v="30"/>
    <x v="2"/>
    <x v="0"/>
    <s v="USD"/>
    <n v="1415247757"/>
    <n v="1412652157"/>
    <b v="0"/>
    <n v="2"/>
    <b v="0"/>
    <s v="food/food trucks"/>
    <n v="2E-3"/>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2.0000000000000001E-4"/>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x v="2421"/>
    <s v="hot dog cart"/>
    <s v="help me start Merrill's first hot dog cart in this empty lot"/>
    <n v="6000"/>
    <n v="1"/>
    <x v="2"/>
    <x v="0"/>
    <s v="USD"/>
    <n v="1424536196"/>
    <n v="1421944196"/>
    <b v="0"/>
    <n v="1"/>
    <b v="0"/>
    <s v="food/food trucks"/>
    <n v="1.6666666666666666E-4"/>
    <n v="1"/>
    <x v="7"/>
    <x v="19"/>
  </r>
  <r>
    <x v="2422"/>
    <s v="Help starting a family owned food truck"/>
    <s v="Family owned business serving BBQ and seafood to the public"/>
    <n v="500"/>
    <n v="1"/>
    <x v="2"/>
    <x v="0"/>
    <s v="USD"/>
    <n v="1426091036"/>
    <n v="1423502636"/>
    <b v="0"/>
    <n v="1"/>
    <b v="0"/>
    <s v="food/food trucks"/>
    <n v="2E-3"/>
    <n v="1"/>
    <x v="7"/>
    <x v="19"/>
  </r>
  <r>
    <x v="2423"/>
    <s v="FBTR BBQ"/>
    <s v="FBTR is a Texas-style, North Carolina based, homemade BBQ company looking to bring good meat to the masses."/>
    <n v="60000"/>
    <n v="8"/>
    <x v="2"/>
    <x v="0"/>
    <s v="USD"/>
    <n v="1420044890"/>
    <n v="1417452890"/>
    <b v="0"/>
    <n v="1"/>
    <b v="0"/>
    <s v="food/food trucks"/>
    <n v="1.3333333333333334E-4"/>
    <n v="8"/>
    <x v="7"/>
    <x v="19"/>
  </r>
  <r>
    <x v="2424"/>
    <s v="Lily and Memphs"/>
    <s v="Great and creative food from the heart in the form of a sweet food truck!"/>
    <n v="25000"/>
    <n v="310"/>
    <x v="2"/>
    <x v="0"/>
    <s v="USD"/>
    <n v="1414445108"/>
    <n v="1411853108"/>
    <b v="0"/>
    <n v="9"/>
    <b v="0"/>
    <s v="food/food trucks"/>
    <n v="1.24E-2"/>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0000000000000002E-5"/>
    <n v="1"/>
    <x v="7"/>
    <x v="19"/>
  </r>
  <r>
    <x v="2428"/>
    <s v="Premium Burgers"/>
    <s v="From Moo 2 You! We want to offer premium burgers to a taco flooded environment."/>
    <n v="35000"/>
    <n v="1"/>
    <x v="2"/>
    <x v="0"/>
    <s v="USD"/>
    <n v="1426182551"/>
    <n v="1423594151"/>
    <b v="0"/>
    <n v="1"/>
    <b v="0"/>
    <s v="food/food trucks"/>
    <n v="2.8571428571428571E-5"/>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s v="Murphy's good eatin'"/>
    <s v="Go to Colorado and run a food truck with homemade food of all kinds."/>
    <n v="100000"/>
    <n v="2"/>
    <x v="2"/>
    <x v="0"/>
    <s v="USD"/>
    <n v="1467080613"/>
    <n v="1461896613"/>
    <b v="0"/>
    <n v="2"/>
    <b v="0"/>
    <s v="food/food trucks"/>
    <n v="2.0000000000000002E-5"/>
    <n v="1"/>
    <x v="7"/>
    <x v="19"/>
  </r>
  <r>
    <x v="2432"/>
    <s v="funding for bbq trailer"/>
    <s v="Looking to start competition cooking and need start-up help.  Offering brisket tasting to all contributors."/>
    <n v="14000"/>
    <n v="2"/>
    <x v="2"/>
    <x v="0"/>
    <s v="USD"/>
    <n v="1425791697"/>
    <n v="1423199697"/>
    <b v="0"/>
    <n v="2"/>
    <b v="0"/>
    <s v="food/food trucks"/>
    <n v="1.4285714285714287E-4"/>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3.3333333333333335E-3"/>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2E-3"/>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x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4"/>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1E-4"/>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5"/>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x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x v="2582"/>
    <s v="Drunken Wings"/>
    <s v="The place where chicken meets liquor for the first time!"/>
    <n v="90000"/>
    <n v="1"/>
    <x v="2"/>
    <x v="0"/>
    <s v="USD"/>
    <n v="1477784634"/>
    <n v="1475192634"/>
    <b v="0"/>
    <n v="1"/>
    <b v="0"/>
    <s v="food/food trucks"/>
    <n v="1.1111111111111112E-5"/>
    <n v="1"/>
    <x v="7"/>
    <x v="19"/>
  </r>
  <r>
    <x v="2583"/>
    <s v="Crazy Daisy Food Truck"/>
    <s v="Crazy Daisy will become the newest member of the food truck distributors in Kansas City, Missouri."/>
    <n v="1000"/>
    <n v="5"/>
    <x v="2"/>
    <x v="0"/>
    <s v="USD"/>
    <n v="1426526880"/>
    <n v="1421346480"/>
    <b v="0"/>
    <n v="5"/>
    <b v="0"/>
    <s v="food/food trucks"/>
    <n v="5.0000000000000001E-3"/>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x v="2586"/>
    <s v="Inspire Healthy Eating"/>
    <s v="I would like to bring fresh salad and food to the streets of London at a reasonable price."/>
    <n v="3000"/>
    <n v="5"/>
    <x v="2"/>
    <x v="1"/>
    <s v="GBP"/>
    <n v="1451030136"/>
    <n v="1448438136"/>
    <b v="0"/>
    <n v="1"/>
    <b v="0"/>
    <s v="food/food trucks"/>
    <n v="1.6666666666666668E-3"/>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x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x v="2595"/>
    <s v="Food Truck for Little Fox Bakery"/>
    <s v="Looking to put the best baked goods in Bowling Green on wheels"/>
    <n v="15000"/>
    <n v="1825"/>
    <x v="2"/>
    <x v="0"/>
    <s v="USD"/>
    <n v="1487915500"/>
    <n v="1485323500"/>
    <b v="0"/>
    <n v="19"/>
    <b v="0"/>
    <s v="food/food trucks"/>
    <n v="0.12166666666666667"/>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x v="2599"/>
    <s v="Empty Ramekins Catering Group"/>
    <s v="The Empty Ramekins Catering Group is looking for your help to start up in Miami Florida!!!!"/>
    <n v="9041"/>
    <n v="90"/>
    <x v="2"/>
    <x v="0"/>
    <s v="USD"/>
    <n v="1407089147"/>
    <n v="1403201147"/>
    <b v="0"/>
    <n v="5"/>
    <b v="0"/>
    <s v="food/food trucks"/>
    <n v="9.9546510341776348E-3"/>
    <n v="18"/>
    <x v="7"/>
    <x v="19"/>
  </r>
  <r>
    <x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s v="Pie In Space!"/>
    <s v="A high school freshman is sending pie into space and you can be a part of it.  GO SCIENCE!!!"/>
    <n v="839"/>
    <n v="926"/>
    <x v="0"/>
    <x v="0"/>
    <s v="USD"/>
    <n v="1417389067"/>
    <n v="1415661067"/>
    <b v="0"/>
    <n v="21"/>
    <b v="1"/>
    <s v="technology/space exploration"/>
    <n v="1.1036948748510131"/>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s v="The Mission - Please Check Back Soon (Canceled)"/>
    <s v="They have launched a Kickstarter."/>
    <n v="125000"/>
    <n v="124"/>
    <x v="1"/>
    <x v="0"/>
    <s v="USD"/>
    <n v="1454370941"/>
    <n v="1449186941"/>
    <b v="0"/>
    <n v="3"/>
    <b v="0"/>
    <s v="technology/space exploration"/>
    <n v="9.9200000000000004E-4"/>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s v="Balloons (Canceled)"/>
    <s v="Thank you for your support!"/>
    <n v="15000"/>
    <n v="3155"/>
    <x v="1"/>
    <x v="0"/>
    <s v="USD"/>
    <n v="1455048000"/>
    <n v="1452631647"/>
    <b v="0"/>
    <n v="43"/>
    <b v="0"/>
    <s v="technology/space exploration"/>
    <n v="0.21033333333333334"/>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x v="2659"/>
    <s v="test (Canceled)"/>
    <s v="test"/>
    <n v="49000"/>
    <n v="1333"/>
    <x v="1"/>
    <x v="0"/>
    <s v="USD"/>
    <n v="1429321210"/>
    <n v="1426729210"/>
    <b v="0"/>
    <n v="10"/>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1"/>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x v="2680"/>
    <s v="iHeart Pillow"/>
    <s v="iHeartPillow, Connecting loved ones"/>
    <n v="32000"/>
    <n v="276"/>
    <x v="2"/>
    <x v="3"/>
    <s v="EUR"/>
    <n v="1459915491"/>
    <n v="1457327091"/>
    <b v="0"/>
    <n v="4"/>
    <b v="0"/>
    <s v="technology/makerspaces"/>
    <n v="8.6250000000000007E-3"/>
    <n v="69"/>
    <x v="2"/>
    <x v="37"/>
  </r>
  <r>
    <x v="2681"/>
    <s v="Jolly's Hot Dogs An All-Beef Coney Dog"/>
    <s v="Jolly's Hot Dogs: A beef hot dog topped with deliciously seasoned ground beef, mustard and minced onions."/>
    <n v="8000"/>
    <n v="55"/>
    <x v="2"/>
    <x v="0"/>
    <s v="USD"/>
    <n v="1405027750"/>
    <n v="1402867750"/>
    <b v="0"/>
    <n v="2"/>
    <b v="0"/>
    <s v="food/food trucks"/>
    <n v="6.875E-3"/>
    <n v="27.5"/>
    <x v="7"/>
    <x v="19"/>
  </r>
  <r>
    <x v="2682"/>
    <s v="Toastie's Gourmet Toast"/>
    <s v="Gourmet Toast is the culinary combination, neigh, perfection of America's most under-utilized snack: Toast."/>
    <n v="6000"/>
    <n v="1698"/>
    <x v="2"/>
    <x v="0"/>
    <s v="USD"/>
    <n v="1416635940"/>
    <n v="1413838540"/>
    <b v="0"/>
    <n v="20"/>
    <b v="0"/>
    <s v="food/food trucks"/>
    <n v="0.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x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1.48E-3"/>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s v="Cook"/>
    <s v="A Great New local Food Truck serving up ethnic fusion inspired eats in Ottawa."/>
    <n v="65000"/>
    <n v="35"/>
    <x v="2"/>
    <x v="5"/>
    <s v="CAD"/>
    <n v="1431278557"/>
    <n v="1427390557"/>
    <b v="0"/>
    <n v="2"/>
    <b v="0"/>
    <s v="food/food trucks"/>
    <n v="5.3846153846153844E-4"/>
    <n v="17.5"/>
    <x v="7"/>
    <x v="19"/>
  </r>
  <r>
    <x v="2692"/>
    <s v="&quot;Sami j's Food Truck&quot;"/>
    <s v="Our food truck will bring you -_x000a_                       Fast, Fresh, Food -_x000a_                            Throughout the Omaha area"/>
    <n v="3500"/>
    <n v="25"/>
    <x v="2"/>
    <x v="0"/>
    <s v="USD"/>
    <n v="1427266860"/>
    <n v="1424678460"/>
    <b v="0"/>
    <n v="1"/>
    <b v="0"/>
    <s v="food/food trucks"/>
    <n v="7.1428571428571426E-3"/>
    <n v="25"/>
    <x v="7"/>
    <x v="19"/>
  </r>
  <r>
    <x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s v="Fischer Theatre Marquee"/>
    <s v="Help light the lights at the historic Fischer Theatre in Danville, IL."/>
    <n v="16500"/>
    <n v="1739"/>
    <x v="3"/>
    <x v="0"/>
    <s v="USD"/>
    <n v="1490389158"/>
    <n v="1486504758"/>
    <b v="0"/>
    <n v="8"/>
    <b v="0"/>
    <s v="theater/spaces"/>
    <n v="0.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x v="2710"/>
    <s v="House of Yes"/>
    <s v="Building Brooklyn's own creative venue for circus, theater and events of all types."/>
    <n v="60000"/>
    <n v="92340.21"/>
    <x v="0"/>
    <x v="0"/>
    <s v="USD"/>
    <n v="1407549600"/>
    <n v="1404797428"/>
    <b v="1"/>
    <n v="1088"/>
    <b v="1"/>
    <s v="theater/spaces"/>
    <n v="1.5390035000000002"/>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s v="Multi-Function SSD Shield for the Raspberry Pi 2"/>
    <s v="SSD, WiFi, RTC w/Battery and high power USB all in one shield."/>
    <n v="15000"/>
    <n v="30274"/>
    <x v="0"/>
    <x v="0"/>
    <s v="USD"/>
    <n v="1451485434"/>
    <n v="1448461434"/>
    <b v="0"/>
    <n v="392"/>
    <b v="1"/>
    <s v="technology/hardware"/>
    <n v="2.0182666666666669"/>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4.3750000000000004E-3"/>
    <n v="8.75"/>
    <x v="3"/>
    <x v="39"/>
  </r>
  <r>
    <x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x v="2749"/>
    <s v="A Tree is a Tree, no matter what you see.  CHILDREN'S BOOK"/>
    <s v="Self-publishing my children's book."/>
    <n v="10000"/>
    <n v="110"/>
    <x v="2"/>
    <x v="0"/>
    <s v="USD"/>
    <n v="1428171037"/>
    <n v="1425582637"/>
    <b v="0"/>
    <n v="2"/>
    <b v="0"/>
    <s v="publishing/children's books"/>
    <n v="1.0999999999999999E-2"/>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s v="C is for Crooked"/>
    <s v="A children's letter book that Lampoons Hillary Clinton"/>
    <n v="1500"/>
    <n v="10"/>
    <x v="2"/>
    <x v="0"/>
    <s v="USD"/>
    <n v="1470498332"/>
    <n v="1469202332"/>
    <b v="0"/>
    <n v="2"/>
    <b v="0"/>
    <s v="publishing/children's books"/>
    <n v="6.6666666666666671E-3"/>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x v="2763"/>
    <s v="My Christmas Star"/>
    <s v="How Santa finds childrens homes without getting lost by following certain stars."/>
    <n v="39400"/>
    <n v="90"/>
    <x v="2"/>
    <x v="0"/>
    <s v="USD"/>
    <n v="1369403684"/>
    <n v="1365515684"/>
    <b v="0"/>
    <n v="3"/>
    <b v="0"/>
    <s v="publishing/children's books"/>
    <n v="2.2842639593908631E-3"/>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x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1"/>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s v="Nakhtik and Avalon"/>
    <s v="Avalon is a new South African Township play and Nakhtik is a  danced political lecture."/>
    <n v="3000"/>
    <n v="3000"/>
    <x v="0"/>
    <x v="0"/>
    <s v="USD"/>
    <n v="1399867140"/>
    <n v="1398802148"/>
    <b v="0"/>
    <n v="11"/>
    <b v="1"/>
    <s v="theater/plays"/>
    <n v="1"/>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6"/>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0.0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x v="2849"/>
    <s v="100, Acre Wood"/>
    <s v="NonSens!cal tackles the struggles of four people with mental health issues/disorders inspired by A.A Milne's Winnie the Pooh"/>
    <n v="500"/>
    <n v="5"/>
    <x v="2"/>
    <x v="1"/>
    <s v="GBP"/>
    <n v="1461406600"/>
    <n v="1458814600"/>
    <b v="0"/>
    <n v="1"/>
    <b v="0"/>
    <s v="theater/plays"/>
    <n v="0.0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E-2"/>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E-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s v="Julius Caesar"/>
    <s v="The University of Queensland Drama Production Course is putting on an adaptation of William Shakespeares Julius Caesar"/>
    <n v="250"/>
    <n v="80"/>
    <x v="2"/>
    <x v="2"/>
    <s v="AUD"/>
    <n v="1443103848"/>
    <n v="1441894248"/>
    <b v="0"/>
    <n v="3"/>
    <b v="0"/>
    <s v="theater/plays"/>
    <n v="0.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x v="2864"/>
    <s v="'Haunting Julia' by Alan Ayckbourn"/>
    <s v="Accessible, original theatre for all!"/>
    <n v="2500"/>
    <n v="40"/>
    <x v="2"/>
    <x v="1"/>
    <s v="GBP"/>
    <n v="1437139080"/>
    <n v="1434552207"/>
    <b v="0"/>
    <n v="3"/>
    <b v="0"/>
    <s v="theater/plays"/>
    <n v="1.6E-2"/>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x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x v="2884"/>
    <s v="The Lizard King, a play by Jay Jeff Jones"/>
    <s v="Come explore the dream world of Jim Morrison, rock singer, mystic, poet, shaman."/>
    <n v="45000"/>
    <n v="185"/>
    <x v="2"/>
    <x v="0"/>
    <s v="USD"/>
    <n v="1417800435"/>
    <n v="1415208435"/>
    <b v="0"/>
    <n v="4"/>
    <b v="0"/>
    <s v="theater/plays"/>
    <n v="4.1111111111111114E-3"/>
    <n v="46.25"/>
    <x v="1"/>
    <x v="6"/>
  </r>
  <r>
    <x v="2885"/>
    <s v="The Wedding"/>
    <s v="An historic and proud work of Polish nationalistic literature performed on stage."/>
    <n v="400"/>
    <n v="130"/>
    <x v="2"/>
    <x v="0"/>
    <s v="USD"/>
    <n v="1426294201"/>
    <n v="1423705801"/>
    <b v="0"/>
    <n v="5"/>
    <b v="0"/>
    <s v="theater/plays"/>
    <n v="0.32500000000000001"/>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s v="REDISCOVERING KIA THE PLAY"/>
    <s v="Fundraising for REDISCOVERING KIA THE PLAY"/>
    <n v="5000"/>
    <n v="25"/>
    <x v="2"/>
    <x v="0"/>
    <s v="USD"/>
    <n v="1420768800"/>
    <n v="1415644395"/>
    <b v="0"/>
    <n v="2"/>
    <b v="0"/>
    <s v="theater/plays"/>
    <n v="5.0000000000000001E-3"/>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s v="The Love Shack"/>
    <s v="A Tequila slammer with a slice of Tarantino, a line of the London Fringe scene and a shot of â€œBreaking Badâ€. New Writing."/>
    <n v="1500"/>
    <n v="75"/>
    <x v="2"/>
    <x v="1"/>
    <s v="GBP"/>
    <n v="1415534400"/>
    <n v="1414538031"/>
    <b v="0"/>
    <n v="4"/>
    <b v="0"/>
    <s v="theater/plays"/>
    <n v="0.0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s v="Strive"/>
    <s v="Free drama, dance and singing workshops for disadvantaged young people to inspire, create and help them follow their dreams."/>
    <n v="30000"/>
    <n v="1"/>
    <x v="2"/>
    <x v="1"/>
    <s v="GBP"/>
    <n v="1434139887"/>
    <n v="1428955887"/>
    <b v="0"/>
    <n v="1"/>
    <b v="0"/>
    <s v="theater/plays"/>
    <n v="3.3333333333333335E-5"/>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x v="2914"/>
    <s v="Hercules the Panto"/>
    <s v="Hercules must complete four challenges in order to meet the father he never knew"/>
    <n v="25000"/>
    <n v="1"/>
    <x v="2"/>
    <x v="1"/>
    <s v="GBP"/>
    <n v="1426365994"/>
    <n v="1421185594"/>
    <b v="0"/>
    <n v="1"/>
    <b v="0"/>
    <s v="theater/plays"/>
    <n v="4.0000000000000003E-5"/>
    <n v="1"/>
    <x v="1"/>
    <x v="6"/>
  </r>
  <r>
    <x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x v="2919"/>
    <s v="While the Stars Fall"/>
    <s v="A full staged reading of a new play about a boy who learns how to be happy from the most unexpected person."/>
    <n v="600"/>
    <n v="51"/>
    <x v="2"/>
    <x v="0"/>
    <s v="USD"/>
    <n v="1407250329"/>
    <n v="1404658329"/>
    <b v="0"/>
    <n v="6"/>
    <b v="0"/>
    <s v="theater/plays"/>
    <n v="8.5000000000000006E-2"/>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s v="Music Theatre of Idaho Presents &quot;A Year with Frog and Toad"/>
    <s v="This is a touring production for schools in the Treasure Valley!"/>
    <n v="1000"/>
    <n v="1000"/>
    <x v="0"/>
    <x v="0"/>
    <s v="USD"/>
    <n v="1457135846"/>
    <n v="1454543846"/>
    <b v="0"/>
    <n v="24"/>
    <b v="1"/>
    <s v="theater/musical"/>
    <n v="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3"/>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0.0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x v="2993"/>
    <s v="TRUE WEST: Think, Dog! Productions"/>
    <s v="Help us build the Kitchen from Hell!"/>
    <n v="1000"/>
    <n v="1003"/>
    <x v="0"/>
    <x v="0"/>
    <s v="USD"/>
    <n v="1455998867"/>
    <n v="1453406867"/>
    <b v="0"/>
    <n v="22"/>
    <b v="1"/>
    <s v="theater/spaces"/>
    <n v="1.0029999999999999"/>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9"/>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x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x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s v="Spec Haus"/>
    <s v="Members of the local Miami music scene are putting together a venue/creative space in Kendall!"/>
    <n v="3000"/>
    <n v="587"/>
    <x v="2"/>
    <x v="0"/>
    <s v="USD"/>
    <n v="1477174138"/>
    <n v="1474150138"/>
    <b v="0"/>
    <n v="23"/>
    <b v="0"/>
    <s v="theater/spaces"/>
    <n v="0.19566666666666666"/>
    <n v="25.521739130434781"/>
    <x v="1"/>
    <x v="38"/>
  </r>
  <r>
    <x v="3064"/>
    <s v="Kickstart the Crossroads Community"/>
    <s v="An epicenter for connection, creation and expression of the community."/>
    <n v="75000"/>
    <n v="8471"/>
    <x v="2"/>
    <x v="0"/>
    <s v="USD"/>
    <n v="1448175540"/>
    <n v="1445483246"/>
    <b v="0"/>
    <n v="72"/>
    <b v="0"/>
    <s v="theater/spaces"/>
    <n v="0.11294666666666667"/>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x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x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x v="3076"/>
    <s v="10,000 Hours"/>
    <s v="Helping female comedians get in their 10,000 Hours of practice!"/>
    <n v="10000"/>
    <n v="1506"/>
    <x v="2"/>
    <x v="0"/>
    <s v="USD"/>
    <n v="1444405123"/>
    <n v="1439221123"/>
    <b v="0"/>
    <n v="50"/>
    <b v="0"/>
    <s v="theater/spaces"/>
    <n v="0.15060000000000001"/>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s v="Professional Venue for local artists!!"/>
    <s v="Creating a place for local artists to perform, at substantially less cost for them"/>
    <n v="4100"/>
    <n v="11"/>
    <x v="2"/>
    <x v="0"/>
    <s v="USD"/>
    <n v="1434080706"/>
    <n v="1428896706"/>
    <b v="0"/>
    <n v="2"/>
    <b v="0"/>
    <s v="theater/spaces"/>
    <n v="2.6829268292682929E-3"/>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x v="3108"/>
    <s v="Funding a home for our Children's Theater"/>
    <s v="We need a permanent home for the theater!"/>
    <n v="50000"/>
    <n v="26"/>
    <x v="2"/>
    <x v="0"/>
    <s v="USD"/>
    <n v="1430234394"/>
    <n v="1425053994"/>
    <b v="0"/>
    <n v="2"/>
    <b v="0"/>
    <s v="theater/spaces"/>
    <n v="5.1999999999999995E-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4.0000000000000002E-4"/>
    <n v="10"/>
    <x v="1"/>
    <x v="38"/>
  </r>
  <r>
    <x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0.03"/>
    <n v="300"/>
    <x v="1"/>
    <x v="38"/>
  </r>
  <r>
    <x v="3116"/>
    <s v="CoreCon Asylum"/>
    <s v="Creating a consuite for CoreCon. A focus on the insanity of asylums and early medical practices from history."/>
    <n v="750"/>
    <n v="430"/>
    <x v="2"/>
    <x v="0"/>
    <s v="USD"/>
    <n v="1427890925"/>
    <n v="1426681325"/>
    <b v="0"/>
    <n v="10"/>
    <b v="0"/>
    <s v="theater/spaces"/>
    <n v="0.57333333333333336"/>
    <n v="43"/>
    <x v="1"/>
    <x v="38"/>
  </r>
  <r>
    <x v="3117"/>
    <s v="Cowes and The Sea"/>
    <s v="Performing Arts workshops, for young people aged 5 -16, exploring how the sea has shaped Cowes as a settlement."/>
    <n v="1000"/>
    <n v="1"/>
    <x v="2"/>
    <x v="1"/>
    <s v="GBP"/>
    <n v="1464354720"/>
    <n v="1463648360"/>
    <b v="0"/>
    <n v="1"/>
    <b v="0"/>
    <s v="theater/spaces"/>
    <n v="1E-3"/>
    <n v="1"/>
    <x v="1"/>
    <x v="38"/>
  </r>
  <r>
    <x v="3118"/>
    <s v="Garden Eden, theatre, meeting, culture, music, art"/>
    <s v="a magical place for all kind of people, like a fairytaile in all colours"/>
    <n v="500000"/>
    <n v="1550"/>
    <x v="2"/>
    <x v="11"/>
    <s v="SEK"/>
    <n v="1467473723"/>
    <n v="1465832123"/>
    <b v="0"/>
    <n v="2"/>
    <b v="0"/>
    <s v="theater/spaces"/>
    <n v="3.0999999999999999E-3"/>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x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x v="3122"/>
    <s v="be back soon (Canceled)"/>
    <s v="cancelled until further notice"/>
    <n v="199"/>
    <n v="116"/>
    <x v="1"/>
    <x v="0"/>
    <s v="USD"/>
    <n v="1478733732"/>
    <n v="1478298132"/>
    <b v="0"/>
    <n v="2"/>
    <b v="0"/>
    <s v="theater/spaces"/>
    <n v="0.582914572864321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x v="3130"/>
    <s v="MEDEA | A New Vision"/>
    <s v="A shockingly relevant modern take on a 2,000-year-old tragedy that confronts current gender politics."/>
    <n v="10000"/>
    <n v="375"/>
    <x v="3"/>
    <x v="0"/>
    <s v="USD"/>
    <n v="1492145940"/>
    <n v="1489504916"/>
    <b v="0"/>
    <n v="4"/>
    <b v="0"/>
    <s v="theater/plays"/>
    <n v="3.7499999999999999E-2"/>
    <n v="93.75"/>
    <x v="1"/>
    <x v="6"/>
  </r>
  <r>
    <x v="3131"/>
    <s v="SNAKE EYES"/>
    <s v="A Staged Reading of &quot;Snake Eyes,&quot; a new play by Alex Rafala"/>
    <n v="4100"/>
    <n v="645"/>
    <x v="3"/>
    <x v="0"/>
    <s v="USD"/>
    <n v="1491656045"/>
    <n v="1489067645"/>
    <b v="0"/>
    <n v="12"/>
    <b v="0"/>
    <s v="theater/plays"/>
    <n v="0.15731707317073171"/>
    <n v="53.75"/>
    <x v="1"/>
    <x v="6"/>
  </r>
  <r>
    <x v="3132"/>
    <s v="A Bite of a Snake Play"/>
    <s v="Smells Like Money, Drips Like Honey, Taste Like Mocha, Better Run AWAY"/>
    <n v="30000"/>
    <n v="10"/>
    <x v="3"/>
    <x v="0"/>
    <s v="USD"/>
    <n v="1492759460"/>
    <n v="1487579060"/>
    <b v="0"/>
    <n v="1"/>
    <b v="0"/>
    <s v="theater/plays"/>
    <n v="3.3333333333333332E-4"/>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0.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8"/>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5"/>
    <n v="100.5"/>
    <x v="1"/>
    <x v="6"/>
  </r>
  <r>
    <x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x v="3197"/>
    <s v="Mirror, mirror on the wall"/>
    <s v="This years most important stage project for young artists in our region. www.ungespor.no"/>
    <n v="10000"/>
    <n v="1145"/>
    <x v="2"/>
    <x v="10"/>
    <s v="NOK"/>
    <n v="1423050618"/>
    <n v="1420458618"/>
    <b v="0"/>
    <n v="4"/>
    <b v="0"/>
    <s v="theater/musical"/>
    <n v="0.1145"/>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x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2"/>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2"/>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3"/>
    <n v="18"/>
    <x v="1"/>
    <x v="6"/>
  </r>
  <r>
    <x v="3310"/>
    <s v="The Island Boys: A New Play"/>
    <s v="A new play about coming coming home, recovery, and trying to find God in the process."/>
    <n v="6500"/>
    <n v="6505"/>
    <x v="0"/>
    <x v="0"/>
    <s v="USD"/>
    <n v="1444169825"/>
    <n v="1441577825"/>
    <b v="0"/>
    <n v="31"/>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4"/>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s v="Cortez"/>
    <s v="Two marine biologists are at odds during an important expedition. When a stranded shark refuses to die, things get weird."/>
    <n v="6000"/>
    <n v="6000"/>
    <x v="0"/>
    <x v="0"/>
    <s v="USD"/>
    <n v="1405802330"/>
    <n v="1403210330"/>
    <b v="0"/>
    <n v="83"/>
    <b v="1"/>
    <s v="theater/plays"/>
    <n v="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x v="3406"/>
    <s v="Voices of Swords"/>
    <s v="A funny and moving new play about two families dealing with aging parents in very different ways!"/>
    <n v="10000"/>
    <n v="10031"/>
    <x v="0"/>
    <x v="0"/>
    <s v="USD"/>
    <n v="1405511376"/>
    <n v="1401623376"/>
    <b v="0"/>
    <n v="91"/>
    <b v="1"/>
    <s v="theater/plays"/>
    <n v="1.0031000000000001"/>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3"/>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000000000001"/>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1"/>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s v="Actors &amp; Musicians who are Blind or Autistic"/>
    <s v="See Theatre In A New Light"/>
    <n v="7500"/>
    <n v="8207"/>
    <x v="0"/>
    <x v="0"/>
    <s v="USD"/>
    <n v="1474649070"/>
    <n v="1469465070"/>
    <b v="0"/>
    <n v="54"/>
    <b v="1"/>
    <s v="theater/plays"/>
    <n v="1.0942666666666667"/>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0000000000001"/>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x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x v="3607"/>
    <s v="E15 at The Pleasance and CPT"/>
    <s v="'E15' is a verbatim project that looks at the story of the Focus E15 Campaign"/>
    <n v="550"/>
    <n v="580"/>
    <x v="0"/>
    <x v="1"/>
    <s v="GBP"/>
    <n v="1450137600"/>
    <n v="1448924882"/>
    <b v="0"/>
    <n v="20"/>
    <b v="1"/>
    <s v="theater/plays"/>
    <n v="1.0545454545454545"/>
    <n v="29"/>
    <x v="1"/>
    <x v="6"/>
  </r>
  <r>
    <x v="3608"/>
    <s v="Petrification"/>
    <s v="Help us get the show on the road! Petrification is a new play about home, memory and identity and we need your help to tour."/>
    <n v="800"/>
    <n v="800"/>
    <x v="0"/>
    <x v="1"/>
    <s v="GBP"/>
    <n v="1466172000"/>
    <n v="1463418090"/>
    <b v="0"/>
    <n v="27"/>
    <b v="1"/>
    <s v="theater/plays"/>
    <n v="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x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s v="Mary's Son"/>
    <s v="Mary's Son is a pop opera about Jesus and the hope he brings to all people."/>
    <n v="3500"/>
    <n v="1276"/>
    <x v="2"/>
    <x v="0"/>
    <s v="USD"/>
    <n v="1461186676"/>
    <n v="1458594676"/>
    <b v="0"/>
    <n v="10"/>
    <b v="0"/>
    <s v="theater/musical"/>
    <n v="0.36457142857142855"/>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6E-2"/>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1E-3"/>
    <n v="1"/>
    <x v="1"/>
    <x v="40"/>
  </r>
  <r>
    <x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x v="3648"/>
    <s v="Moth Theater Lives"/>
    <s v="Help Moth Live! Support Moth and its artist collective to achieve its 2014/15 season."/>
    <n v="40000"/>
    <n v="40153"/>
    <x v="0"/>
    <x v="0"/>
    <s v="USD"/>
    <n v="1412492445"/>
    <n v="1409900445"/>
    <b v="0"/>
    <n v="73"/>
    <b v="1"/>
    <s v="theater/plays"/>
    <n v="1.003825"/>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x v="3666"/>
    <s v="Israel LÃ³pez @ Ojai Playwrights Conference"/>
    <s v="Artistic Internship @ Ojai Playwrights Conference"/>
    <n v="1200"/>
    <n v="1200"/>
    <x v="0"/>
    <x v="0"/>
    <s v="USD"/>
    <n v="1406185200"/>
    <n v="1404337382"/>
    <b v="0"/>
    <n v="38"/>
    <b v="1"/>
    <s v="theater/plays"/>
    <n v="1"/>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x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x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x v="3719"/>
    <s v="Corium"/>
    <s v="A new piece of physical theatre about love, regret and longing."/>
    <n v="200"/>
    <n v="420"/>
    <x v="0"/>
    <x v="1"/>
    <s v="GBP"/>
    <n v="1434994266"/>
    <n v="1432402266"/>
    <b v="0"/>
    <n v="4"/>
    <b v="1"/>
    <s v="theater/plays"/>
    <n v="2.1"/>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x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x v="3735"/>
    <s v="Women Beware Women"/>
    <s v="Young Actor's taking on a Jacobean tragedy. Family, betrayal, love, lust, sex and death."/>
    <n v="150"/>
    <n v="20"/>
    <x v="2"/>
    <x v="1"/>
    <s v="GBP"/>
    <n v="1432831089"/>
    <n v="1430239089"/>
    <b v="0"/>
    <n v="2"/>
    <b v="0"/>
    <s v="theater/plays"/>
    <n v="0.1333333333333333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x v="3737"/>
    <s v="Measure For Measure"/>
    <s v="The ASU Theatre and Shakespeare Club presents Measure For Measure directed by Jordyn Ochser."/>
    <n v="700"/>
    <n v="150"/>
    <x v="2"/>
    <x v="0"/>
    <s v="USD"/>
    <n v="1447311540"/>
    <n v="1445358903"/>
    <b v="0"/>
    <n v="4"/>
    <b v="0"/>
    <s v="theater/plays"/>
    <n v="0.21428571428571427"/>
    <n v="37.5"/>
    <x v="1"/>
    <x v="6"/>
  </r>
  <r>
    <x v="3738"/>
    <s v="'GULF' - a new play by PIVOT THEATRE"/>
    <s v="A filmic, fast-paced exploration of trust, making its debut at Camden People's Theatre this July."/>
    <n v="1500"/>
    <n v="270"/>
    <x v="2"/>
    <x v="1"/>
    <s v="GBP"/>
    <n v="1405461600"/>
    <n v="1403562705"/>
    <b v="0"/>
    <n v="6"/>
    <b v="0"/>
    <s v="theater/plays"/>
    <n v="0.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0.1"/>
    <n v="10"/>
    <x v="1"/>
    <x v="6"/>
  </r>
  <r>
    <x v="3746"/>
    <s v="Stage Play Production - &quot;I Love You to Death&quot;"/>
    <s v="Generational curses CAN be broken...right?"/>
    <n v="8500"/>
    <n v="202"/>
    <x v="2"/>
    <x v="0"/>
    <s v="USD"/>
    <n v="1475918439"/>
    <n v="1473326439"/>
    <b v="0"/>
    <n v="1"/>
    <b v="0"/>
    <s v="theater/plays"/>
    <n v="2.3764705882352941E-2"/>
    <n v="202"/>
    <x v="1"/>
    <x v="6"/>
  </r>
  <r>
    <x v="3747"/>
    <s v="Counting Stars"/>
    <s v="The world premiere of an astonishing new play by acclaimed writer Atiha Sen Gupta."/>
    <n v="2500"/>
    <n v="25"/>
    <x v="2"/>
    <x v="1"/>
    <s v="GBP"/>
    <n v="1436137140"/>
    <n v="1433833896"/>
    <b v="0"/>
    <n v="1"/>
    <b v="0"/>
    <s v="theater/plays"/>
    <n v="0.0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x v="3773"/>
    <s v="Dundee: A Hip-Hopera"/>
    <s v="A dramatic hip-hopera, inspired from monologues written by the performers."/>
    <n v="5000"/>
    <n v="5410"/>
    <x v="0"/>
    <x v="0"/>
    <s v="USD"/>
    <n v="1479175680"/>
    <n v="1476317247"/>
    <b v="0"/>
    <n v="57"/>
    <b v="1"/>
    <s v="theater/musical"/>
    <n v="1.0820000000000001"/>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8"/>
    <n v="70.027777777777771"/>
    <x v="1"/>
    <x v="40"/>
  </r>
  <r>
    <x v="3779"/>
    <s v="&quot;The Last Adam&quot; A New Musical, NYC reading"/>
    <s v="A fresh, re-telling of the Jesus story for a new generation."/>
    <n v="15000"/>
    <n v="15597"/>
    <x v="0"/>
    <x v="0"/>
    <s v="USD"/>
    <n v="1459010340"/>
    <n v="1456421940"/>
    <b v="0"/>
    <n v="115"/>
    <b v="1"/>
    <s v="theater/musical"/>
    <n v="1.0398000000000001"/>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2.8E-3"/>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x v="3795"/>
    <s v="Duodeca"/>
    <s v="Poppin Productions are currently entering the development stage of their very first production -  &quot;Duodeca&quot;."/>
    <n v="600"/>
    <n v="10"/>
    <x v="2"/>
    <x v="1"/>
    <s v="GBP"/>
    <n v="1440801000"/>
    <n v="1437042490"/>
    <b v="0"/>
    <n v="2"/>
    <b v="0"/>
    <s v="theater/musical"/>
    <n v="1.6666666666666666E-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s v="A Story Once Told"/>
    <s v="An original musical on it's way to the stage in Minneapolis, MN. Feel free to ask any questions."/>
    <n v="10000"/>
    <n v="402"/>
    <x v="2"/>
    <x v="0"/>
    <s v="USD"/>
    <n v="1457734843"/>
    <n v="1455142843"/>
    <b v="0"/>
    <n v="4"/>
    <b v="0"/>
    <s v="theater/musical"/>
    <n v="4.02E-2"/>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0.19650000000000001"/>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x v="3846"/>
    <s v="My Insane Shakespeare"/>
    <s v="My Insane Shakespeare. An original play by Arthur Elbakyan premiering October 13th at United Solo, New York City."/>
    <n v="7000"/>
    <n v="189"/>
    <x v="2"/>
    <x v="0"/>
    <s v="USD"/>
    <n v="1412405940"/>
    <n v="1409721542"/>
    <b v="1"/>
    <n v="8"/>
    <b v="0"/>
    <s v="theater/plays"/>
    <n v="2.7E-2"/>
    <n v="23.625"/>
    <x v="1"/>
    <x v="6"/>
  </r>
  <r>
    <x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s v="The Vagina Monologues 2015"/>
    <s v="V-Day is a global activist movement to end violence against women and girls."/>
    <n v="1000"/>
    <n v="38"/>
    <x v="2"/>
    <x v="0"/>
    <s v="USD"/>
    <n v="1420081143"/>
    <n v="1417489143"/>
    <b v="1"/>
    <n v="4"/>
    <b v="0"/>
    <s v="theater/plays"/>
    <n v="3.7999999999999999E-2"/>
    <n v="9.5"/>
    <x v="1"/>
    <x v="6"/>
  </r>
  <r>
    <x v="3851"/>
    <s v="Waving Goodbye"/>
    <s v="A play about the horrible choices we have to make every day. Should we take a risk, or take the road most travelled?"/>
    <n v="2500"/>
    <n v="852"/>
    <x v="2"/>
    <x v="1"/>
    <s v="GBP"/>
    <n v="1437129179"/>
    <n v="1434537179"/>
    <b v="1"/>
    <n v="24"/>
    <b v="0"/>
    <s v="theater/plays"/>
    <n v="0.34079999999999999"/>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x v="3853"/>
    <s v="The Original Laughter Therapist"/>
    <s v="A dose of One-woman &quot;Dramedy&quot; to cure those daily blues is just what the doctor ordered!"/>
    <n v="100000"/>
    <n v="26"/>
    <x v="2"/>
    <x v="0"/>
    <s v="USD"/>
    <n v="1409602178"/>
    <n v="1406578178"/>
    <b v="0"/>
    <n v="2"/>
    <b v="0"/>
    <s v="theater/plays"/>
    <n v="2.5999999999999998E-4"/>
    <n v="13"/>
    <x v="1"/>
    <x v="6"/>
  </r>
  <r>
    <x v="3854"/>
    <s v="The Case Of Soghomon Tehlirian"/>
    <s v="A play dedicated to the 100th anniversary of the Armenian Genocide."/>
    <n v="11000"/>
    <n v="1788"/>
    <x v="2"/>
    <x v="0"/>
    <s v="USD"/>
    <n v="1431206058"/>
    <n v="1428614058"/>
    <b v="0"/>
    <n v="20"/>
    <b v="0"/>
    <s v="theater/plays"/>
    <n v="0.16254545454545455"/>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x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s v="READY OR NOT HERE I COME"/>
    <s v="THE COMING OF THE LORD!"/>
    <n v="2000"/>
    <n v="100"/>
    <x v="2"/>
    <x v="0"/>
    <s v="USD"/>
    <n v="1415828820"/>
    <n v="1412258977"/>
    <b v="0"/>
    <n v="1"/>
    <b v="0"/>
    <s v="theater/plays"/>
    <n v="0.05"/>
    <n v="100"/>
    <x v="1"/>
    <x v="6"/>
  </r>
  <r>
    <x v="3862"/>
    <s v="The Container Play"/>
    <s v="The hit immersive theatre experience of England comes to Corpus Christi!"/>
    <n v="7500"/>
    <n v="1"/>
    <x v="2"/>
    <x v="0"/>
    <s v="USD"/>
    <n v="1473699540"/>
    <n v="1472451356"/>
    <b v="0"/>
    <n v="1"/>
    <b v="0"/>
    <s v="theater/plays"/>
    <n v="1.3333333333333334E-4"/>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x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x v="3866"/>
    <s v="a feminine ending, brought to you by the East End Theatre Co"/>
    <s v="A funny, moving, witty piece about a girl, her oboe, and her dreams."/>
    <n v="2000"/>
    <n v="11"/>
    <x v="2"/>
    <x v="0"/>
    <s v="USD"/>
    <n v="1458703740"/>
    <n v="1454453021"/>
    <b v="0"/>
    <n v="2"/>
    <b v="0"/>
    <s v="theater/plays"/>
    <n v="5.4999999999999997E-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x v="3868"/>
    <s v="1000 words (Canceled)"/>
    <s v="New collection of music by Scott Evan Davis!"/>
    <n v="5000"/>
    <n v="10"/>
    <x v="1"/>
    <x v="1"/>
    <s v="GBP"/>
    <n v="1410191405"/>
    <n v="1408031405"/>
    <b v="0"/>
    <n v="1"/>
    <b v="0"/>
    <s v="theater/musical"/>
    <n v="2E-3"/>
    <n v="10"/>
    <x v="1"/>
    <x v="40"/>
  </r>
  <r>
    <x v="3869"/>
    <s v="The Masturbation Musical (Canceled)"/>
    <s v="A Musical about 3 women who pursue their Pleasure and end up finding themselves."/>
    <n v="13111"/>
    <n v="452"/>
    <x v="1"/>
    <x v="0"/>
    <s v="USD"/>
    <n v="1426302660"/>
    <n v="1423761792"/>
    <b v="0"/>
    <n v="15"/>
    <b v="0"/>
    <s v="theater/musical"/>
    <n v="3.44748684310884E-2"/>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s v="My Real Mother's Name is... (Canceled)"/>
    <s v="A musical journey coming to the Blue Venue at the 2017 Orlando Fringe Festival!"/>
    <n v="500"/>
    <n v="25"/>
    <x v="1"/>
    <x v="0"/>
    <s v="USD"/>
    <n v="1487550399"/>
    <n v="1484958399"/>
    <b v="0"/>
    <n v="1"/>
    <b v="0"/>
    <s v="theater/musical"/>
    <n v="0.0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s v="Out of the Box: A Mime Story"/>
    <s v="A comedy about a mime who dreams of becoming a stand up comedian."/>
    <n v="800"/>
    <n v="260"/>
    <x v="2"/>
    <x v="0"/>
    <s v="USD"/>
    <n v="1427086740"/>
    <n v="1424488244"/>
    <b v="0"/>
    <n v="7"/>
    <b v="0"/>
    <s v="theater/plays"/>
    <n v="0.32500000000000001"/>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0.05"/>
    <n v="50"/>
    <x v="1"/>
    <x v="6"/>
  </r>
  <r>
    <x v="3896"/>
    <s v="Yorick and Company"/>
    <s v="Yorick and Co. is a comedy about a struggling theatre company whose mysterious benefactor starts haunting the show!"/>
    <n v="1600"/>
    <n v="170"/>
    <x v="2"/>
    <x v="0"/>
    <s v="USD"/>
    <n v="1402979778"/>
    <n v="1401770178"/>
    <b v="0"/>
    <n v="4"/>
    <b v="0"/>
    <s v="theater/plays"/>
    <n v="0.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x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2.9999999999999997E-4"/>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x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x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E-5"/>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s v="Hardcross"/>
    <s v="Following the enormous success of Hardcross, we are looking for new ways to bring this wonderful play to a wider audience."/>
    <n v="1500"/>
    <n v="5"/>
    <x v="2"/>
    <x v="1"/>
    <s v="GBP"/>
    <n v="1464824309"/>
    <n v="1462232309"/>
    <b v="0"/>
    <n v="1"/>
    <b v="0"/>
    <s v="theater/plays"/>
    <n v="3.3333333333333335E-3"/>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0.1"/>
    <n v="5"/>
    <x v="1"/>
    <x v="6"/>
  </r>
  <r>
    <x v="3926"/>
    <s v="Caryl Churchill's 'Top Girls' - NSW HSC Text"/>
    <s v="Producing syllabus-relevant theatre targeted to HSC students on the NSW Central Coast"/>
    <n v="5000"/>
    <n v="15"/>
    <x v="2"/>
    <x v="2"/>
    <s v="AUD"/>
    <n v="1419645748"/>
    <n v="1417053748"/>
    <b v="0"/>
    <n v="1"/>
    <b v="0"/>
    <s v="theater/plays"/>
    <n v="3.0000000000000001E-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1E-3"/>
    <n v="5"/>
    <x v="1"/>
    <x v="6"/>
  </r>
  <r>
    <x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x v="3946"/>
    <s v="DR. Mecurio's Mythical Marvels &amp; Beastiry"/>
    <s v="Dr. Mecurio's is an original work of fantasy designed and written for the stage."/>
    <n v="6000"/>
    <n v="195"/>
    <x v="2"/>
    <x v="0"/>
    <s v="USD"/>
    <n v="1425110400"/>
    <n v="1422388822"/>
    <b v="0"/>
    <n v="5"/>
    <b v="0"/>
    <s v="theater/plays"/>
    <n v="3.2500000000000001E-2"/>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E-2"/>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x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s v="Valkyrie Theatre Company"/>
    <s v="We're a horror based theatre company in Oklahoma City beginning our first season of shows."/>
    <n v="1000"/>
    <n v="211"/>
    <x v="2"/>
    <x v="0"/>
    <s v="USD"/>
    <n v="1423186634"/>
    <n v="1418002634"/>
    <b v="0"/>
    <n v="8"/>
    <b v="0"/>
    <s v="theater/plays"/>
    <n v="0.21099999999999999"/>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3E-2"/>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s v="Write Now 5"/>
    <s v="Write Now 5 is a new writing festival in south east London promoting new work from emerging playwrights."/>
    <n v="400"/>
    <n v="151"/>
    <x v="2"/>
    <x v="1"/>
    <s v="GBP"/>
    <n v="1400278290"/>
    <n v="1399414290"/>
    <b v="0"/>
    <n v="13"/>
    <b v="0"/>
    <s v="theater/plays"/>
    <n v="0.3775"/>
    <n v="11.615384615384615"/>
    <x v="1"/>
    <x v="6"/>
  </r>
  <r>
    <x v="3988"/>
    <s v="Folk-Tales: What Stories Do Your Folks Tell?"/>
    <s v="An evening of of stories based both in myth and truth."/>
    <n v="1500"/>
    <n v="32"/>
    <x v="2"/>
    <x v="0"/>
    <s v="USD"/>
    <n v="1440813413"/>
    <n v="1439517413"/>
    <b v="0"/>
    <n v="4"/>
    <b v="0"/>
    <s v="theater/plays"/>
    <n v="2.1333333333333333E-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x v="3991"/>
    <s v="NTACTheatre - North Texas Actor's Collaborative Theatre"/>
    <s v="North Texas first actor-driven theatre company needs your help"/>
    <n v="500"/>
    <n v="100"/>
    <x v="2"/>
    <x v="0"/>
    <s v="USD"/>
    <n v="1433086082"/>
    <n v="1430494082"/>
    <b v="0"/>
    <n v="1"/>
    <b v="0"/>
    <s v="theater/plays"/>
    <n v="0.2"/>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x v="3994"/>
    <s v="Poles Apart - A Play in 2 Acts"/>
    <s v="Is Henson willing to dare risk a theatrical speaking tour of his North Pole adventures...and more?"/>
    <n v="2000"/>
    <n v="5"/>
    <x v="2"/>
    <x v="0"/>
    <s v="USD"/>
    <n v="1405761690"/>
    <n v="1403169690"/>
    <b v="0"/>
    <n v="1"/>
    <b v="0"/>
    <s v="theater/plays"/>
    <n v="2.5000000000000001E-3"/>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s v="The Escorts"/>
    <s v="An Enticing Trip into the World of Assisted Dying"/>
    <n v="8000"/>
    <n v="10"/>
    <x v="2"/>
    <x v="0"/>
    <s v="USD"/>
    <n v="1462631358"/>
    <n v="1457450958"/>
    <b v="0"/>
    <n v="1"/>
    <b v="0"/>
    <s v="theater/plays"/>
    <n v="1.25E-3"/>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x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x v="4004"/>
    <s v="South Florida Tours"/>
    <s v="Help Launch The Queen Into South Florida!"/>
    <n v="500"/>
    <n v="1"/>
    <x v="2"/>
    <x v="0"/>
    <s v="USD"/>
    <n v="1412740457"/>
    <n v="1410148457"/>
    <b v="0"/>
    <n v="1"/>
    <b v="0"/>
    <s v="theater/plays"/>
    <n v="2E-3"/>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x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x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x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s v="Time Please Fringe"/>
    <s v="Funding for a production of Time Please at the Brighton Fringe 2017... and beyond."/>
    <n v="1500"/>
    <n v="130"/>
    <x v="2"/>
    <x v="1"/>
    <s v="GBP"/>
    <n v="1475877108"/>
    <n v="1473285108"/>
    <b v="0"/>
    <n v="4"/>
    <b v="0"/>
    <s v="theater/plays"/>
    <n v="8.666666666666667E-2"/>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x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s v="Angels in Houston"/>
    <s v="Help a group of actors end bigotry in Houston, TX by supporting a  full production of Angels in America."/>
    <n v="15000"/>
    <n v="125"/>
    <x v="2"/>
    <x v="0"/>
    <s v="USD"/>
    <n v="1414360358"/>
    <n v="1409176358"/>
    <b v="0"/>
    <n v="2"/>
    <b v="0"/>
    <s v="theater/plays"/>
    <n v="8.3333333333333332E-3"/>
    <n v="62.5"/>
    <x v="1"/>
    <x v="6"/>
  </r>
  <r>
    <x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x v="4035"/>
    <s v="The Lost Boy"/>
    <s v="&quot;Stories are where you go to look for the truth of your own life.&quot; (Frank Delaney)"/>
    <n v="10000"/>
    <n v="3685"/>
    <x v="2"/>
    <x v="0"/>
    <s v="USD"/>
    <n v="1413925887"/>
    <n v="1411333887"/>
    <b v="0"/>
    <n v="25"/>
    <b v="0"/>
    <s v="theater/plays"/>
    <n v="0.36849999999999999"/>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x v="4039"/>
    <s v="Defiant Entertainment presents: The Park Bench"/>
    <s v="Help stage an original One Act Play that brings awareness to Alzheimer's in its debut performance."/>
    <n v="500"/>
    <n v="300"/>
    <x v="2"/>
    <x v="0"/>
    <s v="USD"/>
    <n v="1448949540"/>
    <n v="1446048367"/>
    <b v="0"/>
    <n v="5"/>
    <b v="0"/>
    <s v="theater/plays"/>
    <n v="0.6"/>
    <n v="60"/>
    <x v="1"/>
    <x v="6"/>
  </r>
  <r>
    <x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x v="4041"/>
    <s v="In the Land of Gold"/>
    <s v="A bold, colouful, vibrant play centred around the last remaining monarchy of Africa."/>
    <n v="5000"/>
    <n v="21"/>
    <x v="2"/>
    <x v="1"/>
    <s v="GBP"/>
    <n v="1473160954"/>
    <n v="1467976954"/>
    <b v="0"/>
    <n v="2"/>
    <b v="0"/>
    <s v="theater/plays"/>
    <n v="4.1999999999999997E-3"/>
    <n v="10.5"/>
    <x v="1"/>
    <x v="6"/>
  </r>
  <r>
    <x v="4042"/>
    <s v="Messages"/>
    <s v="Acting group and production for inner city youth, about inner city youth. The problems and stuation that they see everyday."/>
    <n v="10000"/>
    <n v="21"/>
    <x v="2"/>
    <x v="0"/>
    <s v="USD"/>
    <n v="1421781360"/>
    <n v="1419213664"/>
    <b v="0"/>
    <n v="3"/>
    <b v="0"/>
    <s v="theater/plays"/>
    <n v="2.0999999999999999E-3"/>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x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x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x v="4065"/>
    <s v="A Midsummer's Night's Dream"/>
    <s v="A classical/ fantasy version of midsummers done by professionally trained actors in Tulsa!"/>
    <n v="4000"/>
    <n v="27"/>
    <x v="2"/>
    <x v="0"/>
    <s v="USD"/>
    <n v="1407883811"/>
    <n v="1405291811"/>
    <b v="0"/>
    <n v="4"/>
    <b v="0"/>
    <s v="theater/plays"/>
    <n v="6.7499999999999999E-3"/>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x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x v="4070"/>
    <s v="Southern Utah University: V-Day 2015"/>
    <s v="V-Day Southern Utah University 2015 and Second Studio Players presents: The Vagina Monologues"/>
    <n v="1000"/>
    <n v="165"/>
    <x v="2"/>
    <x v="0"/>
    <s v="USD"/>
    <n v="1425178800"/>
    <n v="1422374420"/>
    <b v="0"/>
    <n v="6"/>
    <b v="0"/>
    <s v="theater/plays"/>
    <n v="0.16500000000000001"/>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x v="4095"/>
    <s v="LOPE ENAMORADO"/>
    <s v="Proyecto teatral dirigido por MartÃ­n Acosta que habla y reflexiona sobre el amor y su naturaleza."/>
    <n v="30000"/>
    <n v="800"/>
    <x v="2"/>
    <x v="14"/>
    <s v="MXN"/>
    <n v="1482108350"/>
    <n v="1479516350"/>
    <b v="0"/>
    <n v="1"/>
    <b v="0"/>
    <s v="theater/plays"/>
    <n v="2.6666666666666668E-2"/>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0.1"/>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x v="4114"/>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0: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7: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9: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5: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3: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2: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8: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8: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4: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19: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8: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0: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3: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6: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3: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2: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1: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6: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2: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1: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8: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0: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8: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2: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7: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5: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1: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6: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9: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0: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2: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0: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09: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0: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7: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3: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9: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8: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5: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1: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6: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8: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7: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19: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7: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6: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3: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5:00:00"/>
  </r>
  <r>
    <n v="49"/>
    <s v="Driving Jersey - Season Five"/>
    <s v="Driving Jersey is real people telling real stories."/>
    <n v="12000"/>
    <n v="12000"/>
    <x v="0"/>
    <s v="US"/>
    <s v="USD"/>
    <n v="1445660045"/>
    <n v="1443068045"/>
    <b v="0"/>
    <n v="87"/>
    <b v="1"/>
    <s v="film &amp; video/television"/>
    <n v="1"/>
    <n v="137.93103448275863"/>
    <x v="0"/>
    <s v="television"/>
    <x v="49"/>
    <d v="2015-10-23T21: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5: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09: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5: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0: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6: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9: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2: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1: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4: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7: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2: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2: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1: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7: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2: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3: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7: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6: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3: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4: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3: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0: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4: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2: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0: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19: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0: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1: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9: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0: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2: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4: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1: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0: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7: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8: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8: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1: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0: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2: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4: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0: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7: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0: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6: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4: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2: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1: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0: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2:20:30"/>
  </r>
  <r>
    <n v="104"/>
    <s v="Good 'Ol Trumpet"/>
    <s v="UCF short film about an old man, his love for music, and his misplaced trumpet.  "/>
    <n v="500"/>
    <n v="600"/>
    <x v="0"/>
    <s v="US"/>
    <s v="USD"/>
    <n v="1301792400"/>
    <n v="1299775266"/>
    <b v="0"/>
    <n v="10"/>
    <b v="1"/>
    <s v="film &amp; video/shorts"/>
    <n v="1.2"/>
    <n v="60"/>
    <x v="0"/>
    <s v="shorts"/>
    <x v="104"/>
    <d v="2011-04-02T18: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7:00:00"/>
  </r>
  <r>
    <n v="106"/>
    <s v="LOST WEEKEND"/>
    <s v="A Boy. A Girl. A Car. A Serial Killer."/>
    <n v="5000"/>
    <n v="5025"/>
    <x v="0"/>
    <s v="US"/>
    <s v="USD"/>
    <n v="1333391901"/>
    <n v="1332182301"/>
    <b v="0"/>
    <n v="27"/>
    <b v="1"/>
    <s v="film &amp; video/shorts"/>
    <n v="1.0049999999999999"/>
    <n v="186.11111111111111"/>
    <x v="0"/>
    <s v="shorts"/>
    <x v="106"/>
    <d v="2012-04-02T11: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6: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7: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7: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2: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0: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9: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8: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3:34:48"/>
  </r>
  <r>
    <n v="115"/>
    <s v="The World's Greatest Lover"/>
    <s v="Never judge a book (or a lover) by their cover."/>
    <n v="450"/>
    <n v="632"/>
    <x v="0"/>
    <s v="US"/>
    <s v="USD"/>
    <n v="1328377444"/>
    <n v="1326217444"/>
    <b v="0"/>
    <n v="22"/>
    <b v="1"/>
    <s v="film &amp; video/shorts"/>
    <n v="1.4044444444444444"/>
    <n v="28.727272727272727"/>
    <x v="0"/>
    <s v="shorts"/>
    <x v="115"/>
    <d v="2012-02-04T10: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3: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2: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8: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6: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8: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3: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3: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5: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5: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6: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19: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6: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2: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5: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3:16:00"/>
  </r>
  <r>
    <n v="131"/>
    <s v="I (Canceled)"/>
    <s v="I"/>
    <n v="1200"/>
    <n v="0"/>
    <x v="1"/>
    <s v="US"/>
    <s v="USD"/>
    <n v="1467763200"/>
    <n v="1466453161"/>
    <b v="0"/>
    <n v="0"/>
    <b v="0"/>
    <s v="film &amp; video/science fiction"/>
    <n v="0"/>
    <e v="#DIV/0!"/>
    <x v="0"/>
    <s v="science fiction"/>
    <x v="131"/>
    <d v="2016-07-05T17: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3: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0:31:00"/>
  </r>
  <r>
    <n v="134"/>
    <s v="MARLEY'S GHOST (AMBASSADORS OF STEAM) (Canceled)"/>
    <s v="steampunk  remake of &quot;a Christmas carol&quot;"/>
    <n v="5000"/>
    <n v="0"/>
    <x v="1"/>
    <s v="US"/>
    <s v="USD"/>
    <n v="1441386000"/>
    <n v="1438811418"/>
    <b v="0"/>
    <n v="0"/>
    <b v="0"/>
    <s v="film &amp; video/science fiction"/>
    <n v="0"/>
    <e v="#DIV/0!"/>
    <x v="0"/>
    <s v="science fiction"/>
    <x v="134"/>
    <d v="2015-09-04T1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2: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3: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6: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1: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5: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0: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0: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5: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2: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0: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6: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7:23:18"/>
  </r>
  <r>
    <n v="147"/>
    <s v="Consumed (Static Air) (Canceled)"/>
    <s v="Film makers catch live footage beyond their wildest dreams."/>
    <n v="7000"/>
    <n v="0"/>
    <x v="1"/>
    <s v="GB"/>
    <s v="GBP"/>
    <n v="1420741080"/>
    <n v="1417026340"/>
    <b v="0"/>
    <n v="0"/>
    <b v="0"/>
    <s v="film &amp; video/science fiction"/>
    <n v="0"/>
    <e v="#DIV/0!"/>
    <x v="0"/>
    <s v="science fiction"/>
    <x v="147"/>
    <d v="2015-01-08T11: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6T23: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1: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0: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6: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8: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8: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6: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6: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19: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4: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8: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3: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4: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09: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6: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7: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1:18:21"/>
  </r>
  <r>
    <n v="165"/>
    <s v="NET"/>
    <s v="A teacher. A boy. The beach and a heatwave that drove them all insane."/>
    <n v="17000"/>
    <n v="0"/>
    <x v="2"/>
    <s v="GB"/>
    <s v="GBP"/>
    <n v="1452613724"/>
    <n v="1450021724"/>
    <b v="0"/>
    <n v="0"/>
    <b v="0"/>
    <s v="film &amp; video/drama"/>
    <n v="0"/>
    <e v="#DIV/0!"/>
    <x v="0"/>
    <s v="drama"/>
    <x v="165"/>
    <d v="2016-01-12T08: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8: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5: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2: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5: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2: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1: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1: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6: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1: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1: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2:46:39"/>
  </r>
  <r>
    <n v="177"/>
    <s v="The Good Samaritan"/>
    <s v="I'm making a modern day version of the bible story &quot; The Good Samaritan&quot;"/>
    <n v="450"/>
    <n v="180"/>
    <x v="2"/>
    <s v="US"/>
    <s v="USD"/>
    <n v="1427155726"/>
    <n v="1425690526"/>
    <b v="0"/>
    <n v="7"/>
    <b v="0"/>
    <s v="film &amp; video/drama"/>
    <n v="0.4"/>
    <n v="25.714285714285715"/>
    <x v="0"/>
    <s v="drama"/>
    <x v="177"/>
    <d v="2015-03-23T17:08:46"/>
  </r>
  <r>
    <n v="178"/>
    <s v="El viaje de LucÃ­a"/>
    <s v="El viaje de LucÃ­a es un largometraje de ficciÃ³n con temÃ¡tica sobre el cÃ¡ncer infantil."/>
    <n v="500000"/>
    <n v="0"/>
    <x v="2"/>
    <s v="ES"/>
    <s v="EUR"/>
    <n v="1448582145"/>
    <n v="1445986545"/>
    <b v="0"/>
    <n v="0"/>
    <b v="0"/>
    <s v="film &amp; video/drama"/>
    <n v="0"/>
    <e v="#DIV/0!"/>
    <x v="0"/>
    <s v="drama"/>
    <x v="178"/>
    <d v="2015-11-26T16:55:45"/>
  </r>
  <r>
    <n v="179"/>
    <s v="Sustain: A Film About Survival"/>
    <s v="A feature-length film about how three people survive in a diseased world."/>
    <n v="1000"/>
    <n v="200"/>
    <x v="2"/>
    <s v="US"/>
    <s v="USD"/>
    <n v="1457056555"/>
    <n v="1454464555"/>
    <b v="0"/>
    <n v="2"/>
    <b v="0"/>
    <s v="film &amp; video/drama"/>
    <n v="0.2"/>
    <n v="100"/>
    <x v="0"/>
    <s v="drama"/>
    <x v="179"/>
    <d v="2016-03-03T18: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2: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0: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7:17:12"/>
  </r>
  <r>
    <n v="183"/>
    <s v="Three Little Words"/>
    <s v="Don't kill me until I meet my Dad"/>
    <n v="12500"/>
    <n v="4482"/>
    <x v="2"/>
    <s v="GB"/>
    <s v="GBP"/>
    <n v="1417033610"/>
    <n v="1414438010"/>
    <b v="0"/>
    <n v="12"/>
    <b v="0"/>
    <s v="film &amp; video/drama"/>
    <n v="0.35855999999999999"/>
    <n v="373.5"/>
    <x v="0"/>
    <s v="drama"/>
    <x v="183"/>
    <d v="2014-11-26T13: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0:59:00"/>
  </r>
  <r>
    <n v="185"/>
    <s v="BLANK Short Movie"/>
    <s v="Love has no boundaries!"/>
    <n v="40000"/>
    <n v="2200"/>
    <x v="2"/>
    <s v="NO"/>
    <s v="NOK"/>
    <n v="1471557139"/>
    <n v="1468965139"/>
    <b v="0"/>
    <n v="10"/>
    <b v="0"/>
    <s v="film &amp; video/drama"/>
    <n v="5.5E-2"/>
    <n v="220"/>
    <x v="0"/>
    <s v="drama"/>
    <x v="185"/>
    <d v="2016-08-18T14: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3: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0T23: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1: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09:34:37"/>
  </r>
  <r>
    <n v="190"/>
    <s v="REGIONRAT, the movie"/>
    <s v="Because hope can be a 4 letter word"/>
    <n v="12000"/>
    <n v="50"/>
    <x v="2"/>
    <s v="US"/>
    <s v="USD"/>
    <n v="1466091446"/>
    <n v="1465227446"/>
    <b v="0"/>
    <n v="1"/>
    <b v="0"/>
    <s v="film &amp; video/drama"/>
    <n v="4.1666666666666666E-3"/>
    <n v="50"/>
    <x v="0"/>
    <s v="drama"/>
    <x v="190"/>
    <d v="2016-06-16T08: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3: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2: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6: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6: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09: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4: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4: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2: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9: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19: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2:38:49"/>
  </r>
  <r>
    <n v="202"/>
    <s v="Modern Gangsters"/>
    <s v="new web series created by jonney terry"/>
    <n v="6000"/>
    <n v="0"/>
    <x v="2"/>
    <s v="US"/>
    <s v="USD"/>
    <n v="1444337940"/>
    <n v="1441750564"/>
    <b v="0"/>
    <n v="0"/>
    <b v="0"/>
    <s v="film &amp; video/drama"/>
    <n v="0"/>
    <e v="#DIV/0!"/>
    <x v="0"/>
    <s v="drama"/>
    <x v="202"/>
    <d v="2015-10-08T13: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3: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7: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8:10:22"/>
  </r>
  <r>
    <n v="206"/>
    <s v="Blood Bond Movie Development"/>
    <s v="A love story featuring adoption,struggle,dysfunction,grace, healing, and restoration."/>
    <n v="12700"/>
    <n v="0"/>
    <x v="2"/>
    <s v="US"/>
    <s v="USD"/>
    <n v="1470441983"/>
    <n v="1468627583"/>
    <b v="0"/>
    <n v="0"/>
    <b v="0"/>
    <s v="film &amp; video/drama"/>
    <n v="0"/>
    <e v="#DIV/0!"/>
    <x v="0"/>
    <s v="drama"/>
    <x v="206"/>
    <d v="2016-08-05T17: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1: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1: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5: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2: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0: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3: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7: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8: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6: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5:00:37"/>
  </r>
  <r>
    <n v="217"/>
    <s v="Bitch"/>
    <s v="A roadmovie by paw"/>
    <n v="100000"/>
    <n v="11943"/>
    <x v="2"/>
    <s v="SE"/>
    <s v="SEK"/>
    <n v="1419780149"/>
    <n v="1417101749"/>
    <b v="0"/>
    <n v="38"/>
    <b v="0"/>
    <s v="film &amp; video/drama"/>
    <n v="0.11942999999999999"/>
    <n v="314.28947368421052"/>
    <x v="0"/>
    <s v="drama"/>
    <x v="217"/>
    <d v="2014-12-28T08: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8: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3-31T23: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3:06:00"/>
  </r>
  <r>
    <n v="221"/>
    <s v="Archetypes"/>
    <s v="Film about Schizophrenia with Surreal Twists!"/>
    <n v="50000"/>
    <n v="0"/>
    <x v="2"/>
    <s v="US"/>
    <s v="USD"/>
    <n v="1427569564"/>
    <n v="1422389164"/>
    <b v="0"/>
    <n v="0"/>
    <b v="0"/>
    <s v="film &amp; video/drama"/>
    <n v="0"/>
    <e v="#DIV/0!"/>
    <x v="0"/>
    <s v="drama"/>
    <x v="221"/>
    <d v="2015-03-28T12: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19: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8: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2: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5: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2: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4:27:21"/>
  </r>
  <r>
    <n v="228"/>
    <s v="Facets of a Geek life"/>
    <s v="I am making a film from one one of my books called facets of a Geek life."/>
    <n v="8000"/>
    <n v="0"/>
    <x v="2"/>
    <s v="GB"/>
    <s v="GBP"/>
    <n v="1433176105"/>
    <n v="1427992105"/>
    <b v="0"/>
    <n v="0"/>
    <b v="0"/>
    <s v="film &amp; video/drama"/>
    <n v="0"/>
    <e v="#DIV/0!"/>
    <x v="0"/>
    <s v="drama"/>
    <x v="228"/>
    <d v="2015-06-01T09: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5: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1: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6: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2: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4: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7: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4: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7:00:00"/>
  </r>
  <r>
    <n v="237"/>
    <s v="Making The Choice"/>
    <s v="Making The Choice is a christian short film series."/>
    <n v="15000"/>
    <n v="50"/>
    <x v="2"/>
    <s v="US"/>
    <s v="USD"/>
    <n v="1457445069"/>
    <n v="1452261069"/>
    <b v="0"/>
    <n v="1"/>
    <b v="0"/>
    <s v="film &amp; video/drama"/>
    <n v="3.3333333333333335E-3"/>
    <n v="50"/>
    <x v="0"/>
    <s v="drama"/>
    <x v="237"/>
    <d v="2016-03-08T06: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2: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5: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0: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9: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4: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8: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0: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8: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2: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0: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1: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0: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6: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2: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0: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8: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19: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4: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1: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8: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8: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0: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2: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7: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2: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5: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7: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3: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0: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3: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1: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1: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1: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1: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1: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4: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3: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8: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7: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4: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7: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19: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7: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2: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5:00:00"/>
  </r>
  <r>
    <n v="283"/>
    <s v="SOLE SURVIVOR"/>
    <s v="What is the impact of survivorship on the human condition?"/>
    <n v="18000"/>
    <n v="20569.05"/>
    <x v="0"/>
    <s v="US"/>
    <s v="USD"/>
    <n v="1306904340"/>
    <n v="1305219744"/>
    <b v="1"/>
    <n v="202"/>
    <b v="1"/>
    <s v="film &amp; video/documentary"/>
    <n v="1.142725"/>
    <n v="101.8269801980198"/>
    <x v="0"/>
    <s v="documentary"/>
    <x v="283"/>
    <d v="2011-05-31T21: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0: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1: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1: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1: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1: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3: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0: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7: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0: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09: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09: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7: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4: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0: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4: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6T23: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6: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9: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3: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8: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19: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8: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2:05:33"/>
  </r>
  <r>
    <n v="307"/>
    <s v="Grammar Revolution"/>
    <s v="Why is grammar important?"/>
    <n v="22000"/>
    <n v="24490"/>
    <x v="0"/>
    <s v="US"/>
    <s v="USD"/>
    <n v="1360276801"/>
    <n v="1357684801"/>
    <b v="1"/>
    <n v="576"/>
    <b v="1"/>
    <s v="film &amp; video/documentary"/>
    <n v="1.1131818181818183"/>
    <n v="42.517361111111114"/>
    <x v="0"/>
    <s v="documentary"/>
    <x v="307"/>
    <d v="2013-02-07T15: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9: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1: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9: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0: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4: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8: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2: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1: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1: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9: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6: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0: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6: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4: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6: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0: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8: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1: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5: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1: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1: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1: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0: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6: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1: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7: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5: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8: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9: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8: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1: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4: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0: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1: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9: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5: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5: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5: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7: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4: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0: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5: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1: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3: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1: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1: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1: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2: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8: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2: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0: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8: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7: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2: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0: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7: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2: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1: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6: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6: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2: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1: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9: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4: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4: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0: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3: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0: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6: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9: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0: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2: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0: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19: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1: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8: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5: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3: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8: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5: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7: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7: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0: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1: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4: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6: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0: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2: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5: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0: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3: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6: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0: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6: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19: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2: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4: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1: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3: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6: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2: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0: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4: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8: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5: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2: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1: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3: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3: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1: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4: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0T23: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5: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1: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4: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0: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1: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5: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1: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19: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3: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0: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8: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4: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0: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1: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0: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0: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1: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5: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2:03:16"/>
  </r>
  <r>
    <n v="442"/>
    <s v="The Paranormal Idiot"/>
    <s v="Doomsday is here"/>
    <n v="17000"/>
    <n v="6691"/>
    <x v="2"/>
    <s v="US"/>
    <s v="USD"/>
    <n v="1424380783"/>
    <n v="1421788783"/>
    <b v="0"/>
    <n v="17"/>
    <b v="0"/>
    <s v="film &amp; video/animation"/>
    <n v="0.39358823529411763"/>
    <n v="393.58823529411762"/>
    <x v="0"/>
    <s v="animation"/>
    <x v="442"/>
    <d v="2015-02-19T14: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7: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4: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1: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19: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5: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1: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6: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5: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0: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09: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2: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6: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7: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0: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1: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09: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09:22:07"/>
  </r>
  <r>
    <n v="460"/>
    <s v="Darwin's Kiss"/>
    <s v="An animated web series about biological evolution gone haywire."/>
    <n v="8500"/>
    <n v="25"/>
    <x v="2"/>
    <s v="US"/>
    <s v="USD"/>
    <n v="1401595200"/>
    <n v="1398862875"/>
    <b v="0"/>
    <n v="2"/>
    <b v="0"/>
    <s v="film &amp; video/animation"/>
    <n v="2.9411764705882353E-3"/>
    <n v="12.5"/>
    <x v="0"/>
    <s v="animation"/>
    <x v="460"/>
    <d v="2014-05-31T21: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3: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0: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0: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3:22:15"/>
  </r>
  <r>
    <n v="465"/>
    <s v="&quot;Amp&quot; A Story About a Robot"/>
    <s v="&quot;Amp&quot; is a short film about a robot with needs."/>
    <n v="512"/>
    <n v="138"/>
    <x v="2"/>
    <s v="US"/>
    <s v="USD"/>
    <n v="1403837574"/>
    <n v="1402455174"/>
    <b v="0"/>
    <n v="8"/>
    <b v="0"/>
    <s v="film &amp; video/animation"/>
    <n v="0.26953125"/>
    <n v="17.25"/>
    <x v="0"/>
    <s v="animation"/>
    <x v="465"/>
    <d v="2014-06-26T19: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5: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09: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0: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6: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1: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09: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5: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09: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0: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19: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0: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3: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3: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3: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5: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09: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7: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1: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6: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5: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5: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8: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8: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4:33:00"/>
  </r>
  <r>
    <n v="490"/>
    <s v="PROJECT IS CANCELLED"/>
    <s v="Cancelled"/>
    <n v="1000"/>
    <n v="0"/>
    <x v="2"/>
    <s v="US"/>
    <s v="USD"/>
    <n v="1345677285"/>
    <n v="1343085285"/>
    <b v="0"/>
    <n v="0"/>
    <b v="0"/>
    <s v="film &amp; video/animation"/>
    <n v="0"/>
    <e v="#DIV/0!"/>
    <x v="0"/>
    <s v="animation"/>
    <x v="490"/>
    <d v="2012-08-22T16: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6: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7: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0: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0: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2: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5:21:14"/>
  </r>
  <r>
    <n v="497"/>
    <s v="Galaxy Probe Kids"/>
    <s v="live-action/animated series pilot."/>
    <n v="4480"/>
    <n v="30"/>
    <x v="2"/>
    <s v="US"/>
    <s v="USD"/>
    <n v="1419483600"/>
    <n v="1414889665"/>
    <b v="0"/>
    <n v="3"/>
    <b v="0"/>
    <s v="film &amp; video/animation"/>
    <n v="6.6964285714285711E-3"/>
    <n v="10"/>
    <x v="0"/>
    <s v="animation"/>
    <x v="497"/>
    <d v="2014-12-24T22: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1: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3: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5: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2: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5: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5: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5: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19: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6: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6: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7: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8: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1: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5T23: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1: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7: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4:46:41"/>
  </r>
  <r>
    <n v="516"/>
    <s v="Shipmates"/>
    <s v="A big brother style comedy animation series starring famous seafarers"/>
    <n v="5000"/>
    <n v="0"/>
    <x v="2"/>
    <s v="GB"/>
    <s v="GBP"/>
    <n v="1432752080"/>
    <n v="1427568080"/>
    <b v="0"/>
    <n v="0"/>
    <b v="0"/>
    <s v="film &amp; video/animation"/>
    <n v="0"/>
    <e v="#DIV/0!"/>
    <x v="0"/>
    <s v="animation"/>
    <x v="516"/>
    <d v="2015-05-27T11: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7: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7: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2: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09: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1: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6: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0: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0: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2: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9:05:00"/>
  </r>
  <r>
    <n v="528"/>
    <s v="Devastated No Matter What"/>
    <s v="A Festival Backed Production of a Full-Length Play."/>
    <n v="1150"/>
    <n v="1330"/>
    <x v="0"/>
    <s v="US"/>
    <s v="USD"/>
    <n v="1434921600"/>
    <n v="1433109907"/>
    <b v="0"/>
    <n v="30"/>
    <b v="1"/>
    <s v="theater/plays"/>
    <n v="1.1565217391304348"/>
    <n v="44.333333333333336"/>
    <x v="1"/>
    <s v="plays"/>
    <x v="528"/>
    <d v="2015-06-21T14: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2: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19: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6T23: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7: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3: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6: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6: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1: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2: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2: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8: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2: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8: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09: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19: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8: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8: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09: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09: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4: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8: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2: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0: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7: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1: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09: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1:29:03"/>
  </r>
  <r>
    <n v="556"/>
    <s v="Braille Academy"/>
    <s v="An educational platform for learning Unified English Braille Code"/>
    <n v="8000"/>
    <n v="200"/>
    <x v="2"/>
    <s v="US"/>
    <s v="USD"/>
    <n v="1452112717"/>
    <n v="1449520717"/>
    <b v="0"/>
    <n v="1"/>
    <b v="0"/>
    <s v="technology/web"/>
    <n v="2.5000000000000001E-2"/>
    <n v="200"/>
    <x v="2"/>
    <s v="web"/>
    <x v="556"/>
    <d v="2016-01-06T13: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6: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3: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2T23: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1: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8: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2: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8: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5: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1: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09: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3: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4: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3:20:12"/>
  </r>
  <r>
    <n v="570"/>
    <s v="Relaunching in May"/>
    <s v="Humans have AM/FM/Satellite radio, kids have radio Disney, pets have DogCatRadio."/>
    <n v="85000"/>
    <n v="142"/>
    <x v="2"/>
    <s v="US"/>
    <s v="USD"/>
    <n v="1455822569"/>
    <n v="1453230569"/>
    <b v="0"/>
    <n v="1"/>
    <b v="0"/>
    <s v="technology/web"/>
    <n v="1.6705882352941177E-3"/>
    <n v="142"/>
    <x v="2"/>
    <s v="web"/>
    <x v="570"/>
    <d v="2016-02-18T12: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0: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1: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8: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3: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09: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3: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7:08:22"/>
  </r>
  <r>
    <n v="578"/>
    <s v="weBuy Crowdsourced Shopping"/>
    <s v="weBuy trade built on technology and Crowd Sourced Power"/>
    <n v="125000"/>
    <n v="14"/>
    <x v="2"/>
    <s v="GB"/>
    <s v="GBP"/>
    <n v="1441633993"/>
    <n v="1439560393"/>
    <b v="0"/>
    <n v="7"/>
    <b v="0"/>
    <s v="technology/web"/>
    <n v="1.12E-4"/>
    <n v="2"/>
    <x v="2"/>
    <s v="web"/>
    <x v="578"/>
    <d v="2015-09-07T06: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3: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4: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7: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1: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4: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09:11:56"/>
  </r>
  <r>
    <n v="585"/>
    <s v="Link Card"/>
    <s v="SAVE UP TO 40% WHEN YOU SPEND!_x000a__x000a_PRE-ORDER YOUR LINK CARD TODAY"/>
    <n v="9000"/>
    <n v="0"/>
    <x v="2"/>
    <s v="GB"/>
    <s v="GBP"/>
    <n v="1448928000"/>
    <n v="1444123377"/>
    <b v="0"/>
    <n v="0"/>
    <b v="0"/>
    <s v="technology/web"/>
    <n v="0"/>
    <e v="#DIV/0!"/>
    <x v="2"/>
    <s v="web"/>
    <x v="585"/>
    <d v="2015-11-30T17: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3: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1: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2:28:06"/>
  </r>
  <r>
    <n v="589"/>
    <s v="Get Neighborly"/>
    <s v="Services closer than you think..."/>
    <n v="7500"/>
    <n v="1"/>
    <x v="2"/>
    <s v="US"/>
    <s v="USD"/>
    <n v="1436366699"/>
    <n v="1435070699"/>
    <b v="0"/>
    <n v="1"/>
    <b v="0"/>
    <s v="technology/web"/>
    <n v="1.3333333333333334E-4"/>
    <n v="1"/>
    <x v="2"/>
    <s v="web"/>
    <x v="589"/>
    <d v="2015-07-08T07: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6: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6: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2: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8:15:45"/>
  </r>
  <r>
    <n v="594"/>
    <s v="Unleashed Fitness"/>
    <s v="Creating a fitness site that will change the fitness game forever!"/>
    <n v="25000"/>
    <n v="26"/>
    <x v="2"/>
    <s v="US"/>
    <s v="USD"/>
    <n v="1460832206"/>
    <n v="1458240206"/>
    <b v="0"/>
    <n v="2"/>
    <b v="0"/>
    <s v="technology/web"/>
    <n v="1.0399999999999999E-3"/>
    <n v="13"/>
    <x v="2"/>
    <s v="web"/>
    <x v="594"/>
    <d v="2016-04-16T11: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8: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4: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09:00:00"/>
  </r>
  <r>
    <n v="598"/>
    <s v="Goals not creeds"/>
    <s v="This is a project to create a crowd-funding site for Urantia Book readers worldwide."/>
    <n v="2500"/>
    <n v="850"/>
    <x v="2"/>
    <s v="US"/>
    <s v="USD"/>
    <n v="1417737781"/>
    <n v="1415145781"/>
    <b v="0"/>
    <n v="7"/>
    <b v="0"/>
    <s v="technology/web"/>
    <n v="0.34"/>
    <n v="121.42857142857143"/>
    <x v="2"/>
    <s v="web"/>
    <x v="598"/>
    <d v="2014-12-04T17: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8: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2: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3: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2: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8: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7:50:56"/>
  </r>
  <r>
    <n v="605"/>
    <s v="Teach Your Parents iPad (Canceled)"/>
    <s v="An iPad support care package for your parents / seniors."/>
    <n v="5000"/>
    <n v="131"/>
    <x v="1"/>
    <s v="US"/>
    <s v="USD"/>
    <n v="1440318908"/>
    <n v="1436430908"/>
    <b v="0"/>
    <n v="8"/>
    <b v="0"/>
    <s v="technology/web"/>
    <n v="2.6200000000000001E-2"/>
    <n v="16.375"/>
    <x v="2"/>
    <s v="web"/>
    <x v="605"/>
    <d v="2015-08-23T01: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8: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3: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5: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8: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2: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6:27:17"/>
  </r>
  <r>
    <n v="612"/>
    <s v="Web Streaming 2.0 (Canceled)"/>
    <s v="A Fast and Reliable new Web platform to stream videos from Internet"/>
    <n v="10000"/>
    <n v="0"/>
    <x v="1"/>
    <s v="IT"/>
    <s v="EUR"/>
    <n v="1472777146"/>
    <n v="1470185146"/>
    <b v="0"/>
    <n v="0"/>
    <b v="0"/>
    <s v="technology/web"/>
    <n v="0"/>
    <e v="#DIV/0!"/>
    <x v="2"/>
    <s v="web"/>
    <x v="612"/>
    <d v="2016-09-01T17: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1: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8: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19: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2: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1: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2:26:43"/>
  </r>
  <r>
    <n v="619"/>
    <s v="Big Data (Canceled)"/>
    <s v="Big Data Sets for researchers interested in improving the quality of life."/>
    <n v="2500000"/>
    <n v="1"/>
    <x v="1"/>
    <s v="US"/>
    <s v="USD"/>
    <n v="1416933390"/>
    <n v="1411745790"/>
    <b v="0"/>
    <n v="1"/>
    <b v="0"/>
    <s v="technology/web"/>
    <n v="3.9999999999999998E-7"/>
    <n v="1"/>
    <x v="2"/>
    <s v="web"/>
    <x v="619"/>
    <d v="2014-11-25T09: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0: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6: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1: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7: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6: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3: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6: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6: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09: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8: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2: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1: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09: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6:00:00"/>
  </r>
  <r>
    <n v="634"/>
    <s v="pitchtograndma (Canceled)"/>
    <s v="We help companies to explain what they do in simple, grandma-would-understand terms."/>
    <n v="5000"/>
    <n v="1"/>
    <x v="1"/>
    <s v="US"/>
    <s v="USD"/>
    <n v="1424989029"/>
    <n v="1422397029"/>
    <b v="0"/>
    <n v="1"/>
    <b v="0"/>
    <s v="technology/web"/>
    <n v="2.0000000000000001E-4"/>
    <n v="1"/>
    <x v="2"/>
    <s v="web"/>
    <x v="634"/>
    <d v="2015-02-26T15:17:09"/>
  </r>
  <r>
    <n v="635"/>
    <s v="Pleero, A Technology Team Building Website (Canceled)"/>
    <s v="Network used for building technology development teams."/>
    <n v="25000"/>
    <n v="2"/>
    <x v="1"/>
    <s v="US"/>
    <s v="USD"/>
    <n v="1428804762"/>
    <n v="1426212762"/>
    <b v="0"/>
    <n v="1"/>
    <b v="0"/>
    <s v="technology/web"/>
    <n v="8.0000000000000007E-5"/>
    <n v="2"/>
    <x v="2"/>
    <s v="web"/>
    <x v="635"/>
    <d v="2015-04-11T19:12:42"/>
  </r>
  <r>
    <n v="636"/>
    <s v="Keto Advice (Canceled)"/>
    <s v="With no central location for keto knowledge, keto advice will be a community run knowledge base."/>
    <n v="2000"/>
    <n v="4"/>
    <x v="1"/>
    <s v="GB"/>
    <s v="GBP"/>
    <n v="1433587620"/>
    <n v="1430996150"/>
    <b v="0"/>
    <n v="1"/>
    <b v="0"/>
    <s v="technology/web"/>
    <n v="2E-3"/>
    <n v="4"/>
    <x v="2"/>
    <s v="web"/>
    <x v="636"/>
    <d v="2015-06-06T03: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6:04:00"/>
  </r>
  <r>
    <n v="638"/>
    <s v="W (Canceled)"/>
    <s v="O0"/>
    <n v="200000"/>
    <n v="18"/>
    <x v="1"/>
    <s v="DE"/>
    <s v="EUR"/>
    <n v="1490447662"/>
    <n v="1485267262"/>
    <b v="0"/>
    <n v="6"/>
    <b v="0"/>
    <s v="technology/web"/>
    <n v="9.0000000000000006E-5"/>
    <n v="3"/>
    <x v="2"/>
    <s v="web"/>
    <x v="638"/>
    <d v="2017-03-25T06: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6: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6: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6: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8: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8: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8: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7: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3: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0:25:49"/>
  </r>
  <r>
    <n v="648"/>
    <s v="Audio Jacket"/>
    <s v="Get ready for the next product that you canâ€™t live without"/>
    <n v="35000"/>
    <n v="44388"/>
    <x v="0"/>
    <s v="US"/>
    <s v="USD"/>
    <n v="1413304708"/>
    <n v="1410280708"/>
    <b v="0"/>
    <n v="27"/>
    <b v="1"/>
    <s v="technology/wearables"/>
    <n v="1.2682285714285715"/>
    <n v="1644"/>
    <x v="2"/>
    <s v="wearables"/>
    <x v="648"/>
    <d v="2014-10-14T09: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4: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8: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7: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0: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7: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5: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4: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1: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3: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1:00:00"/>
  </r>
  <r>
    <n v="659"/>
    <s v="Lulu Watch Designs - Apple Watch"/>
    <s v="Sync up your lifestyle"/>
    <n v="3000"/>
    <n v="3017"/>
    <x v="0"/>
    <s v="US"/>
    <s v="USD"/>
    <n v="1440339295"/>
    <n v="1437747295"/>
    <b v="0"/>
    <n v="21"/>
    <b v="1"/>
    <s v="technology/wearables"/>
    <n v="1.0056666666666667"/>
    <n v="143.66666666666666"/>
    <x v="2"/>
    <s v="wearables"/>
    <x v="659"/>
    <d v="2015-08-23T07: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1: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8: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3: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3: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8: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0: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2: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1: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2: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8: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1: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1: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1: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3: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19: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31T23: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1: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2: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2: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09: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5: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2: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0: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4: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3: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09: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1: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19: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1: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8T23: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7: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2: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2: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8: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5:30:20"/>
  </r>
  <r>
    <n v="696"/>
    <s v="trustee"/>
    <s v="Show your fidelity by wearing the Trustee rings! Show where you are (at)!"/>
    <n v="175000"/>
    <n v="1"/>
    <x v="2"/>
    <s v="NL"/>
    <s v="EUR"/>
    <n v="1406326502"/>
    <n v="1403734502"/>
    <b v="0"/>
    <n v="1"/>
    <b v="0"/>
    <s v="technology/wearables"/>
    <n v="5.7142857142857145E-6"/>
    <n v="1"/>
    <x v="2"/>
    <s v="wearables"/>
    <x v="696"/>
    <d v="2014-07-25T15: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5: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19: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09: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09: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8: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1: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6: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1:37:48"/>
  </r>
  <r>
    <n v="705"/>
    <s v="SomnoScope"/>
    <s v="The closest thing ever to the Holy Grail of wearables technology"/>
    <n v="100000"/>
    <n v="977"/>
    <x v="2"/>
    <s v="NL"/>
    <s v="EUR"/>
    <n v="1484999278"/>
    <n v="1482407278"/>
    <b v="0"/>
    <n v="5"/>
    <b v="0"/>
    <s v="technology/wearables"/>
    <n v="9.7699999999999992E-3"/>
    <n v="195.4"/>
    <x v="2"/>
    <s v="wearables"/>
    <x v="705"/>
    <d v="2017-01-21T04: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1: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8: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6:56:40"/>
  </r>
  <r>
    <n v="709"/>
    <s v="lumiglove"/>
    <s v="A &quot;handheld&quot; light, which eases the way you illuminate objects and/or paths."/>
    <n v="15000"/>
    <n v="61"/>
    <x v="2"/>
    <s v="US"/>
    <s v="USD"/>
    <n v="1417741159"/>
    <n v="1415149159"/>
    <b v="0"/>
    <n v="2"/>
    <b v="0"/>
    <s v="technology/wearables"/>
    <n v="4.0666666666666663E-3"/>
    <n v="30.5"/>
    <x v="2"/>
    <s v="wearables"/>
    <x v="709"/>
    <d v="2014-12-04T17:59:19"/>
  </r>
  <r>
    <n v="710"/>
    <s v="Hate York Shirt 2.0"/>
    <s v="Shirts, so technologically advanced, they connect mentally to their audience upon sight."/>
    <n v="1200"/>
    <n v="0"/>
    <x v="2"/>
    <s v="CA"/>
    <s v="CAD"/>
    <n v="1408495440"/>
    <n v="1405640302"/>
    <b v="0"/>
    <n v="0"/>
    <b v="0"/>
    <s v="technology/wearables"/>
    <n v="0"/>
    <e v="#DIV/0!"/>
    <x v="2"/>
    <s v="wearables"/>
    <x v="710"/>
    <d v="2014-08-19T17: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5: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09: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5: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1: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0: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7:00:00"/>
  </r>
  <r>
    <n v="717"/>
    <s v="cool air belt"/>
    <s v="Cool air flowing under clothing keeps you cool."/>
    <n v="100000"/>
    <n v="305"/>
    <x v="2"/>
    <s v="US"/>
    <s v="USD"/>
    <n v="1409949002"/>
    <n v="1407357002"/>
    <b v="0"/>
    <n v="4"/>
    <b v="0"/>
    <s v="technology/wearables"/>
    <n v="3.0500000000000002E-3"/>
    <n v="76.25"/>
    <x v="2"/>
    <s v="wearables"/>
    <x v="717"/>
    <d v="2014-09-05T13: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2: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7: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8: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6: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1: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0: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8: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8: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8: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4: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3: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1: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0: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3: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3: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3: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2: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7: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1: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3: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1: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5: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0: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8: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4: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4: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5: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6: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0: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3: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3: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5: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4: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8: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4: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7: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0: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7: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0: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8: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3: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0: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2: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1: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23: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3: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1: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6: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1: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0: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1: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6: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6: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2: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0: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6: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1: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8: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2: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6: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09: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1: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9: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7: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1: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5: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9: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7: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8: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8: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0: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0: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8: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2: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4: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1: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0: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1: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4: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1: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7: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9: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3: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2: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1: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8: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0: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6:00:00"/>
  </r>
  <r>
    <n v="806"/>
    <s v="Golden Animals NEW Album!"/>
    <s v="Help Golden Animals finish their NEW Album!"/>
    <n v="8000"/>
    <n v="8355"/>
    <x v="0"/>
    <s v="US"/>
    <s v="USD"/>
    <n v="1315413339"/>
    <n v="1312821339"/>
    <b v="0"/>
    <n v="71"/>
    <b v="1"/>
    <s v="music/rock"/>
    <n v="1.0443750000000001"/>
    <n v="117.67605633802818"/>
    <x v="4"/>
    <s v="rock"/>
    <x v="806"/>
    <d v="2011-09-07T09:35:39"/>
  </r>
  <r>
    <n v="807"/>
    <s v="Sic Vita - New EP Release - 2017"/>
    <s v="Join the Sic Vita family and lend a hand as we create a new album!"/>
    <n v="4000"/>
    <n v="4205"/>
    <x v="0"/>
    <s v="US"/>
    <s v="USD"/>
    <n v="1488333600"/>
    <n v="1485270311"/>
    <b v="0"/>
    <n v="57"/>
    <b v="1"/>
    <s v="music/rock"/>
    <n v="1.05125"/>
    <n v="73.771929824561397"/>
    <x v="4"/>
    <s v="rock"/>
    <x v="807"/>
    <d v="2017-02-28T19: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1: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3: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8:21:02"/>
  </r>
  <r>
    <n v="811"/>
    <s v="Love Water Tour"/>
    <s v="We need your financial support to cover the tour costs!  (Sound, lights, travel, stage design)"/>
    <n v="1000"/>
    <n v="1040"/>
    <x v="0"/>
    <s v="US"/>
    <s v="USD"/>
    <n v="1373475120"/>
    <n v="1371569202"/>
    <b v="0"/>
    <n v="12"/>
    <b v="1"/>
    <s v="music/rock"/>
    <n v="1.04"/>
    <n v="86.666666666666671"/>
    <x v="4"/>
    <s v="rock"/>
    <x v="811"/>
    <d v="2013-07-10T09: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6: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6: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1:04:00"/>
  </r>
  <r>
    <n v="815"/>
    <s v="Some Late Help for The Early Reset"/>
    <s v="Be a part of helping The Early Reset finish their new 7 song EP."/>
    <n v="4000"/>
    <n v="4280"/>
    <x v="0"/>
    <s v="US"/>
    <s v="USD"/>
    <n v="1414879303"/>
    <n v="1412287303"/>
    <b v="0"/>
    <n v="43"/>
    <b v="1"/>
    <s v="music/rock"/>
    <n v="1.07"/>
    <n v="99.534883720930239"/>
    <x v="4"/>
    <s v="rock"/>
    <x v="815"/>
    <d v="2014-11-01T15: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3: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1: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0:01:00"/>
  </r>
  <r>
    <n v="819"/>
    <s v="Winter Tour"/>
    <s v="We are touring the Southeast in support of our new EP"/>
    <n v="400"/>
    <n v="435"/>
    <x v="0"/>
    <s v="US"/>
    <s v="USD"/>
    <n v="1387601040"/>
    <n v="1386806254"/>
    <b v="0"/>
    <n v="14"/>
    <b v="1"/>
    <s v="music/rock"/>
    <n v="1.0874999999999999"/>
    <n v="31.071428571428573"/>
    <x v="4"/>
    <s v="rock"/>
    <x v="819"/>
    <d v="2013-12-20T21: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2: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1: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5: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5: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3: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0: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6: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2: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9: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2: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4: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8: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1:13:00"/>
  </r>
  <r>
    <n v="833"/>
    <s v="Ragman Rolls"/>
    <s v="This is an American rock album."/>
    <n v="6000"/>
    <n v="6100"/>
    <x v="0"/>
    <s v="US"/>
    <s v="USD"/>
    <n v="1397941475"/>
    <n v="1395349475"/>
    <b v="0"/>
    <n v="41"/>
    <b v="1"/>
    <s v="music/rock"/>
    <n v="1.0166666666666666"/>
    <n v="148.78048780487805"/>
    <x v="4"/>
    <s v="rock"/>
    <x v="833"/>
    <d v="2014-04-19T14: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0: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0:00:00"/>
  </r>
  <r>
    <n v="836"/>
    <s v="DESMADRE Full Album + Press Kit"/>
    <s v="An album you can bring home to mom."/>
    <n v="5000"/>
    <n v="5046.5200000000004"/>
    <x v="0"/>
    <s v="US"/>
    <s v="USD"/>
    <n v="1381108918"/>
    <n v="1378516918"/>
    <b v="0"/>
    <n v="46"/>
    <b v="1"/>
    <s v="music/rock"/>
    <n v="1.009304"/>
    <n v="109.70695652173914"/>
    <x v="4"/>
    <s v="rock"/>
    <x v="836"/>
    <d v="2013-10-06T18: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6: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4: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1: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2: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4: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0: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1: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1: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0: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7:00:00"/>
  </r>
  <r>
    <n v="847"/>
    <s v="CENTROPYMUSIC"/>
    <s v="MUSIC WITH MEANING!  MUSIC THAT MATTERS!!!"/>
    <n v="10"/>
    <n v="10"/>
    <x v="0"/>
    <s v="US"/>
    <s v="USD"/>
    <n v="1436555376"/>
    <n v="1433963376"/>
    <b v="0"/>
    <n v="1"/>
    <b v="1"/>
    <s v="music/metal"/>
    <n v="1"/>
    <n v="10"/>
    <x v="4"/>
    <s v="metal"/>
    <x v="847"/>
    <d v="2015-07-10T12: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2: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19: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1: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2: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4: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2: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2: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0: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2:00:00"/>
  </r>
  <r>
    <n v="857"/>
    <s v="A Reason To Breathe - DEBUT ALBUM"/>
    <s v="Modern Post-Hardcore/Electro music (Hardstyle, EDM, Trap, Dubstep, Dembow, House)."/>
    <n v="1200"/>
    <n v="1200"/>
    <x v="0"/>
    <s v="ES"/>
    <s v="EUR"/>
    <n v="1448463431"/>
    <n v="1444831031"/>
    <b v="0"/>
    <n v="24"/>
    <b v="1"/>
    <s v="music/metal"/>
    <n v="1"/>
    <n v="50"/>
    <x v="4"/>
    <s v="metal"/>
    <x v="857"/>
    <d v="2015-11-25T07: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5: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7: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5: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6: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7: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19: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2: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1: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8: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1: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7: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2: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7: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7: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2: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2: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7: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0:22:11"/>
  </r>
  <r>
    <n v="876"/>
    <s v="Sound Of Dobells"/>
    <s v="What was the greatest record shop ever?  DOBELLS!"/>
    <n v="3152"/>
    <n v="1286"/>
    <x v="2"/>
    <s v="GB"/>
    <s v="GBP"/>
    <n v="1359978927"/>
    <n v="1357127727"/>
    <b v="0"/>
    <n v="45"/>
    <b v="0"/>
    <s v="music/jazz"/>
    <n v="0.40799492385786801"/>
    <n v="28.577777777777779"/>
    <x v="4"/>
    <s v="jazz"/>
    <x v="876"/>
    <d v="2013-02-04T04: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1: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2: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2: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0: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3T23: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3: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5: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19: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5: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3: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6: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8-31T23: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1: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0: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7: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1: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3: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6: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0: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1: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0: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1: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19: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2: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2: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8: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19: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8: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2:45:26"/>
  </r>
  <r>
    <n v="906"/>
    <s v="24th Music Presents Channeling Motown (Live)"/>
    <s v="The DMV's most respected saxophonist pay tribute to Motown."/>
    <n v="15000"/>
    <n v="0"/>
    <x v="2"/>
    <s v="US"/>
    <s v="USD"/>
    <n v="1394681590"/>
    <n v="1392093190"/>
    <b v="0"/>
    <n v="0"/>
    <b v="0"/>
    <s v="music/jazz"/>
    <n v="0"/>
    <e v="#DIV/0!"/>
    <x v="4"/>
    <s v="jazz"/>
    <x v="906"/>
    <d v="2014-03-12T20:33:10"/>
  </r>
  <r>
    <n v="907"/>
    <s v="Greg Chambers Saxophone CD"/>
    <s v="Greg Chambers' self-titled CD needs support for post production, replication, and promotion."/>
    <n v="2900"/>
    <n v="0"/>
    <x v="2"/>
    <s v="US"/>
    <s v="USD"/>
    <n v="1315715823"/>
    <n v="1313123823"/>
    <b v="0"/>
    <n v="0"/>
    <b v="0"/>
    <s v="music/jazz"/>
    <n v="0"/>
    <e v="#DIV/0!"/>
    <x v="4"/>
    <s v="jazz"/>
    <x v="907"/>
    <d v="2011-09-10T21: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1: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1: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6: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7: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0: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0: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1: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1: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2: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19: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5:59:21"/>
  </r>
  <r>
    <n v="919"/>
    <s v="Jazz CD:  Out of The Blue"/>
    <s v="Cool jazz with a New Orleans flavor."/>
    <n v="20000"/>
    <n v="100"/>
    <x v="2"/>
    <s v="US"/>
    <s v="USD"/>
    <n v="1355930645"/>
    <n v="1352906645"/>
    <b v="0"/>
    <n v="1"/>
    <b v="0"/>
    <s v="music/jazz"/>
    <n v="5.0000000000000001E-3"/>
    <n v="100"/>
    <x v="4"/>
    <s v="jazz"/>
    <x v="919"/>
    <d v="2012-12-19T08: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0: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2: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5: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7: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5: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5: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5:40:00"/>
  </r>
  <r>
    <n v="927"/>
    <s v="JETRO DA SILVA FUNK PROJECT"/>
    <s v="Studio CD/DVD Solo project of Pianist &amp; Keyboardist Jetro da Silva"/>
    <n v="20000"/>
    <n v="0"/>
    <x v="2"/>
    <s v="US"/>
    <s v="USD"/>
    <n v="1337024695"/>
    <n v="1334432695"/>
    <b v="0"/>
    <n v="0"/>
    <b v="0"/>
    <s v="music/jazz"/>
    <n v="0"/>
    <e v="#DIV/0!"/>
    <x v="4"/>
    <s v="jazz"/>
    <x v="927"/>
    <d v="2012-05-14T12: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7: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1: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4: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5: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5: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1: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3T23: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1: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3: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3: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4: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2: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7: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19: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3: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0: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7: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6: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1: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1: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2: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8: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1:01:01"/>
  </r>
  <r>
    <n v="951"/>
    <s v="Smart Harness"/>
    <s v="Revolutionizing the way we walk our dogs!"/>
    <n v="50000"/>
    <n v="19195"/>
    <x v="2"/>
    <s v="US"/>
    <s v="USD"/>
    <n v="1465054872"/>
    <n v="1461166872"/>
    <b v="0"/>
    <n v="121"/>
    <b v="0"/>
    <s v="technology/wearables"/>
    <n v="0.38390000000000002"/>
    <n v="158.63636363636363"/>
    <x v="2"/>
    <s v="wearables"/>
    <x v="951"/>
    <d v="2016-06-04T08: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8: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0: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3: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0: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3: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7: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1: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1: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7: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2: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0: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8: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8: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0: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8: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2: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3: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0: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1: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0: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3T23: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8: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09: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09: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8: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5: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0: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1: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5: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5: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1: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3: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8: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6: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7: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0: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1:33:45"/>
  </r>
  <r>
    <n v="989"/>
    <s v="Power Rope"/>
    <s v="The most useful phone charger you will ever buy"/>
    <n v="10000"/>
    <n v="1677"/>
    <x v="2"/>
    <s v="US"/>
    <s v="USD"/>
    <n v="1475101495"/>
    <n v="1472509495"/>
    <b v="0"/>
    <n v="32"/>
    <b v="0"/>
    <s v="technology/wearables"/>
    <n v="0.16769999999999999"/>
    <n v="52.40625"/>
    <x v="2"/>
    <s v="wearables"/>
    <x v="989"/>
    <d v="2016-09-28T15: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1: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1: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4: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2: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5: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09: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8: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0: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2: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1: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7: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0: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2: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09: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0: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7: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0: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8: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2: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7: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19: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4: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3: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3: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7: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5: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8: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0: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4: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6: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7: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1: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8: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5: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6: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2: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1: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7: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3: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4: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4: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1: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09: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0: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0: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8: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1: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2: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1: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0: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0: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8: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3: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19T23: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3: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3: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3: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3: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8:16:29"/>
  </r>
  <r>
    <n v="1049"/>
    <s v="J1 (Canceled)"/>
    <s v="------"/>
    <n v="12000"/>
    <n v="0"/>
    <x v="1"/>
    <s v="US"/>
    <s v="USD"/>
    <n v="1455272445"/>
    <n v="1452680445"/>
    <b v="0"/>
    <n v="0"/>
    <b v="0"/>
    <s v="journalism/audio"/>
    <n v="0"/>
    <e v="#DIV/0!"/>
    <x v="5"/>
    <s v="audio"/>
    <x v="1049"/>
    <d v="2016-02-12T03:20:45"/>
  </r>
  <r>
    <n v="1050"/>
    <s v="The (Secular) Barbershop Podcast (Canceled)"/>
    <s v="Secularism is on the rise and I hear you.Talk to me."/>
    <n v="2500"/>
    <n v="0"/>
    <x v="1"/>
    <s v="US"/>
    <s v="USD"/>
    <n v="1442257677"/>
    <n v="1439665677"/>
    <b v="0"/>
    <n v="0"/>
    <b v="0"/>
    <s v="journalism/audio"/>
    <n v="0"/>
    <e v="#DIV/0!"/>
    <x v="5"/>
    <s v="audio"/>
    <x v="1050"/>
    <d v="2015-09-14T12: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7: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3: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1: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5: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6: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09: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4: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7:00:00"/>
  </r>
  <r>
    <n v="1059"/>
    <s v="Voice Over Artist (Canceled)"/>
    <s v="Turning myself into a vocal artist."/>
    <n v="1100"/>
    <n v="0"/>
    <x v="1"/>
    <s v="US"/>
    <s v="USD"/>
    <n v="1426269456"/>
    <n v="1423681056"/>
    <b v="0"/>
    <n v="0"/>
    <b v="0"/>
    <s v="journalism/audio"/>
    <n v="0"/>
    <e v="#DIV/0!"/>
    <x v="5"/>
    <s v="audio"/>
    <x v="1059"/>
    <d v="2015-03-13T10: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4:54:53"/>
  </r>
  <r>
    <n v="1061"/>
    <s v="Chat Box 23 (Canceled)"/>
    <s v="T.O., Adi &amp; Mercedes discuss their point of views, women's issues &amp; Hollywood Hotties."/>
    <n v="4000"/>
    <n v="0"/>
    <x v="1"/>
    <s v="US"/>
    <s v="USD"/>
    <n v="1462150800"/>
    <n v="1456987108"/>
    <b v="0"/>
    <n v="0"/>
    <b v="0"/>
    <s v="journalism/audio"/>
    <n v="0"/>
    <e v="#DIV/0!"/>
    <x v="5"/>
    <s v="audio"/>
    <x v="1061"/>
    <d v="2016-05-01T18:00:00"/>
  </r>
  <r>
    <n v="1062"/>
    <s v="RETURNING AT A LATER DATE"/>
    <s v="SEE US ON PATREON www.badgirlartwork.com"/>
    <n v="199"/>
    <n v="190"/>
    <x v="1"/>
    <s v="US"/>
    <s v="USD"/>
    <n v="1468351341"/>
    <n v="1467746541"/>
    <b v="0"/>
    <n v="4"/>
    <b v="0"/>
    <s v="journalism/audio"/>
    <n v="0.95477386934673369"/>
    <n v="47.5"/>
    <x v="5"/>
    <s v="audio"/>
    <x v="1062"/>
    <d v="2016-07-12T12: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7: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2: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2: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6: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3: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0: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5T23: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7: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2: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2: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6: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1: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4: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2: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1: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1: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6: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0: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5: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4: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8:49:43"/>
  </r>
  <r>
    <n v="1084"/>
    <s v="My own channel"/>
    <s v="I want to start my own channel for gaming"/>
    <n v="550"/>
    <n v="0"/>
    <x v="2"/>
    <s v="US"/>
    <s v="USD"/>
    <n v="1407534804"/>
    <n v="1404942804"/>
    <b v="0"/>
    <n v="0"/>
    <b v="0"/>
    <s v="games/video games"/>
    <n v="0"/>
    <e v="#DIV/0!"/>
    <x v="6"/>
    <s v="video games"/>
    <x v="1084"/>
    <d v="2014-08-08T14: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8:06:15"/>
  </r>
  <r>
    <n v="1086"/>
    <s v="Cyber Universe Online"/>
    <s v="Humanity's future in the Galaxy"/>
    <n v="18000"/>
    <n v="15"/>
    <x v="2"/>
    <s v="US"/>
    <s v="USD"/>
    <n v="1408913291"/>
    <n v="1406321291"/>
    <b v="0"/>
    <n v="2"/>
    <b v="0"/>
    <s v="games/video games"/>
    <n v="8.3333333333333339E-4"/>
    <n v="7.5"/>
    <x v="6"/>
    <s v="video games"/>
    <x v="1086"/>
    <d v="2014-08-24T13: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0: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2: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1: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1: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1: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7: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6: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0: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5: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0: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2: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1: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3: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19: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1: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2: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2: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2: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19: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09: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3: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7: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2: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5: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1: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1: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6: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1: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8: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3: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7: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19: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2: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3: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4: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9: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5: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09: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7: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0: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4:30:00"/>
  </r>
  <r>
    <n v="1128"/>
    <s v="Flying Turds"/>
    <s v="#havingfunFTW"/>
    <n v="1000"/>
    <n v="1"/>
    <x v="2"/>
    <s v="GB"/>
    <s v="GBP"/>
    <n v="1407425717"/>
    <n v="1404833717"/>
    <b v="0"/>
    <n v="1"/>
    <b v="0"/>
    <s v="games/mobile games"/>
    <n v="1E-3"/>
    <n v="1"/>
    <x v="6"/>
    <s v="mobile games"/>
    <x v="1128"/>
    <d v="2014-08-07T08: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4T23: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7: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4: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19: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2: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1: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6: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09: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2: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4: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1: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4:05:21"/>
  </r>
  <r>
    <n v="1141"/>
    <s v="Arena Z - Zombie Survival"/>
    <s v="I think this will be a great game!"/>
    <n v="500"/>
    <n v="0"/>
    <x v="2"/>
    <s v="DE"/>
    <s v="EUR"/>
    <n v="1436460450"/>
    <n v="1433868450"/>
    <b v="0"/>
    <n v="0"/>
    <b v="0"/>
    <s v="games/mobile games"/>
    <n v="0"/>
    <e v="#DIV/0!"/>
    <x v="6"/>
    <s v="mobile games"/>
    <x v="1141"/>
    <d v="2015-07-09T09: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7: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1: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1: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0: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5: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6: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2:06:21"/>
  </r>
  <r>
    <n v="1149"/>
    <s v="The Floridian Food Truck"/>
    <s v="Bringing culturally diverse Floridian cuisine to the people!"/>
    <n v="50000"/>
    <n v="75"/>
    <x v="2"/>
    <s v="US"/>
    <s v="USD"/>
    <n v="1466096566"/>
    <n v="1463504566"/>
    <b v="0"/>
    <n v="2"/>
    <b v="0"/>
    <s v="food/food trucks"/>
    <n v="1.5E-3"/>
    <n v="37.5"/>
    <x v="7"/>
    <s v="food trucks"/>
    <x v="1149"/>
    <d v="2016-06-16T10:02:46"/>
  </r>
  <r>
    <n v="1150"/>
    <s v="Chef Po's Food Truck"/>
    <s v="Bringing delicious authentic and fusion Taiwanese Food to the West Coast."/>
    <n v="2500"/>
    <n v="252"/>
    <x v="2"/>
    <s v="US"/>
    <s v="USD"/>
    <n v="1452293675"/>
    <n v="1447109675"/>
    <b v="0"/>
    <n v="6"/>
    <b v="0"/>
    <s v="food/food trucks"/>
    <n v="0.1008"/>
    <n v="42"/>
    <x v="7"/>
    <s v="food trucks"/>
    <x v="1150"/>
    <d v="2016-01-08T15: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9:27:43"/>
  </r>
  <r>
    <n v="1152"/>
    <s v="Peruvian King Food Truck"/>
    <s v="Peruvian food truck with an LA twist."/>
    <n v="16000"/>
    <n v="911"/>
    <x v="2"/>
    <s v="US"/>
    <s v="USD"/>
    <n v="1431709312"/>
    <n v="1429117312"/>
    <b v="0"/>
    <n v="15"/>
    <b v="0"/>
    <s v="food/food trucks"/>
    <n v="5.6937500000000002E-2"/>
    <n v="60.733333333333334"/>
    <x v="7"/>
    <s v="food trucks"/>
    <x v="1152"/>
    <d v="2015-05-15T10: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0: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19: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1: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8: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09: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19: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8: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19: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8: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09: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0: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0: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2: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1: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0: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8: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1: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4: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3:18:47"/>
  </r>
  <r>
    <n v="1172"/>
    <s v="let your dayz take you to the dogs."/>
    <s v="Bringing YOUR favorite dog recipes to the streets."/>
    <n v="9000"/>
    <n v="0"/>
    <x v="2"/>
    <s v="US"/>
    <s v="USD"/>
    <n v="1408551752"/>
    <n v="1405959752"/>
    <b v="0"/>
    <n v="0"/>
    <b v="0"/>
    <s v="food/food trucks"/>
    <n v="0"/>
    <e v="#DIV/0!"/>
    <x v="7"/>
    <s v="food trucks"/>
    <x v="1172"/>
    <d v="2014-08-20T09: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1: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3: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0: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6: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8: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4: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0: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2: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1: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09: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0: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7: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1: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5: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1: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09: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6: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8: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6: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5: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0: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4: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2: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2: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2: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1: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4: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7: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3: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7: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2: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5: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6: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3: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09: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3: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4: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3: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8: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1: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3: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5: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6: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2: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0: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4: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8: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7: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2: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6: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4: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8: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0: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09: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6: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8: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3: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5: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1: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0:14:59"/>
  </r>
  <r>
    <n v="1236"/>
    <s v="&quot;Volando&quot; CD Release (Canceled)"/>
    <s v="Raising money to give the musicians their due."/>
    <n v="2500"/>
    <n v="0"/>
    <x v="1"/>
    <s v="US"/>
    <s v="USD"/>
    <n v="1343491200"/>
    <n v="1342801164"/>
    <b v="0"/>
    <n v="0"/>
    <b v="0"/>
    <s v="music/world music"/>
    <n v="0"/>
    <e v="#DIV/0!"/>
    <x v="4"/>
    <s v="world music"/>
    <x v="1236"/>
    <d v="2012-07-28T09: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3: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7: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6: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4: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2: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6: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4: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4: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7: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9: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0: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2T23: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0: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8: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2: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6: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1: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1: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4: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5: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8: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7: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0: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3: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1: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1: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8: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8: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8: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4: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7: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3: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7: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2: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0: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1: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0: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09: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3: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1: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6: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19: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8: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1: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0: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1: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1: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9: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6: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7: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7: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1: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0:14:05"/>
  </r>
  <r>
    <n v="1290"/>
    <s v="I Died... I Came Back, ... Whatever"/>
    <s v="Sometimes your Heart has to STOP for your Life to START."/>
    <n v="3500"/>
    <n v="3800"/>
    <x v="0"/>
    <s v="US"/>
    <s v="USD"/>
    <n v="1429772340"/>
    <n v="1427121931"/>
    <b v="0"/>
    <n v="86"/>
    <b v="1"/>
    <s v="theater/plays"/>
    <n v="1.0857142857142856"/>
    <n v="44.186046511627907"/>
    <x v="1"/>
    <s v="plays"/>
    <x v="1290"/>
    <d v="2015-04-22T23: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5: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0: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4: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7: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0: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9: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2: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1: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0: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19:23:31"/>
  </r>
  <r>
    <n v="1303"/>
    <s v="Forward Arena Theatre Company: Summer Season"/>
    <s v="Groundbreaking queer theatre."/>
    <n v="3500"/>
    <n v="4559.13"/>
    <x v="0"/>
    <s v="GB"/>
    <s v="GBP"/>
    <n v="1469962800"/>
    <n v="1468578920"/>
    <b v="0"/>
    <n v="108"/>
    <b v="1"/>
    <s v="theater/plays"/>
    <n v="1.3026085714285716"/>
    <n v="42.214166666666671"/>
    <x v="1"/>
    <s v="plays"/>
    <x v="1303"/>
    <d v="2016-07-31T04: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0: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0: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3: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5: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7: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4: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09: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3: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09: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0: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09: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8: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6: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7: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8: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09: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6: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0: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8: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5T23: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8: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19: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2: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09: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8: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1T23: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1: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5: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8: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9: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1: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5: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3: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6: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2: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09: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7: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7: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2: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0: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1: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2: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8: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8: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5: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5T23: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7: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0: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0: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7: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2: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3: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7: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2: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6: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2: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4: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0: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5: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0: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9: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09:35:52"/>
  </r>
  <r>
    <n v="1366"/>
    <s v="Kick It! A Tribute to the A.K.s"/>
    <s v="A musical memorial for Alexi Petersen."/>
    <n v="7500"/>
    <n v="9486.69"/>
    <x v="0"/>
    <s v="US"/>
    <s v="USD"/>
    <n v="1417049663"/>
    <n v="1413158063"/>
    <b v="0"/>
    <n v="147"/>
    <b v="1"/>
    <s v="music/rock"/>
    <n v="1.2648920000000001"/>
    <n v="64.535306122448986"/>
    <x v="4"/>
    <s v="rock"/>
    <x v="1366"/>
    <d v="2014-11-26T17: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8: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1: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7: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7: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1:12:22"/>
  </r>
  <r>
    <n v="1372"/>
    <s v="Ted Lukas &amp; the Misled new CD - &quot;FEED&quot;"/>
    <s v="Please help us raise funds to press our new CD!"/>
    <n v="500"/>
    <n v="620"/>
    <x v="0"/>
    <s v="US"/>
    <s v="USD"/>
    <n v="1342115132"/>
    <n v="1339523132"/>
    <b v="0"/>
    <n v="16"/>
    <b v="1"/>
    <s v="music/rock"/>
    <n v="1.24"/>
    <n v="38.75"/>
    <x v="4"/>
    <s v="rock"/>
    <x v="1372"/>
    <d v="2012-07-12T10: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5: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9: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8: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0: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1:11:00"/>
  </r>
  <r>
    <n v="1378"/>
    <s v="SIX BY SEVEN"/>
    <s v="A psychedelic post rock masterpiece!"/>
    <n v="2000"/>
    <n v="4067"/>
    <x v="0"/>
    <s v="GB"/>
    <s v="GBP"/>
    <n v="1470075210"/>
    <n v="1468779210"/>
    <b v="0"/>
    <n v="133"/>
    <b v="1"/>
    <s v="music/rock"/>
    <n v="2.0335000000000001"/>
    <n v="30.578947368421051"/>
    <x v="4"/>
    <s v="rock"/>
    <x v="1378"/>
    <d v="2016-08-01T11:13:30"/>
  </r>
  <r>
    <n v="1379"/>
    <s v="J. Walter Makes a Record"/>
    <s v="---------The long-awaited debut full-length from Justin Ruddy--------"/>
    <n v="10000"/>
    <n v="11160"/>
    <x v="0"/>
    <s v="US"/>
    <s v="USD"/>
    <n v="1433504876"/>
    <n v="1430912876"/>
    <b v="0"/>
    <n v="151"/>
    <b v="1"/>
    <s v="music/rock"/>
    <n v="1.1160000000000001"/>
    <n v="73.907284768211923"/>
    <x v="4"/>
    <s v="rock"/>
    <x v="1379"/>
    <d v="2015-06-05T04:47:56"/>
  </r>
  <r>
    <n v="1380"/>
    <s v="BARNFEST 2015"/>
    <s v="A DIY MUSIC FESTIVAL FROM ST. LOUIS MO! Bands make their own festival, help make it legit!"/>
    <n v="25"/>
    <n v="106"/>
    <x v="0"/>
    <s v="US"/>
    <s v="USD"/>
    <n v="1433815200"/>
    <n v="1431886706"/>
    <b v="0"/>
    <n v="5"/>
    <b v="1"/>
    <s v="music/rock"/>
    <n v="4.24"/>
    <n v="21.2"/>
    <x v="4"/>
    <s v="rock"/>
    <x v="1380"/>
    <d v="2015-06-08T19: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2: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2: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8: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0: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5:11:00"/>
  </r>
  <r>
    <n v="1386"/>
    <s v="MALTESE CROSS: The First Album"/>
    <s v="We are a classic hard rock/heavy metal band just trying to keep rock alive!"/>
    <n v="400"/>
    <n v="875"/>
    <x v="0"/>
    <s v="US"/>
    <s v="USD"/>
    <n v="1438183889"/>
    <n v="1435591889"/>
    <b v="0"/>
    <n v="14"/>
    <b v="1"/>
    <s v="music/rock"/>
    <n v="2.1875"/>
    <n v="62.5"/>
    <x v="4"/>
    <s v="rock"/>
    <x v="1386"/>
    <d v="2015-07-29T08: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1: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9: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4: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0: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1: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0:43:06"/>
  </r>
  <r>
    <n v="1393"/>
    <s v="WolfHunt | Social Commentary Rock Project"/>
    <s v="Rock n' Roll tales of our times"/>
    <n v="10000"/>
    <n v="10235"/>
    <x v="0"/>
    <s v="US"/>
    <s v="USD"/>
    <n v="1470068523"/>
    <n v="1467476523"/>
    <b v="0"/>
    <n v="52"/>
    <b v="1"/>
    <s v="music/rock"/>
    <n v="1.0235000000000001"/>
    <n v="196.82692307692307"/>
    <x v="4"/>
    <s v="rock"/>
    <x v="1393"/>
    <d v="2016-08-01T09: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0:00:00"/>
  </r>
  <r>
    <n v="1395"/>
    <s v="Quiet Oaks Full Length Album"/>
    <s v="Help Quiet Oaks record their debut album!!!"/>
    <n v="3500"/>
    <n v="3916"/>
    <x v="0"/>
    <s v="US"/>
    <s v="USD"/>
    <n v="1484430481"/>
    <n v="1481838481"/>
    <b v="0"/>
    <n v="82"/>
    <b v="1"/>
    <s v="music/rock"/>
    <n v="1.1188571428571428"/>
    <n v="47.756097560975611"/>
    <x v="4"/>
    <s v="rock"/>
    <x v="1395"/>
    <d v="2017-01-14T14: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6: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4: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3: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7: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2: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6: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7: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8: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5: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0:20:01"/>
  </r>
  <r>
    <n v="1406"/>
    <s v="Man Down! Translation project"/>
    <s v="The White coat and the battle dress uniform"/>
    <n v="12000"/>
    <n v="15"/>
    <x v="2"/>
    <s v="IT"/>
    <s v="EUR"/>
    <n v="1449914400"/>
    <n v="1445336607"/>
    <b v="0"/>
    <n v="3"/>
    <b v="0"/>
    <s v="publishing/translations"/>
    <n v="1.25E-3"/>
    <n v="5"/>
    <x v="3"/>
    <s v="translations"/>
    <x v="1406"/>
    <d v="2015-12-12T03: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5: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4: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1: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0: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8: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8: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3: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2T23: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09: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6: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4: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3: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3: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09: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4: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2: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1: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1: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0: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2: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3: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1: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8: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2: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5T23: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1: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4: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8: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1: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1: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1: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6: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2: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0: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1: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8: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5: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3: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6: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3:44:38"/>
  </r>
  <r>
    <n v="1447"/>
    <s v="Indian Language Dictionary"/>
    <s v="I'm creating a dictionary of multiple Indian languages."/>
    <n v="500000"/>
    <n v="75"/>
    <x v="2"/>
    <s v="US"/>
    <s v="USD"/>
    <n v="1467999134"/>
    <n v="1465407134"/>
    <b v="0"/>
    <n v="3"/>
    <b v="0"/>
    <s v="publishing/translations"/>
    <n v="1.4999999999999999E-4"/>
    <n v="25"/>
    <x v="3"/>
    <s v="translations"/>
    <x v="1447"/>
    <d v="2016-07-08T10: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2: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2: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1: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7: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09: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8: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4: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6: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09: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5: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1: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0: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6: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7: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8: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3:52:18"/>
  </r>
  <r>
    <n v="1464"/>
    <s v="Science Studio"/>
    <s v="The Best Science Media on the Web"/>
    <n v="5000"/>
    <n v="8160"/>
    <x v="0"/>
    <s v="US"/>
    <s v="USD"/>
    <n v="1361029958"/>
    <n v="1358437958"/>
    <b v="1"/>
    <n v="234"/>
    <b v="1"/>
    <s v="publishing/radio &amp; podcasts"/>
    <n v="1.6319999999999999"/>
    <n v="34.871794871794869"/>
    <x v="3"/>
    <s v="radio &amp; podcasts"/>
    <x v="1464"/>
    <d v="2013-02-16T08: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2: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1: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7: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7: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2: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5: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6:01:43"/>
  </r>
  <r>
    <n v="1473"/>
    <s v="ONE LOVES ONLY FORM"/>
    <s v="Public Radio Project"/>
    <n v="1500"/>
    <n v="1807.74"/>
    <x v="0"/>
    <s v="US"/>
    <s v="USD"/>
    <n v="1330644639"/>
    <n v="1328052639"/>
    <b v="1"/>
    <n v="47"/>
    <b v="1"/>
    <s v="publishing/radio &amp; podcasts"/>
    <n v="1.20516"/>
    <n v="38.462553191489363"/>
    <x v="3"/>
    <s v="radio &amp; podcasts"/>
    <x v="1473"/>
    <d v="2012-03-01T16: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0: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1: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8: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3: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0: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5: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0: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1:37:55"/>
  </r>
  <r>
    <n v="1484"/>
    <s v="a book called filtered down thru the stars"/>
    <s v="The mussings of an old wizard"/>
    <n v="2000"/>
    <n v="0"/>
    <x v="2"/>
    <s v="US"/>
    <s v="USD"/>
    <n v="1342882260"/>
    <n v="1337834963"/>
    <b v="0"/>
    <n v="0"/>
    <b v="0"/>
    <s v="publishing/fiction"/>
    <n v="0"/>
    <e v="#DIV/0!"/>
    <x v="3"/>
    <s v="fiction"/>
    <x v="1484"/>
    <d v="2012-07-21T07: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2: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1: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5: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6: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8: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6: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8: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4: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3: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8: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1: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4: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2: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6: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7: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4: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7: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5: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1: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1: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3: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1: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1: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7: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5: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2: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8: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09: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8: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7: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2: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7: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3: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2: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4: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1: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1: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2: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7: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5: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09: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8T23: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6: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7: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1: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8: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0: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09: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5: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2: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1: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1: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5: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8: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0: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6: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6: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7: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4: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2: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3: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5: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1: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3: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2: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0: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23: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3: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0: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0: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8: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5: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8: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8: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19: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7: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09: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3: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0: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5: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7: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8:29:45"/>
  </r>
  <r>
    <n v="1569"/>
    <s v="to be removed (Canceled)"/>
    <s v="to be removed"/>
    <n v="30000"/>
    <n v="0"/>
    <x v="1"/>
    <s v="US"/>
    <s v="USD"/>
    <n v="1369498714"/>
    <n v="1366906714"/>
    <b v="0"/>
    <n v="0"/>
    <b v="0"/>
    <s v="publishing/art books"/>
    <n v="0"/>
    <e v="#DIV/0!"/>
    <x v="3"/>
    <s v="art books"/>
    <x v="1569"/>
    <d v="2013-05-25T09: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1: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1: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6: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0: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5: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5: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4: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3: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19: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6: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8: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3:46:30"/>
  </r>
  <r>
    <n v="1582"/>
    <s v="Scenes from New Orleans"/>
    <s v="I create canvas prints of images from in and around New Orleans"/>
    <n v="1000"/>
    <n v="93"/>
    <x v="2"/>
    <s v="US"/>
    <s v="USD"/>
    <n v="1445894400"/>
    <n v="1440961053"/>
    <b v="0"/>
    <n v="3"/>
    <b v="0"/>
    <s v="photography/places"/>
    <n v="9.2999999999999999E-2"/>
    <n v="31"/>
    <x v="8"/>
    <s v="places"/>
    <x v="1582"/>
    <d v="2015-10-26T14: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4: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8: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4:00:00"/>
  </r>
  <r>
    <n v="1586"/>
    <s v="Missouri In Pictures"/>
    <s v="Show the world the beauty that is in all of our back yards!"/>
    <n v="1500"/>
    <n v="0"/>
    <x v="2"/>
    <s v="US"/>
    <s v="USD"/>
    <n v="1428197422"/>
    <n v="1425609022"/>
    <b v="0"/>
    <n v="0"/>
    <b v="0"/>
    <s v="photography/places"/>
    <n v="0"/>
    <e v="#DIV/0!"/>
    <x v="8"/>
    <s v="places"/>
    <x v="1586"/>
    <d v="2015-04-04T18: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5:49:25"/>
  </r>
  <r>
    <n v="1588"/>
    <s v="The Right Side of Texas"/>
    <s v="Southeast Texas as seen through the lens of a cell phone camera"/>
    <n v="516"/>
    <n v="0"/>
    <x v="2"/>
    <s v="US"/>
    <s v="USD"/>
    <n v="1422735120"/>
    <n v="1420091999"/>
    <b v="0"/>
    <n v="0"/>
    <b v="0"/>
    <s v="photography/places"/>
    <n v="0"/>
    <e v="#DIV/0!"/>
    <x v="8"/>
    <s v="places"/>
    <x v="1588"/>
    <d v="2015-01-31T13: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6:38:06"/>
  </r>
  <r>
    <n v="1590"/>
    <s v="An Italian Adventure"/>
    <s v="Discover Italy through photography."/>
    <n v="60000"/>
    <n v="1020"/>
    <x v="2"/>
    <s v="IT"/>
    <s v="EUR"/>
    <n v="1443040464"/>
    <n v="1440448464"/>
    <b v="0"/>
    <n v="2"/>
    <b v="0"/>
    <s v="photography/places"/>
    <n v="1.7000000000000001E-2"/>
    <n v="510"/>
    <x v="8"/>
    <s v="places"/>
    <x v="1590"/>
    <d v="2015-09-23T13: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09:25:41"/>
  </r>
  <r>
    <n v="1592"/>
    <s v="The Views of Pittsburgh"/>
    <s v="A portfolio collage of beautiful pictures of authentic Pittsburgh locations and scenery."/>
    <n v="25"/>
    <n v="0"/>
    <x v="2"/>
    <s v="US"/>
    <s v="USD"/>
    <n v="1427503485"/>
    <n v="1423619085"/>
    <b v="0"/>
    <n v="0"/>
    <b v="0"/>
    <s v="photography/places"/>
    <n v="0"/>
    <e v="#DIV/0!"/>
    <x v="8"/>
    <s v="places"/>
    <x v="1592"/>
    <d v="2015-03-27T17: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3: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09: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3: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4: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1: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09: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4: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2: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9: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6: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1: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2: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8: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2: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2: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1: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5:11:50"/>
  </r>
  <r>
    <n v="1611"/>
    <s v="Skelton-Luns CD/7&quot;             No Big Deal."/>
    <s v="Skelton-Luns CD/7&quot; No Big Deal."/>
    <n v="800"/>
    <n v="1001"/>
    <x v="0"/>
    <s v="US"/>
    <s v="USD"/>
    <n v="1370390432"/>
    <n v="1368576032"/>
    <b v="0"/>
    <n v="27"/>
    <b v="1"/>
    <s v="music/rock"/>
    <n v="1.25125"/>
    <n v="37.074074074074076"/>
    <x v="4"/>
    <s v="rock"/>
    <x v="1611"/>
    <d v="2013-06-04T17: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3: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8: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9: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5: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2: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8: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1: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1: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0: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0: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9: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1: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09: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4: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1:59:00"/>
  </r>
  <r>
    <n v="1628"/>
    <s v="&quot;Songs for Tsippora&quot; Byronâ€™s DEBUT EP"/>
    <s v="Original Jewish rock music on human relationships and identity"/>
    <n v="4000"/>
    <n v="4037"/>
    <x v="0"/>
    <s v="US"/>
    <s v="USD"/>
    <n v="1403026882"/>
    <n v="1400175682"/>
    <b v="0"/>
    <n v="88"/>
    <b v="1"/>
    <s v="music/rock"/>
    <n v="1.00925"/>
    <n v="45.875"/>
    <x v="4"/>
    <s v="rock"/>
    <x v="1628"/>
    <d v="2014-06-17T10: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3: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1T23: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3: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1: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2: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2: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3: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6:39:00"/>
  </r>
  <r>
    <n v="1638"/>
    <s v="Avenues EP 2013"/>
    <s v="Avenues will be going in to the studio to record a new EP with Matt Allison!"/>
    <n v="1000"/>
    <n v="1050"/>
    <x v="0"/>
    <s v="US"/>
    <s v="USD"/>
    <n v="1362086700"/>
    <n v="1358180968"/>
    <b v="0"/>
    <n v="27"/>
    <b v="1"/>
    <s v="music/rock"/>
    <n v="1.05"/>
    <n v="38.888888888888886"/>
    <x v="4"/>
    <s v="rock"/>
    <x v="1638"/>
    <d v="2013-02-28T14: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8: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8:59:00"/>
  </r>
  <r>
    <n v="1641"/>
    <s v="Tanya Dartson- Run for Your Life music video"/>
    <s v="Music Video For Upbeat and Inspiring Song - Run For Your Life"/>
    <n v="2500"/>
    <n v="2535"/>
    <x v="0"/>
    <s v="US"/>
    <s v="USD"/>
    <n v="1418998744"/>
    <n v="1416406744"/>
    <b v="0"/>
    <n v="26"/>
    <b v="1"/>
    <s v="music/pop"/>
    <n v="1.014"/>
    <n v="97.5"/>
    <x v="4"/>
    <s v="pop"/>
    <x v="1641"/>
    <d v="2014-12-19T07: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7: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2: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9: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7: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1: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2: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8: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9: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3: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5T23: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5: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3: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4: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1: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5: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1: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7: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5: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4: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4: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2: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7: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0: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2: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3: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1: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4: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1: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6: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8: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4: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7T23: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5: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0: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2: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3: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8:39:05"/>
  </r>
  <r>
    <n v="1680"/>
    <s v="Kick Out a Record"/>
    <s v="Working Musician dilemma #164: how the taxman put Kick the Record 2.0 on hold"/>
    <n v="1000"/>
    <n v="1175"/>
    <x v="0"/>
    <s v="US"/>
    <s v="USD"/>
    <n v="1405188667"/>
    <n v="1402596667"/>
    <b v="0"/>
    <n v="25"/>
    <b v="1"/>
    <s v="music/pop"/>
    <n v="1.175"/>
    <n v="47"/>
    <x v="4"/>
    <s v="pop"/>
    <x v="1680"/>
    <d v="2014-07-12T11: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9: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1: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1: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1: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2: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2: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3: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4:49:54"/>
  </r>
  <r>
    <n v="1689"/>
    <s v="Fly Away"/>
    <s v="Praising the Living God in the second half of life."/>
    <n v="2400"/>
    <n v="2400"/>
    <x v="3"/>
    <s v="US"/>
    <s v="USD"/>
    <n v="1489700230"/>
    <n v="1487111830"/>
    <b v="0"/>
    <n v="14"/>
    <b v="0"/>
    <s v="music/faith"/>
    <n v="1"/>
    <n v="171.42857142857142"/>
    <x v="4"/>
    <s v="faith"/>
    <x v="1689"/>
    <d v="2017-03-16T14: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2: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8: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6: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3: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1: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8: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7: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6: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0: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3: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1: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8:56:45"/>
  </r>
  <r>
    <n v="1702"/>
    <s v="lyndale lewis and new vision prosper cd release"/>
    <s v="I can do all things through christ jesus"/>
    <n v="16500"/>
    <n v="1"/>
    <x v="2"/>
    <s v="US"/>
    <s v="USD"/>
    <n v="1427745150"/>
    <n v="1425156750"/>
    <b v="0"/>
    <n v="1"/>
    <b v="0"/>
    <s v="music/faith"/>
    <n v="6.0606060606060605E-5"/>
    <n v="1"/>
    <x v="4"/>
    <s v="faith"/>
    <x v="1702"/>
    <d v="2015-03-30T12: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0T23: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0: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09: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0: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09: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3: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2: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6: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8: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4: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2: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5: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0: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7: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1:00:00"/>
  </r>
  <r>
    <n v="1718"/>
    <s v="The Prodigal Son"/>
    <s v="A melody for the galaxy."/>
    <n v="35000"/>
    <n v="75"/>
    <x v="2"/>
    <s v="US"/>
    <s v="USD"/>
    <n v="1463201940"/>
    <n v="1459435149"/>
    <b v="0"/>
    <n v="2"/>
    <b v="0"/>
    <s v="music/faith"/>
    <n v="2.142857142857143E-3"/>
    <n v="37.5"/>
    <x v="4"/>
    <s v="faith"/>
    <x v="1718"/>
    <d v="2016-05-13T21: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5: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2: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4: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7: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6-30T23: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5: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6: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5: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4: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8: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8: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19:06:23"/>
  </r>
  <r>
    <n v="1731"/>
    <s v="Sam Cox Band First Christian Tour"/>
    <s v="We are a Christin Worship band looking to midwest tour. God Bless!"/>
    <n v="1000"/>
    <n v="0"/>
    <x v="2"/>
    <s v="US"/>
    <s v="USD"/>
    <n v="1434034800"/>
    <n v="1432849552"/>
    <b v="0"/>
    <n v="0"/>
    <b v="0"/>
    <s v="music/faith"/>
    <n v="0"/>
    <e v="#DIV/0!"/>
    <x v="4"/>
    <s v="faith"/>
    <x v="1731"/>
    <d v="2015-06-11T08: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2: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4: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7: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2: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4: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5:46:32"/>
  </r>
  <r>
    <n v="1738"/>
    <s v="The Flashing Lights"/>
    <s v="Music that inspires and gives hope for overcoming and change. And it is good music."/>
    <n v="5000"/>
    <n v="20"/>
    <x v="2"/>
    <s v="US"/>
    <s v="USD"/>
    <n v="1412283542"/>
    <n v="1409691542"/>
    <b v="0"/>
    <n v="1"/>
    <b v="0"/>
    <s v="music/faith"/>
    <n v="4.0000000000000001E-3"/>
    <n v="20"/>
    <x v="4"/>
    <s v="faith"/>
    <x v="1738"/>
    <d v="2014-10-02T13: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2: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2: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8: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4: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0: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6: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9: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19: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8: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5: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2: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3: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0: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3T23: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9: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3: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1: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1: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2: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5:56:32"/>
  </r>
  <r>
    <n v="1759"/>
    <s v="Death Valley"/>
    <s v="Death Valley will be the first photo book of Andi State"/>
    <n v="5000"/>
    <n v="5330"/>
    <x v="0"/>
    <s v="US"/>
    <s v="USD"/>
    <n v="1427309629"/>
    <n v="1425585229"/>
    <b v="0"/>
    <n v="49"/>
    <b v="1"/>
    <s v="photography/photobooks"/>
    <n v="1.0660000000000001"/>
    <n v="108.77551020408163"/>
    <x v="8"/>
    <s v="photobooks"/>
    <x v="1759"/>
    <d v="2015-03-25T11: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09: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6:37:40"/>
  </r>
  <r>
    <n v="1762"/>
    <s v="&quot;The Naked Pixel&quot; Ali Pakele"/>
    <s v="Project rewards $25 gets you 190+ digital images"/>
    <n v="100"/>
    <n v="885"/>
    <x v="0"/>
    <s v="US"/>
    <s v="USD"/>
    <n v="1457739245"/>
    <n v="1455147245"/>
    <b v="0"/>
    <n v="25"/>
    <b v="1"/>
    <s v="photography/photobooks"/>
    <n v="8.85"/>
    <n v="35.4"/>
    <x v="8"/>
    <s v="photobooks"/>
    <x v="1762"/>
    <d v="2016-03-11T16: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3: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4: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6: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3: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8: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6: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2: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1: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6: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0: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1: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7: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6: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5: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1: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2: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09: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7: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7: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6: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5: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0: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7: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6: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7: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5: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1T23: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09: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0: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09T23: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5: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6: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09: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3: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6: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0: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4: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7: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5: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4: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8: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0: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1: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8:19:09"/>
  </r>
  <r>
    <n v="1807"/>
    <s v="Anywhere but Here"/>
    <s v="I want to explore alternative cultures and lifestyles in America."/>
    <n v="5000"/>
    <n v="553"/>
    <x v="2"/>
    <s v="US"/>
    <s v="USD"/>
    <n v="1411868313"/>
    <n v="1409276313"/>
    <b v="1"/>
    <n v="8"/>
    <b v="0"/>
    <s v="photography/photobooks"/>
    <n v="0.1106"/>
    <n v="69.125"/>
    <x v="8"/>
    <s v="photobooks"/>
    <x v="1807"/>
    <d v="2014-09-27T18: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09: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4: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4: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1: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0: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4: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0: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4: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2: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29T23: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1: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1: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8: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0: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2: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9:26:16"/>
  </r>
  <r>
    <n v="1824"/>
    <s v="Tin Man's Broken Wisdom Fund"/>
    <s v="cd fund raiser"/>
    <n v="3000"/>
    <n v="3002"/>
    <x v="0"/>
    <s v="US"/>
    <s v="USD"/>
    <n v="1389146880"/>
    <n v="1387403967"/>
    <b v="0"/>
    <n v="40"/>
    <b v="1"/>
    <s v="music/rock"/>
    <n v="1.0006666666666666"/>
    <n v="75.05"/>
    <x v="4"/>
    <s v="rock"/>
    <x v="1824"/>
    <d v="2014-01-07T19: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3:01:43"/>
  </r>
  <r>
    <n v="1826"/>
    <s v="BEAR GHOST! Professional Recording! Yay!"/>
    <s v="Hear your favorite Bear Ghost in eargasmic quality!"/>
    <n v="2000"/>
    <n v="2020"/>
    <x v="0"/>
    <s v="US"/>
    <s v="USD"/>
    <n v="1392675017"/>
    <n v="1390083017"/>
    <b v="0"/>
    <n v="38"/>
    <b v="1"/>
    <s v="music/rock"/>
    <n v="1.01"/>
    <n v="53.157894736842103"/>
    <x v="4"/>
    <s v="rock"/>
    <x v="1826"/>
    <d v="2014-02-17T15: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0: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5: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5: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09: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6: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5: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0:59:00"/>
  </r>
  <r>
    <n v="1834"/>
    <s v="TDJ - All Part of the Plan EP/Tour"/>
    <s v="Help us fund our first tour and promote our new EP!"/>
    <n v="10000"/>
    <n v="11805"/>
    <x v="0"/>
    <s v="US"/>
    <s v="USD"/>
    <n v="1422140895"/>
    <n v="1418684895"/>
    <b v="0"/>
    <n v="90"/>
    <b v="1"/>
    <s v="music/rock"/>
    <n v="1.1805000000000001"/>
    <n v="131.16666666666666"/>
    <x v="4"/>
    <s v="rock"/>
    <x v="1834"/>
    <d v="2015-01-24T16: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8:51:11"/>
  </r>
  <r>
    <n v="1836"/>
    <s v="KICKSTART OUR &lt;+3"/>
    <s v="Help fund our 2013 Sound &amp; Lighting Touring rig!"/>
    <n v="5000"/>
    <n v="10017"/>
    <x v="0"/>
    <s v="US"/>
    <s v="USD"/>
    <n v="1361129129"/>
    <n v="1359660329"/>
    <b v="0"/>
    <n v="55"/>
    <b v="1"/>
    <s v="music/rock"/>
    <n v="2.0034000000000001"/>
    <n v="182.12727272727273"/>
    <x v="4"/>
    <s v="rock"/>
    <x v="1836"/>
    <d v="2013-02-17T12: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7: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0: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0: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1: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1: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2: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6: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1: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8: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2: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0T23: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3: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6: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8: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7: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9: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7: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5: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3: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1: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2:48:41"/>
  </r>
  <r>
    <n v="1859"/>
    <s v="Queen Kwong Tour to London and Paris"/>
    <s v="Queen Kwong is going ON TOUR to London and Paris!"/>
    <n v="3000"/>
    <n v="3955"/>
    <x v="0"/>
    <s v="US"/>
    <s v="USD"/>
    <n v="1316716129"/>
    <n v="1314124129"/>
    <b v="0"/>
    <n v="56"/>
    <b v="1"/>
    <s v="music/rock"/>
    <n v="1.3183333333333334"/>
    <n v="70.625"/>
    <x v="4"/>
    <s v="rock"/>
    <x v="1859"/>
    <d v="2011-09-22T11: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0: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0: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0: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2: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0: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2: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1: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5: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0: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7: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1: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2: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0: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09: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6: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4: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23: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7: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7: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7: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5: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19: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6: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4: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5: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5: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5: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4: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1: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1: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1: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3: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8: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0:59:00"/>
  </r>
  <r>
    <n v="1894"/>
    <s v="Help me release my first 3 song EP!!"/>
    <s v="Im trying to raise $1000 for a 3 song EP in a studio!"/>
    <n v="1000"/>
    <n v="1145"/>
    <x v="0"/>
    <s v="US"/>
    <s v="USD"/>
    <n v="1329082983"/>
    <n v="1326404583"/>
    <b v="0"/>
    <n v="20"/>
    <b v="1"/>
    <s v="music/indie rock"/>
    <n v="1.145"/>
    <n v="57.25"/>
    <x v="4"/>
    <s v="indie rock"/>
    <x v="1894"/>
    <d v="2012-02-12T14: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0: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0: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4: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1: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4: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2: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6: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1: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1: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09: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5: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09: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7: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5: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3: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5: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7: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2: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5: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0: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8: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1: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09T23: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1: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4: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6: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2: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3: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1: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2: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7: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7:26:00"/>
  </r>
  <r>
    <n v="1927"/>
    <s v="GBS Detroit Presents Hampshire"/>
    <s v="Hampshire is headed to GBS Detroit."/>
    <n v="600"/>
    <n v="620"/>
    <x v="0"/>
    <s v="US"/>
    <s v="USD"/>
    <n v="1331182740"/>
    <n v="1329856839"/>
    <b v="0"/>
    <n v="11"/>
    <b v="1"/>
    <s v="music/indie rock"/>
    <n v="1.0333333333333334"/>
    <n v="56.363636363636367"/>
    <x v="4"/>
    <s v="indie rock"/>
    <x v="1927"/>
    <d v="2012-03-07T21: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8: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7: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6: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0: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2: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0: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2: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1: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2: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0: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2: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5: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0: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3: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2: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3: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7: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1T23: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9: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2: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0: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3: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1: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4: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7: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0: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2: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2: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4: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19: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5: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7: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1: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0: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1: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3: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1T23: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8: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5: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8: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8: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2: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0: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1: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8: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1: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1: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4: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0: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1: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5: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0: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8: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2: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6: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2: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8:21:16"/>
  </r>
  <r>
    <n v="1988"/>
    <s v="Phillip Michael Photography"/>
    <s v="Expressing art in an image!"/>
    <n v="6000"/>
    <n v="25"/>
    <x v="2"/>
    <s v="US"/>
    <s v="USD"/>
    <n v="1440094742"/>
    <n v="1437502742"/>
    <b v="0"/>
    <n v="1"/>
    <b v="0"/>
    <s v="photography/people"/>
    <n v="4.1666666666666666E-3"/>
    <n v="25"/>
    <x v="8"/>
    <s v="people"/>
    <x v="1988"/>
    <d v="2015-08-20T11: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09: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1: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4: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0: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7: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8: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4: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2: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5: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19: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5: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5: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3: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0: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6: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7: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0: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6: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1: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7: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1: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6: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6: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2: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6: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1: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4: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4: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1: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1: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0: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6: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8: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6: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3: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1: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0: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1: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4: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7: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6: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8: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2: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8: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6T23: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8: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3: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29T23: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1: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1: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6: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6: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09: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1: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9: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19: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1: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7: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8: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5: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8: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7: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19: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8: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5: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1: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1: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4: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3: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4: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8: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1: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1: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0: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5: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1: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1: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3: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3: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6: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8: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1T23: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6: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09: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2: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9: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4: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4: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1: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2: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6: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1: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0: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0: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3: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3: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1: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1: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0: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8: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2: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3: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9: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4: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0: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0: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8: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9:43:55"/>
  </r>
  <r>
    <n v="2099"/>
    <s v="Roosevelt Died."/>
    <s v="Our tour van died, we need help!"/>
    <n v="3000"/>
    <n v="3971"/>
    <x v="0"/>
    <s v="US"/>
    <s v="USD"/>
    <n v="1435808400"/>
    <n v="1434650084"/>
    <b v="0"/>
    <n v="63"/>
    <b v="1"/>
    <s v="music/indie rock"/>
    <n v="1.3236666666666668"/>
    <n v="63.031746031746032"/>
    <x v="4"/>
    <s v="indie rock"/>
    <x v="2099"/>
    <d v="2015-07-01T20: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0: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0: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3: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2: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7: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1: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2: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1: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0: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0: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1: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8: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5: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3: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1: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8: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1: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1: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3: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0: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6: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0: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0: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4T23: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2: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7: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6: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4: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1: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7: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19: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1: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4: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3T23: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4: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6: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5: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1: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8: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1: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3: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3: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09: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2: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6: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6T23: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09:18:30"/>
  </r>
  <r>
    <n v="2147"/>
    <s v="Johnny Rocketfingers 3"/>
    <s v="A Point and Click Adventure on Steroids."/>
    <n v="390000"/>
    <n v="2716"/>
    <x v="2"/>
    <s v="US"/>
    <s v="USD"/>
    <n v="1416125148"/>
    <n v="1413356748"/>
    <b v="0"/>
    <n v="55"/>
    <b v="0"/>
    <s v="games/video games"/>
    <n v="6.9641025641025639E-3"/>
    <n v="49.381818181818183"/>
    <x v="6"/>
    <s v="video games"/>
    <x v="2147"/>
    <d v="2014-11-16T01: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09: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7:00:00"/>
  </r>
  <r>
    <n v="2150"/>
    <s v="The Unknown Door"/>
    <s v="A pixel styled open world detective game."/>
    <n v="50000"/>
    <n v="405"/>
    <x v="2"/>
    <s v="NO"/>
    <s v="NOK"/>
    <n v="1468392599"/>
    <n v="1465800599"/>
    <b v="0"/>
    <n v="4"/>
    <b v="0"/>
    <s v="games/video games"/>
    <n v="8.0999999999999996E-3"/>
    <n v="101.25"/>
    <x v="6"/>
    <s v="video games"/>
    <x v="2150"/>
    <d v="2016-07-12T23: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3: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1: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0: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8: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09: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3:30:06"/>
  </r>
  <r>
    <n v="2157"/>
    <s v="Nin"/>
    <s v="Gamers and 90's fans unite in this small tale of epic proportions!"/>
    <n v="75000"/>
    <n v="21144"/>
    <x v="2"/>
    <s v="US"/>
    <s v="USD"/>
    <n v="1482479940"/>
    <n v="1479684783"/>
    <b v="0"/>
    <n v="57"/>
    <b v="0"/>
    <s v="games/video games"/>
    <n v="0.28192"/>
    <n v="370.94736842105266"/>
    <x v="6"/>
    <s v="video games"/>
    <x v="2157"/>
    <d v="2016-12-23T00: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3: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0: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0:05:05"/>
  </r>
  <r>
    <n v="2161"/>
    <s v="CallMeGhost DEBUT ALBUM preorder!"/>
    <s v="We're trying to fund hard copies of our debut album!"/>
    <n v="400"/>
    <n v="463"/>
    <x v="0"/>
    <s v="US"/>
    <s v="USD"/>
    <n v="1443040059"/>
    <n v="1440448059"/>
    <b v="0"/>
    <n v="13"/>
    <b v="1"/>
    <s v="music/rock"/>
    <n v="1.1575"/>
    <n v="35.615384615384613"/>
    <x v="4"/>
    <s v="rock"/>
    <x v="2161"/>
    <d v="2015-09-23T13: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1: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0:50:00"/>
  </r>
  <r>
    <n v="2164"/>
    <s v="Rosaline debut record"/>
    <s v="South Florida roots country/rock outfit's long awaited debut record"/>
    <n v="5500"/>
    <n v="5645"/>
    <x v="0"/>
    <s v="US"/>
    <s v="USD"/>
    <n v="1466827140"/>
    <n v="1464196414"/>
    <b v="0"/>
    <n v="83"/>
    <b v="1"/>
    <s v="music/rock"/>
    <n v="1.0263636363636364"/>
    <n v="68.01204819277109"/>
    <x v="4"/>
    <s v="rock"/>
    <x v="2164"/>
    <d v="2016-06-24T20: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8: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4: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8: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2: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09: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1: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2: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6: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0: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6: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7: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8: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5T23: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8: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1: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0: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7: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4: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2: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09: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1: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19: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0: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0: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5: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2T23: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3: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6: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1: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0: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1: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7: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6: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2: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3: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3: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3: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0: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2: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3: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2: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1: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6: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0: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3: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8: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2: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2: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3: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1: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1: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7: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0: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8: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7: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1: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8: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2: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2: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1: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3: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5T23: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1: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4: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2: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7: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2: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6: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7: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0: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7: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1: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2: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2: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0: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3: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1: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2: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8: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4: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8: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8: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1: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0: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09: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8: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5: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3: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6: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1: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2: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6: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0: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7: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2: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3: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19: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8: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8: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2: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4: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7: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9: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5: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5: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7: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8: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9: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5: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1: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7: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3: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1: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9: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1: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1: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0: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09: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1: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6: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1: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9: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0: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0: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5: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0:33:46"/>
  </r>
  <r>
    <n v="2297"/>
    <s v="Company Company: Debut EP"/>
    <s v="New Jersey Alternative Rock band COCO needs YOUR help self-releasing debut EP!"/>
    <n v="1000"/>
    <n v="1006"/>
    <x v="0"/>
    <s v="US"/>
    <s v="USD"/>
    <n v="1331697540"/>
    <n v="1328749249"/>
    <b v="0"/>
    <n v="19"/>
    <b v="1"/>
    <s v="music/rock"/>
    <n v="1.006"/>
    <n v="52.94736842105263"/>
    <x v="4"/>
    <s v="rock"/>
    <x v="2297"/>
    <d v="2012-03-13T20: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2: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7: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0: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0: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0: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1: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1: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1: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2: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8: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6: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1: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7: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6: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6: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6: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0: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1: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2: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0: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8: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1: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2: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3: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1: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3: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6: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0: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5: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1: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7: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7: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7: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8: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0: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0: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6: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5: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8: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4: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0: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8: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2: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2: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2: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0: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6: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2: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7: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5: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1: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3: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19: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8: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09: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0: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5:02:16"/>
  </r>
  <r>
    <n v="2356"/>
    <s v="HardstyleUnited.com (Canceled)"/>
    <s v="HardstyleUnited.com The Global Hardstyle community. Your Hardstyle community."/>
    <n v="10000"/>
    <n v="0"/>
    <x v="1"/>
    <s v="NL"/>
    <s v="EUR"/>
    <n v="1433530104"/>
    <n v="1430938104"/>
    <b v="0"/>
    <n v="0"/>
    <b v="0"/>
    <s v="technology/web"/>
    <n v="0"/>
    <e v="#DIV/0!"/>
    <x v="2"/>
    <s v="web"/>
    <x v="2356"/>
    <d v="2015-06-05T11: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7: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7: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8: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09: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5: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09: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7: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5: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6: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5: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5: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09: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2: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1: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1: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8:39:31"/>
  </r>
  <r>
    <n v="2373"/>
    <s v="Cykelauktion.com (Canceled)"/>
    <s v="We want to create a safe marketplace for buying and selling bicycles."/>
    <n v="850000"/>
    <n v="50"/>
    <x v="1"/>
    <s v="SE"/>
    <s v="SEK"/>
    <n v="1440863624"/>
    <n v="1438271624"/>
    <b v="0"/>
    <n v="1"/>
    <b v="0"/>
    <s v="technology/web"/>
    <n v="5.8823529411764708E-5"/>
    <n v="50"/>
    <x v="2"/>
    <s v="web"/>
    <x v="2373"/>
    <d v="2015-08-29T08: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3: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3: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5: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4:53:03"/>
  </r>
  <r>
    <n v="2378"/>
    <s v="KEEPUP INC (Canceled)"/>
    <s v="KEEPUP allows you to extend your social circle by introducing you to new people via your friends."/>
    <n v="110000"/>
    <n v="0"/>
    <x v="1"/>
    <s v="US"/>
    <s v="USD"/>
    <n v="1440548330"/>
    <n v="1438042730"/>
    <b v="0"/>
    <n v="0"/>
    <b v="0"/>
    <s v="technology/web"/>
    <n v="0"/>
    <e v="#DIV/0!"/>
    <x v="2"/>
    <s v="web"/>
    <x v="2378"/>
    <d v="2015-08-25T17:18:50"/>
  </r>
  <r>
    <n v="2379"/>
    <s v="SelectCooks.com (Canceled)"/>
    <s v="Selectcooks.com is a community marketplace for people to list, find and hire chefs."/>
    <n v="30000"/>
    <n v="0"/>
    <x v="1"/>
    <s v="US"/>
    <s v="USD"/>
    <n v="1444004616"/>
    <n v="1440116616"/>
    <b v="0"/>
    <n v="0"/>
    <b v="0"/>
    <s v="technology/web"/>
    <n v="0"/>
    <e v="#DIV/0!"/>
    <x v="2"/>
    <s v="web"/>
    <x v="2379"/>
    <d v="2015-10-04T17: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2: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5: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1: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8: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19: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09: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3: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8: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2: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4: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23: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1: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19: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8: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1: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1: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3: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4: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4: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3: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23: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2:44:56"/>
  </r>
  <r>
    <n v="2402"/>
    <s v="Cupcake Truck Unite"/>
    <s v="Small town, delicious treats, and a mobile truck"/>
    <n v="12000"/>
    <n v="52"/>
    <x v="2"/>
    <s v="US"/>
    <s v="USD"/>
    <n v="1431533931"/>
    <n v="1428941931"/>
    <b v="0"/>
    <n v="1"/>
    <b v="0"/>
    <s v="food/food trucks"/>
    <n v="4.3333333333333331E-3"/>
    <n v="52"/>
    <x v="7"/>
    <s v="food trucks"/>
    <x v="2402"/>
    <d v="2015-05-13T09: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3: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7: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7: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19: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0T23: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1: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4: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2: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0: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1: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6: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0: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3: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8: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4:13:07"/>
  </r>
  <r>
    <n v="2418"/>
    <s v="Mexican food truck"/>
    <s v="I want to start my food truck business."/>
    <n v="25000"/>
    <n v="5"/>
    <x v="2"/>
    <s v="US"/>
    <s v="USD"/>
    <n v="1427225644"/>
    <n v="1422045244"/>
    <b v="0"/>
    <n v="5"/>
    <b v="0"/>
    <s v="food/food trucks"/>
    <n v="2.0000000000000001E-4"/>
    <n v="1"/>
    <x v="7"/>
    <s v="food trucks"/>
    <x v="2418"/>
    <d v="2015-03-24T12: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0: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8:41:35"/>
  </r>
  <r>
    <n v="2421"/>
    <s v="hot dog cart"/>
    <s v="help me start Merrill's first hot dog cart in this empty lot"/>
    <n v="6000"/>
    <n v="1"/>
    <x v="2"/>
    <s v="US"/>
    <s v="USD"/>
    <n v="1424536196"/>
    <n v="1421944196"/>
    <b v="0"/>
    <n v="1"/>
    <b v="0"/>
    <s v="food/food trucks"/>
    <n v="1.6666666666666666E-4"/>
    <n v="1"/>
    <x v="7"/>
    <s v="food trucks"/>
    <x v="2421"/>
    <d v="2015-02-21T09:29:56"/>
  </r>
  <r>
    <n v="2422"/>
    <s v="Help starting a family owned food truck"/>
    <s v="Family owned business serving BBQ and seafood to the public"/>
    <n v="500"/>
    <n v="1"/>
    <x v="2"/>
    <s v="US"/>
    <s v="USD"/>
    <n v="1426091036"/>
    <n v="1423502636"/>
    <b v="0"/>
    <n v="1"/>
    <b v="0"/>
    <s v="food/food trucks"/>
    <n v="2E-3"/>
    <n v="1"/>
    <x v="7"/>
    <s v="food trucks"/>
    <x v="2422"/>
    <d v="2015-03-11T09: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09:54:50"/>
  </r>
  <r>
    <n v="2424"/>
    <s v="Lily and Memphs"/>
    <s v="Great and creative food from the heart in the form of a sweet food truck!"/>
    <n v="25000"/>
    <n v="310"/>
    <x v="2"/>
    <s v="US"/>
    <s v="USD"/>
    <n v="1414445108"/>
    <n v="1411853108"/>
    <b v="0"/>
    <n v="9"/>
    <b v="0"/>
    <s v="food/food trucks"/>
    <n v="1.24E-2"/>
    <n v="34.444444444444443"/>
    <x v="7"/>
    <s v="food trucks"/>
    <x v="2424"/>
    <d v="2014-10-27T14: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5: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1: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2T23: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0: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09: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0:08:24"/>
  </r>
  <r>
    <n v="2431"/>
    <s v="Murphy's good eatin'"/>
    <s v="Go to Colorado and run a food truck with homemade food of all kinds."/>
    <n v="100000"/>
    <n v="2"/>
    <x v="2"/>
    <s v="US"/>
    <s v="USD"/>
    <n v="1467080613"/>
    <n v="1461896613"/>
    <b v="0"/>
    <n v="2"/>
    <b v="0"/>
    <s v="food/food trucks"/>
    <n v="2.0000000000000002E-5"/>
    <n v="1"/>
    <x v="7"/>
    <s v="food trucks"/>
    <x v="2431"/>
    <d v="2016-06-27T19: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2: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4: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1: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4T23: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7: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1: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5: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2: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4:35:13"/>
  </r>
  <r>
    <n v="2441"/>
    <s v="Bring Alchemy Pops to the People!"/>
    <s v="YOU can help Alchemy Pops POP up on a street near you!"/>
    <n v="7500"/>
    <n v="8091"/>
    <x v="0"/>
    <s v="US"/>
    <s v="USD"/>
    <n v="1437627540"/>
    <n v="1435806054"/>
    <b v="0"/>
    <n v="109"/>
    <b v="1"/>
    <s v="food/small batch"/>
    <n v="1.0788"/>
    <n v="74.22935779816514"/>
    <x v="7"/>
    <s v="small batch"/>
    <x v="2441"/>
    <d v="2015-07-22T21: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8: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8: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1: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1: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8: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1: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2: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1: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0: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4: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6: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9: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1: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1: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6: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6: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2: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7: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1: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1:28:16"/>
  </r>
  <r>
    <n v="2463"/>
    <s v="Emma Ate the Lion &quot;Songs Two Count Too&quot;"/>
    <s v="Emma Ate The Lion's debut full length album"/>
    <n v="2000"/>
    <n v="2325"/>
    <x v="0"/>
    <s v="US"/>
    <s v="USD"/>
    <n v="1366138800"/>
    <n v="1362710425"/>
    <b v="0"/>
    <n v="75"/>
    <b v="1"/>
    <s v="music/indie rock"/>
    <n v="1.1625000000000001"/>
    <n v="31"/>
    <x v="4"/>
    <s v="indie rock"/>
    <x v="2463"/>
    <d v="2013-04-16T12: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2: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0: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19: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0: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2: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3: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8: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6: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8: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1: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7: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5: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1: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9: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5: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19: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5: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8: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1: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0: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5: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6: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09: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8: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9: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09: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2: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8:51:00"/>
  </r>
  <r>
    <n v="2492"/>
    <s v="SUPER NICE EP 2012"/>
    <s v="We're a band from Hawaii trying to produce our first EP and we need help!"/>
    <n v="600"/>
    <n v="750"/>
    <x v="0"/>
    <s v="US"/>
    <s v="USD"/>
    <n v="1339840740"/>
    <n v="1335397188"/>
    <b v="0"/>
    <n v="27"/>
    <b v="1"/>
    <s v="music/indie rock"/>
    <n v="1.25"/>
    <n v="27.777777777777779"/>
    <x v="4"/>
    <s v="indie rock"/>
    <x v="2492"/>
    <d v="2012-06-16T02: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1: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8: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5: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5: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4: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6: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1: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1: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1: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2: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4: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8: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7: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4:00:00"/>
  </r>
  <r>
    <n v="2507"/>
    <s v="Help Cafe Talavera get a New Kitchen!"/>
    <s v="Unique dishes for a unique city!."/>
    <n v="42850"/>
    <n v="0"/>
    <x v="2"/>
    <s v="US"/>
    <s v="USD"/>
    <n v="1431308704"/>
    <n v="1428716704"/>
    <b v="0"/>
    <n v="0"/>
    <b v="0"/>
    <s v="food/restaurants"/>
    <n v="0"/>
    <e v="#DIV/0!"/>
    <x v="7"/>
    <s v="restaurants"/>
    <x v="2507"/>
    <d v="2015-05-10T18: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5: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1: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6: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3: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4: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7: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2: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3: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9: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1: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0: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0: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2: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6: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7: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7: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1: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3: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1: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0: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4:00:00"/>
  </r>
  <r>
    <n v="2529"/>
    <s v="UrbanArias is DC's Contemporary Opera Company"/>
    <s v="Opera. Short. New."/>
    <n v="6000"/>
    <n v="6257"/>
    <x v="0"/>
    <s v="US"/>
    <s v="USD"/>
    <n v="1332636975"/>
    <n v="1328752575"/>
    <b v="0"/>
    <n v="76"/>
    <b v="1"/>
    <s v="music/classical music"/>
    <n v="1.0428333333333333"/>
    <n v="82.328947368421055"/>
    <x v="4"/>
    <s v="classical music"/>
    <x v="2529"/>
    <d v="2012-03-24T17: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1: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0: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3: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1: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3:00:00"/>
  </r>
  <r>
    <n v="2535"/>
    <s v="Mark Hayes Requiem Recording"/>
    <s v="Mark Hayes: Requiem Recording"/>
    <n v="20000"/>
    <n v="20755"/>
    <x v="0"/>
    <s v="US"/>
    <s v="USD"/>
    <n v="1417463945"/>
    <n v="1414781945"/>
    <b v="0"/>
    <n v="78"/>
    <b v="1"/>
    <s v="music/classical music"/>
    <n v="1.03775"/>
    <n v="266.08974358974359"/>
    <x v="4"/>
    <s v="classical music"/>
    <x v="2535"/>
    <d v="2014-12-01T12: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9: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8: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1: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4: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9: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3: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0: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0: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5: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7: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2: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0: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1: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0: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3: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2: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1: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0: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8: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6: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0: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6: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2: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5: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5: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5:35:39"/>
  </r>
  <r>
    <n v="2563"/>
    <s v="Phoenix Pearl Boba Tea Truck (Canceled)"/>
    <s v="Michigan based bubble tea and specialty ice cream food truck"/>
    <n v="20000"/>
    <n v="0"/>
    <x v="1"/>
    <s v="US"/>
    <s v="USD"/>
    <n v="1438226451"/>
    <n v="1433042451"/>
    <b v="0"/>
    <n v="0"/>
    <b v="0"/>
    <s v="food/food trucks"/>
    <n v="0"/>
    <e v="#DIV/0!"/>
    <x v="7"/>
    <s v="food trucks"/>
    <x v="2563"/>
    <d v="2015-07-29T20: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7: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3: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6: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4: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8: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19: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4: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1: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19: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7: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2: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9:36:34"/>
  </r>
  <r>
    <n v="2576"/>
    <s v="2 Go Fast Food (Canceled)"/>
    <s v="A New Twist with an American and Philippine fast food Mobile Trailer."/>
    <n v="10000"/>
    <n v="0"/>
    <x v="1"/>
    <s v="US"/>
    <s v="USD"/>
    <n v="1428707647"/>
    <n v="1424823247"/>
    <b v="0"/>
    <n v="0"/>
    <b v="0"/>
    <s v="food/food trucks"/>
    <n v="0"/>
    <e v="#DIV/0!"/>
    <x v="7"/>
    <s v="food trucks"/>
    <x v="2576"/>
    <d v="2015-04-10T16: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2: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2: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0: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09:04:58"/>
  </r>
  <r>
    <n v="2582"/>
    <s v="Drunken Wings"/>
    <s v="The place where chicken meets liquor for the first time!"/>
    <n v="90000"/>
    <n v="1"/>
    <x v="2"/>
    <s v="US"/>
    <s v="USD"/>
    <n v="1477784634"/>
    <n v="1475192634"/>
    <b v="0"/>
    <n v="1"/>
    <b v="0"/>
    <s v="food/food trucks"/>
    <n v="1.1111111111111112E-5"/>
    <n v="1"/>
    <x v="7"/>
    <s v="food trucks"/>
    <x v="2582"/>
    <d v="2016-10-29T16: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0: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1: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6: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0: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09: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6: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4: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7: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3: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2: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3: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6: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2: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8: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1: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3: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1: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3: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0: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4: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4: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8: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5: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0: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9: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7: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2: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1T23: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5: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0: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2: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5: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6: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3: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3: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4: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8: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0: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0: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3: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3: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3: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8: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3: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6: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5: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3: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1: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8: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6: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8: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4: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8: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6: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4: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3: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0: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3: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3: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0: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2: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4: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0: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3T23: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0: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6: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7: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2: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0: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1: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6:25:26"/>
  </r>
  <r>
    <n v="2655"/>
    <s v="Balloons (Canceled)"/>
    <s v="Thank you for your support!"/>
    <n v="15000"/>
    <n v="3155"/>
    <x v="1"/>
    <s v="US"/>
    <s v="USD"/>
    <n v="1455048000"/>
    <n v="1452631647"/>
    <b v="0"/>
    <n v="43"/>
    <b v="0"/>
    <s v="technology/space exploration"/>
    <n v="0.21033333333333334"/>
    <n v="73.372093023255815"/>
    <x v="2"/>
    <s v="space exploration"/>
    <x v="2655"/>
    <d v="2016-02-09T13: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2: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8: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4:13:14"/>
  </r>
  <r>
    <n v="2659"/>
    <s v="test (Canceled)"/>
    <s v="test"/>
    <n v="49000"/>
    <n v="1333"/>
    <x v="1"/>
    <s v="US"/>
    <s v="USD"/>
    <n v="1429321210"/>
    <n v="1426729210"/>
    <b v="0"/>
    <n v="10"/>
    <b v="0"/>
    <s v="technology/space exploration"/>
    <n v="2.720408163265306E-2"/>
    <n v="133.30000000000001"/>
    <x v="2"/>
    <s v="space exploration"/>
    <x v="2659"/>
    <d v="2015-04-17T18: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1: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6: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0: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8: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3: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4: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4: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5: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7: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7: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7: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2: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7T23: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5: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1: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4: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7: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7: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2: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7:01:34"/>
  </r>
  <r>
    <n v="2680"/>
    <s v="iHeart Pillow"/>
    <s v="iHeartPillow, Connecting loved ones"/>
    <n v="32000"/>
    <n v="276"/>
    <x v="2"/>
    <s v="ES"/>
    <s v="EUR"/>
    <n v="1459915491"/>
    <n v="1457327091"/>
    <b v="0"/>
    <n v="4"/>
    <b v="0"/>
    <s v="technology/makerspaces"/>
    <n v="8.6250000000000007E-3"/>
    <n v="69"/>
    <x v="2"/>
    <s v="makerspaces"/>
    <x v="2680"/>
    <d v="2016-04-05T21: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4: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2: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1: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4: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8: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6: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8:21:58"/>
  </r>
  <r>
    <n v="2688"/>
    <s v="Mac N Cheez Food Truck"/>
    <s v="The amazing gourmet Mac N Cheez Food Truck Campaigne!"/>
    <n v="50000"/>
    <n v="74"/>
    <x v="2"/>
    <s v="US"/>
    <s v="USD"/>
    <n v="1424746800"/>
    <n v="1422067870"/>
    <b v="0"/>
    <n v="14"/>
    <b v="0"/>
    <s v="food/food trucks"/>
    <n v="1.48E-3"/>
    <n v="5.2857142857142856"/>
    <x v="7"/>
    <s v="food trucks"/>
    <x v="2688"/>
    <d v="2015-02-23T2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6: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19:31:16"/>
  </r>
  <r>
    <n v="2691"/>
    <s v="Cook"/>
    <s v="A Great New local Food Truck serving up ethnic fusion inspired eats in Ottawa."/>
    <n v="65000"/>
    <n v="35"/>
    <x v="2"/>
    <s v="CA"/>
    <s v="CAD"/>
    <n v="1431278557"/>
    <n v="1427390557"/>
    <b v="0"/>
    <n v="2"/>
    <b v="0"/>
    <s v="food/food trucks"/>
    <n v="5.3846153846153844E-4"/>
    <n v="17.5"/>
    <x v="7"/>
    <s v="food trucks"/>
    <x v="2691"/>
    <d v="2015-05-10T10: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0: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0: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0: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0: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3: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5: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4: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4: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3: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0: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1: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8: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2:41:54"/>
  </r>
  <r>
    <n v="2705"/>
    <s v="Fischer Theatre Marquee"/>
    <s v="Help light the lights at the historic Fischer Theatre in Danville, IL."/>
    <n v="16500"/>
    <n v="1739"/>
    <x v="3"/>
    <s v="US"/>
    <s v="USD"/>
    <n v="1490389158"/>
    <n v="1486504758"/>
    <b v="0"/>
    <n v="8"/>
    <b v="0"/>
    <s v="theater/spaces"/>
    <n v="0.10539393939393939"/>
    <n v="217.375"/>
    <x v="1"/>
    <s v="spaces"/>
    <x v="2705"/>
    <d v="2017-03-24T13: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5T23: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6T23: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9: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0: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19: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5: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1: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8: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6: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2: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0: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5: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6: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6: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5: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3: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4: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0: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0:52:15"/>
  </r>
  <r>
    <n v="2726"/>
    <s v="Krimston TWO - Dual SIM case for iPhone"/>
    <s v="Krimston TWO: iPhone Dual SIM Case"/>
    <n v="100000"/>
    <n v="105745"/>
    <x v="0"/>
    <s v="US"/>
    <s v="USD"/>
    <n v="1461333311"/>
    <n v="1458741311"/>
    <b v="0"/>
    <n v="404"/>
    <b v="1"/>
    <s v="technology/hardware"/>
    <n v="1.05745"/>
    <n v="261.74504950495049"/>
    <x v="2"/>
    <s v="hardware"/>
    <x v="2726"/>
    <d v="2016-04-22T06: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09: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7: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2: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5: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1: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7: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2: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4: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3: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8: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2: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0: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4: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6: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19: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0: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0: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8: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6: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1: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0: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0: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1: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3: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4: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1: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4: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8: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1: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4:36:41"/>
  </r>
  <r>
    <n v="2757"/>
    <s v="C is for Crooked"/>
    <s v="A children's letter book that Lampoons Hillary Clinton"/>
    <n v="1500"/>
    <n v="10"/>
    <x v="2"/>
    <s v="US"/>
    <s v="USD"/>
    <n v="1470498332"/>
    <n v="1469202332"/>
    <b v="0"/>
    <n v="2"/>
    <b v="0"/>
    <s v="publishing/children's books"/>
    <n v="6.6666666666666671E-3"/>
    <n v="5"/>
    <x v="3"/>
    <s v="children's books"/>
    <x v="2757"/>
    <d v="2016-08-06T08: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3: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1: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4: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8: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6: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6: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2: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6: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09: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6: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6: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2: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8: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3: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3: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0: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7: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0: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09: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6: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8: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3: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0: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1: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5: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1: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4:00:00"/>
  </r>
  <r>
    <n v="2786"/>
    <s v="Fierce"/>
    <s v="A heart-melting farce about sex, art and the lovelorn lay-abouts of London-town."/>
    <n v="2500"/>
    <n v="2946"/>
    <x v="0"/>
    <s v="GB"/>
    <s v="GBP"/>
    <n v="1404913180"/>
    <n v="1403703580"/>
    <b v="0"/>
    <n v="74"/>
    <b v="1"/>
    <s v="theater/plays"/>
    <n v="1.1783999999999999"/>
    <n v="39.810810810810814"/>
    <x v="1"/>
    <s v="plays"/>
    <x v="2786"/>
    <d v="2014-07-09T06: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1: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9:50:43"/>
  </r>
  <r>
    <n v="2789"/>
    <s v="The Adventurers Club"/>
    <s v="BNT's Biggest Adventure So Far: Our 2015 full length production!"/>
    <n v="3000"/>
    <n v="3035"/>
    <x v="0"/>
    <s v="US"/>
    <s v="USD"/>
    <n v="1426132800"/>
    <n v="1424477934"/>
    <b v="0"/>
    <n v="24"/>
    <b v="1"/>
    <s v="theater/plays"/>
    <n v="1.0116666666666667"/>
    <n v="126.45833333333333"/>
    <x v="1"/>
    <s v="plays"/>
    <x v="2789"/>
    <d v="2015-03-11T21: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5: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1: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2: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3: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2: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6: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5: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5: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9: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09: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6: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4: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8: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7: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3: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5: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4:00:00"/>
  </r>
  <r>
    <n v="2807"/>
    <s v="The Commission Theatre Co."/>
    <s v="Bringing Shakespeare back to the Playwrights"/>
    <n v="5000"/>
    <n v="6300"/>
    <x v="0"/>
    <s v="US"/>
    <s v="USD"/>
    <n v="1435611438"/>
    <n v="1433019438"/>
    <b v="0"/>
    <n v="93"/>
    <b v="1"/>
    <s v="theater/plays"/>
    <n v="1.26"/>
    <n v="67.741935483870961"/>
    <x v="1"/>
    <s v="plays"/>
    <x v="2807"/>
    <d v="2015-06-29T13: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3: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7: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0: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4: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1: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0: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2: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1: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9: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8: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7: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5: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7: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5: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8: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5: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8: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2: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9: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6: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3: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0: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2: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5:00:00"/>
  </r>
  <r>
    <n v="2833"/>
    <s v="Star Man Rocket Man"/>
    <s v="A new play about exploring outer space"/>
    <n v="2700"/>
    <n v="2923"/>
    <x v="0"/>
    <s v="US"/>
    <s v="USD"/>
    <n v="1444528800"/>
    <n v="1442804633"/>
    <b v="0"/>
    <n v="35"/>
    <b v="1"/>
    <s v="theater/plays"/>
    <n v="1.0825925925925926"/>
    <n v="83.51428571428572"/>
    <x v="1"/>
    <s v="plays"/>
    <x v="2833"/>
    <d v="2015-10-10T19: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6: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7: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1: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5: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5: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1: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0: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1: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4: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1: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6: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7: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09: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2: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8: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3: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7: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6: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8: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1: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0: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6: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4: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1: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4: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1: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2: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7: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1: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09:12:03"/>
  </r>
  <r>
    <n v="2864"/>
    <s v="'Haunting Julia' by Alan Ayckbourn"/>
    <s v="Accessible, original theatre for all!"/>
    <n v="2500"/>
    <n v="40"/>
    <x v="2"/>
    <s v="GB"/>
    <s v="GBP"/>
    <n v="1437139080"/>
    <n v="1434552207"/>
    <b v="0"/>
    <n v="3"/>
    <b v="0"/>
    <s v="theater/plays"/>
    <n v="1.6E-2"/>
    <n v="13.333333333333334"/>
    <x v="1"/>
    <s v="plays"/>
    <x v="2864"/>
    <d v="2015-07-17T06: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19: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5: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1: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2: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7: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1: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0:43:33"/>
  </r>
  <r>
    <n v="2872"/>
    <s v="Loud Arts"/>
    <s v="Local Theatre group in Loudoun County, Virginia. Looking for funds to start producing shows!"/>
    <n v="3000"/>
    <n v="0"/>
    <x v="2"/>
    <s v="US"/>
    <s v="USD"/>
    <n v="1434768438"/>
    <n v="1429584438"/>
    <b v="0"/>
    <n v="0"/>
    <b v="0"/>
    <s v="theater/plays"/>
    <n v="0"/>
    <e v="#DIV/0!"/>
    <x v="1"/>
    <s v="plays"/>
    <x v="2872"/>
    <d v="2015-06-19T19: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2: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3: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0: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0: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7: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0: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0: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8: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7: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1: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0:27:15"/>
  </r>
  <r>
    <n v="2885"/>
    <s v="The Wedding"/>
    <s v="An historic and proud work of Polish nationalistic literature performed on stage."/>
    <n v="400"/>
    <n v="130"/>
    <x v="2"/>
    <s v="US"/>
    <s v="USD"/>
    <n v="1426294201"/>
    <n v="1423705801"/>
    <b v="0"/>
    <n v="5"/>
    <b v="0"/>
    <s v="theater/plays"/>
    <n v="0.32500000000000001"/>
    <n v="26"/>
    <x v="1"/>
    <s v="plays"/>
    <x v="2885"/>
    <d v="2015-03-13T17: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0: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3: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1: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3: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3: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4:00:00"/>
  </r>
  <r>
    <n v="2893"/>
    <s v="REDISCOVERING KIA THE PLAY"/>
    <s v="Fundraising for REDISCOVERING KIA THE PLAY"/>
    <n v="5000"/>
    <n v="25"/>
    <x v="2"/>
    <s v="US"/>
    <s v="USD"/>
    <n v="1420768800"/>
    <n v="1415644395"/>
    <b v="0"/>
    <n v="2"/>
    <b v="0"/>
    <s v="theater/plays"/>
    <n v="5.0000000000000001E-3"/>
    <n v="12.5"/>
    <x v="1"/>
    <s v="plays"/>
    <x v="2893"/>
    <d v="2015-01-08T19:00:00"/>
  </r>
  <r>
    <n v="2894"/>
    <s v="How Could You Do This To Me (The Stage Play)"/>
    <s v="This Is A Story About A Woman A Man And A Woman"/>
    <n v="50000"/>
    <n v="0"/>
    <x v="2"/>
    <s v="US"/>
    <s v="USD"/>
    <n v="1428100815"/>
    <n v="1422920415"/>
    <b v="0"/>
    <n v="0"/>
    <b v="0"/>
    <s v="theater/plays"/>
    <n v="0"/>
    <e v="#DIV/0!"/>
    <x v="1"/>
    <s v="plays"/>
    <x v="2894"/>
    <d v="2015-04-03T15: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4: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1T23: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8: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8: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8: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2: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4: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3: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1: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5: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8: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8: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4: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0: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2: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3: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1: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0: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5:08:59"/>
  </r>
  <r>
    <n v="2914"/>
    <s v="Hercules the Panto"/>
    <s v="Hercules must complete four challenges in order to meet the father he never knew"/>
    <n v="25000"/>
    <n v="1"/>
    <x v="2"/>
    <s v="GB"/>
    <s v="GBP"/>
    <n v="1426365994"/>
    <n v="1421185594"/>
    <b v="0"/>
    <n v="1"/>
    <b v="0"/>
    <s v="theater/plays"/>
    <n v="4.0000000000000003E-5"/>
    <n v="1"/>
    <x v="1"/>
    <s v="plays"/>
    <x v="2914"/>
    <d v="2015-03-14T13: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1: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4: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2: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8: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7: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1: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4: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3: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0: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7: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1: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2: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6: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6: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7: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3: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4: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5: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8: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1: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3: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09: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8: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1: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6: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3: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0: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4: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0: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5: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0: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8: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3: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1: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2: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1: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2: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6: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0: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6: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6: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0: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7: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1: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1: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3: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4: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4: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0: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0: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0: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0: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5: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9: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8: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8: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1: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8: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0: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5: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9: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2: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3: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9: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6: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9: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09: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3: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1: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4: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7: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1:41:21"/>
  </r>
  <r>
    <n v="2989"/>
    <s v="Let's Light Up The Gem!"/>
    <s v="Bring the movies back to Bethel, Maine."/>
    <n v="20000"/>
    <n v="35307"/>
    <x v="0"/>
    <s v="US"/>
    <s v="USD"/>
    <n v="1450673940"/>
    <n v="1448756962"/>
    <b v="0"/>
    <n v="364"/>
    <b v="1"/>
    <s v="theater/spaces"/>
    <n v="1.76535"/>
    <n v="96.997252747252745"/>
    <x v="1"/>
    <s v="spaces"/>
    <x v="2989"/>
    <d v="2015-12-20T21: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6: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3: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1:25:10"/>
  </r>
  <r>
    <n v="2993"/>
    <s v="TRUE WEST: Think, Dog! Productions"/>
    <s v="Help us build the Kitchen from Hell!"/>
    <n v="1000"/>
    <n v="1003"/>
    <x v="0"/>
    <s v="US"/>
    <s v="USD"/>
    <n v="1455998867"/>
    <n v="1453406867"/>
    <b v="0"/>
    <n v="22"/>
    <b v="1"/>
    <s v="theater/spaces"/>
    <n v="1.0029999999999999"/>
    <n v="45.590909090909093"/>
    <x v="1"/>
    <s v="spaces"/>
    <x v="2993"/>
    <d v="2016-02-20T13: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4: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8: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4: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1: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1: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9: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1: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4: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3: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2: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5: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9: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1:09:51"/>
  </r>
  <r>
    <n v="3007"/>
    <s v="Bethlem"/>
    <s v="Consuite for 2015 CoreCon.  An adventure into insanity."/>
    <n v="600"/>
    <n v="1080"/>
    <x v="0"/>
    <s v="US"/>
    <s v="USD"/>
    <n v="1429938683"/>
    <n v="1428124283"/>
    <b v="0"/>
    <n v="20"/>
    <b v="1"/>
    <s v="theater/spaces"/>
    <n v="1.8"/>
    <n v="54"/>
    <x v="1"/>
    <s v="spaces"/>
    <x v="3007"/>
    <d v="2015-04-24T22: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2: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7: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2: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5: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9: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3: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2: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1: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6: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3: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5: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3: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2: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5: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9: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6: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09: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4: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8: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4T23: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1: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0: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4: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8: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19: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0: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6: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4: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1: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3: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0: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6: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3: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9: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9: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0: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0: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1: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6: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4: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7: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1: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2: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8: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0: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8: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5: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8: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7: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1: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5: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7T23:35:34"/>
  </r>
  <r>
    <n v="3061"/>
    <s v="Help Save Parkway Cinemas!"/>
    <s v="Save a historic Local theater."/>
    <n v="1000000"/>
    <n v="0"/>
    <x v="2"/>
    <s v="US"/>
    <s v="USD"/>
    <n v="1407955748"/>
    <n v="1405363748"/>
    <b v="0"/>
    <n v="0"/>
    <b v="0"/>
    <s v="theater/spaces"/>
    <n v="0"/>
    <e v="#DIV/0!"/>
    <x v="1"/>
    <s v="spaces"/>
    <x v="3061"/>
    <d v="2014-08-13T11: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1: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5: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1T23: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8: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2: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5: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09: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3: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0: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2: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8: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2: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6: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19:27:20"/>
  </r>
  <r>
    <n v="3076"/>
    <s v="10,000 Hours"/>
    <s v="Helping female comedians get in their 10,000 Hours of practice!"/>
    <n v="10000"/>
    <n v="1506"/>
    <x v="2"/>
    <s v="US"/>
    <s v="USD"/>
    <n v="1444405123"/>
    <n v="1439221123"/>
    <b v="0"/>
    <n v="50"/>
    <b v="0"/>
    <s v="theater/spaces"/>
    <n v="0.15060000000000001"/>
    <n v="30.12"/>
    <x v="1"/>
    <s v="spaces"/>
    <x v="3076"/>
    <d v="2015-10-09T08: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5: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0: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09: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8: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1: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6: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2: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1: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4: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09: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1: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6: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8: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1: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5: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5: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0: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2: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7: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2: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7: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7: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1: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7: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0: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1: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0: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9: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5: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2:32:31"/>
  </r>
  <r>
    <n v="3108"/>
    <s v="Funding a home for our Children's Theater"/>
    <s v="We need a permanent home for the theater!"/>
    <n v="50000"/>
    <n v="26"/>
    <x v="2"/>
    <s v="US"/>
    <s v="USD"/>
    <n v="1430234394"/>
    <n v="1425053994"/>
    <b v="0"/>
    <n v="2"/>
    <b v="0"/>
    <s v="theater/spaces"/>
    <n v="5.1999999999999995E-4"/>
    <n v="13"/>
    <x v="1"/>
    <s v="spaces"/>
    <x v="3108"/>
    <d v="2015-04-28T08: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0: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7: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7: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19: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0: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8: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3: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5: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6: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8: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7: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4: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09:18:55"/>
  </r>
  <r>
    <n v="3122"/>
    <s v="be back soon (Canceled)"/>
    <s v="cancelled until further notice"/>
    <n v="199"/>
    <n v="116"/>
    <x v="1"/>
    <s v="US"/>
    <s v="USD"/>
    <n v="1478733732"/>
    <n v="1478298132"/>
    <b v="0"/>
    <n v="2"/>
    <b v="0"/>
    <s v="theater/spaces"/>
    <n v="0.58291457286432158"/>
    <n v="58"/>
    <x v="1"/>
    <s v="spaces"/>
    <x v="3122"/>
    <d v="2016-11-09T16: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6: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1:43:21"/>
  </r>
  <r>
    <n v="3125"/>
    <s v="N/A (Canceled)"/>
    <s v="N/A"/>
    <n v="1500000"/>
    <n v="0"/>
    <x v="1"/>
    <s v="US"/>
    <s v="USD"/>
    <n v="1452142672"/>
    <n v="1449550672"/>
    <b v="0"/>
    <n v="0"/>
    <b v="0"/>
    <s v="theater/spaces"/>
    <n v="0"/>
    <e v="#DIV/0!"/>
    <x v="1"/>
    <s v="spaces"/>
    <x v="3125"/>
    <d v="2016-01-06T21: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6: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3: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1: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2: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1:59:00"/>
  </r>
  <r>
    <n v="3131"/>
    <s v="SNAKE EYES"/>
    <s v="A Staged Reading of &quot;Snake Eyes,&quot; a new play by Alex Rafala"/>
    <n v="4100"/>
    <n v="645"/>
    <x v="3"/>
    <s v="US"/>
    <s v="USD"/>
    <n v="1491656045"/>
    <n v="1489067645"/>
    <b v="0"/>
    <n v="12"/>
    <b v="0"/>
    <s v="theater/plays"/>
    <n v="0.15731707317073171"/>
    <n v="53.75"/>
    <x v="1"/>
    <s v="plays"/>
    <x v="3131"/>
    <d v="2017-04-08T05:54:05"/>
  </r>
  <r>
    <n v="3132"/>
    <s v="A Bite of a Snake Play"/>
    <s v="Smells Like Money, Drips Like Honey, Taste Like Mocha, Better Run AWAY"/>
    <n v="30000"/>
    <n v="10"/>
    <x v="3"/>
    <s v="US"/>
    <s v="USD"/>
    <n v="1492759460"/>
    <n v="1487579060"/>
    <b v="0"/>
    <n v="1"/>
    <b v="0"/>
    <s v="theater/plays"/>
    <n v="3.3333333333333332E-4"/>
    <n v="10"/>
    <x v="1"/>
    <s v="plays"/>
    <x v="3132"/>
    <d v="2017-04-21T00: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5: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09: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0: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5: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2: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8: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1: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09: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3: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4: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1: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8T23: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6:58:54"/>
  </r>
  <r>
    <n v="3146"/>
    <s v="SoÃ±Ã© una ciudad amurallada"/>
    <s v="Somos... Podemos... Amamos... Nuestra muralla, nuestra utopÃ­a. Que el amor sea el lÃ­mite"/>
    <n v="50000"/>
    <n v="5250"/>
    <x v="3"/>
    <s v="MX"/>
    <s v="MXN"/>
    <n v="1492356166"/>
    <n v="1488471766"/>
    <b v="0"/>
    <n v="12"/>
    <b v="0"/>
    <s v="theater/plays"/>
    <n v="0.105"/>
    <n v="437.5"/>
    <x v="1"/>
    <s v="plays"/>
    <x v="3146"/>
    <d v="2017-04-16T08: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7: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1: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9: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1: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3: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3: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1: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3: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4: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5:52:24"/>
  </r>
  <r>
    <n v="3157"/>
    <s v="Summer FourPlay"/>
    <s v="Four Directors.  Four One Acts.  Four Genres.  For You."/>
    <n v="4000"/>
    <n v="4040"/>
    <x v="0"/>
    <s v="US"/>
    <s v="USD"/>
    <n v="1405746000"/>
    <n v="1404932105"/>
    <b v="1"/>
    <n v="41"/>
    <b v="1"/>
    <s v="theater/plays"/>
    <n v="1.01"/>
    <n v="98.536585365853654"/>
    <x v="1"/>
    <s v="plays"/>
    <x v="3157"/>
    <d v="2014-07-18T22:00:00"/>
  </r>
  <r>
    <n v="3158"/>
    <s v="Nursery Crimes"/>
    <s v="A 40s crime-noir play using nursery rhyme characters."/>
    <n v="5000"/>
    <n v="5700"/>
    <x v="0"/>
    <s v="US"/>
    <s v="USD"/>
    <n v="1374523752"/>
    <n v="1371931752"/>
    <b v="1"/>
    <n v="69"/>
    <b v="1"/>
    <s v="theater/plays"/>
    <n v="1.1399999999999999"/>
    <n v="82.608695652173907"/>
    <x v="1"/>
    <s v="plays"/>
    <x v="3158"/>
    <d v="2013-07-22T13: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6: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1: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5: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19: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1: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2: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0: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0: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1: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5:00:00"/>
  </r>
  <r>
    <n v="3169"/>
    <s v="The Window"/>
    <s v="We're bringing The Window to the Cherry Lane Theater in January 2014."/>
    <n v="8000"/>
    <n v="8241"/>
    <x v="0"/>
    <s v="US"/>
    <s v="USD"/>
    <n v="1386910740"/>
    <n v="1384364561"/>
    <b v="1"/>
    <n v="82"/>
    <b v="1"/>
    <s v="theater/plays"/>
    <n v="1.030125"/>
    <n v="100.5"/>
    <x v="1"/>
    <s v="plays"/>
    <x v="3169"/>
    <d v="2013-12-12T21: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1: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7: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0: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4: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3: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4: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8: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9: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7: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9: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2: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9: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0: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2: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6: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6: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4: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8: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2: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1: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1: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1: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5: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6: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8: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7: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7: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4: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3: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4: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2: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1: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2: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6: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09: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1: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23: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2: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7: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6: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0: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19:00:00"/>
  </r>
  <r>
    <n v="3212"/>
    <s v="Campo Maldito"/>
    <s v="Help us bring our production of Campo Maldito to New York AND San Francisco!"/>
    <n v="4000"/>
    <n v="5050"/>
    <x v="0"/>
    <s v="US"/>
    <s v="USD"/>
    <n v="1407524751"/>
    <n v="1404932751"/>
    <b v="1"/>
    <n v="94"/>
    <b v="1"/>
    <s v="theater/plays"/>
    <n v="1.2625"/>
    <n v="53.723404255319146"/>
    <x v="1"/>
    <s v="plays"/>
    <x v="3212"/>
    <d v="2014-08-08T12: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1: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6: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0: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7: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6: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7: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5:35:47"/>
  </r>
  <r>
    <n v="3220"/>
    <s v="Burners"/>
    <s v="A sci-fi thriller for the stage opening March 10 in Los Angeles."/>
    <n v="15000"/>
    <n v="15126"/>
    <x v="0"/>
    <s v="US"/>
    <s v="USD"/>
    <n v="1489352400"/>
    <n v="1486411204"/>
    <b v="1"/>
    <n v="59"/>
    <b v="1"/>
    <s v="theater/plays"/>
    <n v="1.0084"/>
    <n v="256.37288135593218"/>
    <x v="1"/>
    <s v="plays"/>
    <x v="3220"/>
    <d v="2017-03-12T14: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09: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4: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3: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2: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4: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7: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4: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1: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0: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0: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5: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0: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2: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6: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1: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5: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0: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5: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6: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6: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3: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1: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7: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0: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9: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0: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3: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3: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0: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1: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0: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4: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0: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8: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1: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0: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6: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4: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0: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0: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0: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1: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4: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5: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4: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1: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4: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4: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5:47:45"/>
  </r>
  <r>
    <n v="3271"/>
    <s v="Saxon Court at Southwark Playhouse"/>
    <s v="A razor sharp satire to darken your Christmas."/>
    <n v="1500"/>
    <n v="1950"/>
    <x v="0"/>
    <s v="GB"/>
    <s v="GBP"/>
    <n v="1414927775"/>
    <n v="1412332175"/>
    <b v="1"/>
    <n v="51"/>
    <b v="1"/>
    <s v="theater/plays"/>
    <n v="1.3"/>
    <n v="38.235294117647058"/>
    <x v="1"/>
    <s v="plays"/>
    <x v="3271"/>
    <d v="2014-11-02T04: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6: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2: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4: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1: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0: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0: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3: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8: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2: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7: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1: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4: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2:59:00"/>
  </r>
  <r>
    <n v="3285"/>
    <s v="By Morning"/>
    <s v="A new play by Matthew Gasda"/>
    <n v="4999"/>
    <n v="5604"/>
    <x v="0"/>
    <s v="US"/>
    <s v="USD"/>
    <n v="1488258000"/>
    <n v="1485556626"/>
    <b v="0"/>
    <n v="81"/>
    <b v="1"/>
    <s v="theater/plays"/>
    <n v="1.1210242048409682"/>
    <n v="69.18518518518519"/>
    <x v="1"/>
    <s v="plays"/>
    <x v="3285"/>
    <d v="2017-02-27T22: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3: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1: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6: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1: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5: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0: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2: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3: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5: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3: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5: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5: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7: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5: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0: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3:59:00"/>
  </r>
  <r>
    <n v="3302"/>
    <s v="El muro de BorÃ­s KiÃ©n"/>
    <s v="FilosofÃ­a de los anÃ³nimos"/>
    <n v="8400"/>
    <n v="8685"/>
    <x v="0"/>
    <s v="ES"/>
    <s v="EUR"/>
    <n v="1481099176"/>
    <n v="1478507176"/>
    <b v="0"/>
    <n v="50"/>
    <b v="1"/>
    <s v="theater/plays"/>
    <n v="1.0339285714285715"/>
    <n v="173.7"/>
    <x v="1"/>
    <s v="plays"/>
    <x v="3302"/>
    <d v="2016-12-07T01: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7: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7: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3: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0: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8: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4:02:45"/>
  </r>
  <r>
    <n v="3309"/>
    <s v="Collision Course"/>
    <s v="Two unlikely friends, a garage, tinned beans &amp; the end of the world."/>
    <n v="350"/>
    <n v="558"/>
    <x v="0"/>
    <s v="GB"/>
    <s v="GBP"/>
    <n v="1476632178"/>
    <n v="1473953778"/>
    <b v="0"/>
    <n v="31"/>
    <b v="1"/>
    <s v="theater/plays"/>
    <n v="1.5942857142857143"/>
    <n v="18"/>
    <x v="1"/>
    <s v="plays"/>
    <x v="3309"/>
    <d v="2016-10-16T08: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5: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0: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5: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8: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3: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0: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6: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7:57:04"/>
  </r>
  <r>
    <n v="3318"/>
    <s v="ROOMIES - Atlantic Canada Tour 2016-17"/>
    <s v="Help us strengthen and inspire disability arts in Atlantic Canada"/>
    <n v="2000"/>
    <n v="2512"/>
    <x v="0"/>
    <s v="CA"/>
    <s v="CAD"/>
    <n v="1460341800"/>
    <n v="1456902893"/>
    <b v="0"/>
    <n v="32"/>
    <b v="1"/>
    <s v="theater/plays"/>
    <n v="1.256"/>
    <n v="78.5"/>
    <x v="1"/>
    <s v="plays"/>
    <x v="3318"/>
    <d v="2016-04-10T19: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7: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8: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0: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0: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1: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6: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0: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09: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1: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8: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6: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3: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09: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3: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9: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5: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6: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1: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4: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6: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8: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6: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0: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1: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6: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1: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7: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7: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4: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0: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6: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4: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6: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6: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1: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4: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2: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3: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1: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8:22:14"/>
  </r>
  <r>
    <n v="3360"/>
    <s v="Pretty Butch"/>
    <s v="World Premiere, an M1 Singapore Fringe Festival 2017 commission."/>
    <n v="9000"/>
    <n v="9124"/>
    <x v="0"/>
    <s v="SG"/>
    <s v="SGD"/>
    <n v="1481731140"/>
    <n v="1479866343"/>
    <b v="0"/>
    <n v="72"/>
    <b v="1"/>
    <s v="theater/plays"/>
    <n v="1.0137777777777779"/>
    <n v="126.72222222222223"/>
    <x v="1"/>
    <s v="plays"/>
    <x v="3360"/>
    <d v="2016-12-14T08: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8: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1: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09: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4: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9: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8: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5: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2: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7: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1: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3: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1: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09: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0: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7: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8: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9: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6: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6: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6: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0: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5: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1: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3: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8: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1: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4: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6: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1: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5: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3: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7: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7:17:25"/>
  </r>
  <r>
    <n v="3395"/>
    <s v="MIRAMAR"/>
    <s v="Miramar is a a darkly funny play exploring what it is we call â€˜homeâ€™."/>
    <n v="500"/>
    <n v="920"/>
    <x v="0"/>
    <s v="GB"/>
    <s v="GBP"/>
    <n v="1433009400"/>
    <n v="1431795944"/>
    <b v="0"/>
    <n v="38"/>
    <b v="1"/>
    <s v="theater/plays"/>
    <n v="1.84"/>
    <n v="24.210526315789473"/>
    <x v="1"/>
    <s v="plays"/>
    <x v="3395"/>
    <d v="2015-05-30T11: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0: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5: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0: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5: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5: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0: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19: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4: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5: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6: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4: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3: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6: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3: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7: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6: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1: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0: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6: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1: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7: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3: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4: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7: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1: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7: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4: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3: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7: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9: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8: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7: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5: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0: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5: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0: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2: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9: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0: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4: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1: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9: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3: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3: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5: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6: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5: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5:20:00"/>
  </r>
  <r>
    <n v="3447"/>
    <s v="The Vagabond Halfback"/>
    <s v="&quot;He was a poet, a vagrant, a philosopher, a lady's man and a hard drinker&quot;"/>
    <n v="1000"/>
    <n v="1078"/>
    <x v="0"/>
    <s v="US"/>
    <s v="USD"/>
    <n v="1458332412"/>
    <n v="1454448012"/>
    <b v="0"/>
    <n v="14"/>
    <b v="1"/>
    <s v="theater/plays"/>
    <n v="1.0780000000000001"/>
    <n v="77"/>
    <x v="1"/>
    <s v="plays"/>
    <x v="3447"/>
    <d v="2016-03-18T13: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9: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1: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8: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0: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0: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6: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9: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1: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3: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2: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1: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4: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5: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1: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0: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0: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9: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6:27:30"/>
  </r>
  <r>
    <n v="3467"/>
    <s v="Venus in Fur, Los Angeles."/>
    <s v="Venus in Fur, By David Ives."/>
    <n v="3000"/>
    <n v="3030"/>
    <x v="0"/>
    <s v="US"/>
    <s v="USD"/>
    <n v="1426864032"/>
    <n v="1424275632"/>
    <b v="0"/>
    <n v="47"/>
    <b v="1"/>
    <s v="theater/plays"/>
    <n v="1.01"/>
    <n v="64.468085106382972"/>
    <x v="1"/>
    <s v="plays"/>
    <x v="3467"/>
    <d v="2015-03-20T08: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8: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4: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3: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2: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3: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5: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7: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0: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4: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3: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4: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2: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1: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9: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1: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9: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2T23: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5: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9: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4: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2: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2: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7: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2: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5T23: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0: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3: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5: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4: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6-30T23: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1: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1: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0: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4: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1: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0: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5: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4: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1: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7: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1: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4: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1: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1: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1: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0: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4: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7: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7: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6: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1: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3: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6: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1: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9: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2: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0: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5: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8: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3:00:00"/>
  </r>
  <r>
    <n v="3531"/>
    <s v="The Reinvention of Lily Johnson"/>
    <s v="A political comedy for a crazy election year"/>
    <n v="1000"/>
    <n v="1280"/>
    <x v="0"/>
    <s v="US"/>
    <s v="USD"/>
    <n v="1467301334"/>
    <n v="1464709334"/>
    <b v="0"/>
    <n v="26"/>
    <b v="1"/>
    <s v="theater/plays"/>
    <n v="1.28"/>
    <n v="49.230769230769234"/>
    <x v="1"/>
    <s v="plays"/>
    <x v="3531"/>
    <d v="2016-06-30T08: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0: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2: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8: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1: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4: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0: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3: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1: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7: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0: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7: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1: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2: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2: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0: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0: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8: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2: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4: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5: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7: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7: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4: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8: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3: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4: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1: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9: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1: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5: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2: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9: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0: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5: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2: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0: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9: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3:36:53"/>
  </r>
  <r>
    <n v="3572"/>
    <s v="Monster"/>
    <s v="A darkly comic one woman show by Abram Rooney as part of The Camden Fringe 2015."/>
    <n v="500"/>
    <n v="500"/>
    <x v="0"/>
    <s v="GB"/>
    <s v="GBP"/>
    <n v="1434894082"/>
    <n v="1432302082"/>
    <b v="0"/>
    <n v="9"/>
    <b v="1"/>
    <s v="theater/plays"/>
    <n v="1"/>
    <n v="55.555555555555557"/>
    <x v="1"/>
    <s v="plays"/>
    <x v="3572"/>
    <d v="2015-06-21T06: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3: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6: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0: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7: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5T23: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0: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0: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1: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4: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9: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2: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0: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0:11:30"/>
  </r>
  <r>
    <n v="3586"/>
    <s v="Actors &amp; Musicians who are Blind or Autistic"/>
    <s v="See Theatre In A New Light"/>
    <n v="7500"/>
    <n v="8207"/>
    <x v="0"/>
    <s v="US"/>
    <s v="USD"/>
    <n v="1474649070"/>
    <n v="1469465070"/>
    <b v="0"/>
    <n v="54"/>
    <b v="1"/>
    <s v="theater/plays"/>
    <n v="1.0942666666666667"/>
    <n v="151.9814814814815"/>
    <x v="1"/>
    <s v="plays"/>
    <x v="3586"/>
    <d v="2016-09-23T09: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2: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6: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8: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1: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1: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1: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3: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8:36:22"/>
  </r>
  <r>
    <n v="3595"/>
    <s v="The Flu Season"/>
    <s v="A new theatre company staging Will Eno's The Flu Season in Seattle"/>
    <n v="2600"/>
    <n v="3081"/>
    <x v="0"/>
    <s v="US"/>
    <s v="USD"/>
    <n v="1426229940"/>
    <n v="1423959123"/>
    <b v="0"/>
    <n v="62"/>
    <b v="1"/>
    <s v="theater/plays"/>
    <n v="1.1850000000000001"/>
    <n v="49.693548387096776"/>
    <x v="1"/>
    <s v="plays"/>
    <x v="3595"/>
    <d v="2015-03-12T23: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0: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2: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1: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7:00:00"/>
  </r>
  <r>
    <n v="3600"/>
    <s v="Pariah"/>
    <s v="The First Play From The Man Who Brought You The Black James Bond!"/>
    <n v="10"/>
    <n v="13"/>
    <x v="0"/>
    <s v="US"/>
    <s v="USD"/>
    <n v="1476390164"/>
    <n v="1473970964"/>
    <b v="0"/>
    <n v="4"/>
    <b v="1"/>
    <s v="theater/plays"/>
    <n v="1.3"/>
    <n v="3.25"/>
    <x v="1"/>
    <s v="plays"/>
    <x v="3600"/>
    <d v="2016-10-13T13: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6: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4: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4: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3: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2: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7: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7: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7: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5: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3: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1: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0: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7: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8: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7: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4: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7: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8: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5: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1: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4: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0: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1: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8: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09: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0: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3: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4: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0: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5: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8: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0:59:00"/>
  </r>
  <r>
    <n v="3635"/>
    <s v="Mary's Son"/>
    <s v="Mary's Son is a pop opera about Jesus and the hope he brings to all people."/>
    <n v="3500"/>
    <n v="1276"/>
    <x v="2"/>
    <s v="US"/>
    <s v="USD"/>
    <n v="1461186676"/>
    <n v="1458594676"/>
    <b v="0"/>
    <n v="10"/>
    <b v="0"/>
    <s v="theater/musical"/>
    <n v="0.36457142857142855"/>
    <n v="127.6"/>
    <x v="1"/>
    <s v="musical"/>
    <x v="3635"/>
    <d v="2016-04-20T14: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09: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09: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8: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8: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1: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2: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0: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1: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1: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7: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6: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0: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0: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0: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4: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8: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0: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1: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7T23: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5: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4:42:00"/>
  </r>
  <r>
    <n v="3658"/>
    <s v="Mr. Marmalade"/>
    <s v="Life is hard when your own imaginary friend can't make time for you."/>
    <n v="1500"/>
    <n v="1510"/>
    <x v="0"/>
    <s v="US"/>
    <s v="USD"/>
    <n v="1404273540"/>
    <n v="1400272580"/>
    <b v="0"/>
    <n v="20"/>
    <b v="1"/>
    <s v="theater/plays"/>
    <n v="1.0066666666666666"/>
    <n v="75.5"/>
    <x v="1"/>
    <s v="plays"/>
    <x v="3658"/>
    <d v="2014-07-01T20: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7: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4: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1: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1: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4: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2: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2:54:00"/>
  </r>
  <r>
    <n v="3666"/>
    <s v="Israel LÃ³pez @ Ojai Playwrights Conference"/>
    <s v="Artistic Internship @ Ojai Playwrights Conference"/>
    <n v="1200"/>
    <n v="1200"/>
    <x v="0"/>
    <s v="US"/>
    <s v="USD"/>
    <n v="1406185200"/>
    <n v="1404337382"/>
    <b v="0"/>
    <n v="38"/>
    <b v="1"/>
    <s v="theater/plays"/>
    <n v="1"/>
    <n v="31.578947368421051"/>
    <x v="1"/>
    <s v="plays"/>
    <x v="3666"/>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6: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1: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9: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6: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0: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5: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5: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3: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2: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0: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5: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1: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3: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8: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3: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19: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1: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4: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0: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2: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1: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5: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8: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1:59:00"/>
  </r>
  <r>
    <n v="3692"/>
    <s v="An Evening With Durang"/>
    <s v="Help us independently produce two great comedies by Christopher Durang."/>
    <n v="1000"/>
    <n v="1260"/>
    <x v="0"/>
    <s v="US"/>
    <s v="USD"/>
    <n v="1411084800"/>
    <n v="1410304179"/>
    <b v="0"/>
    <n v="17"/>
    <b v="1"/>
    <s v="theater/plays"/>
    <n v="1.26"/>
    <n v="74.117647058823536"/>
    <x v="1"/>
    <s v="plays"/>
    <x v="3692"/>
    <d v="2014-09-18T17: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5: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9: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3: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7: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4: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2: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7:26:56"/>
  </r>
  <r>
    <n v="3700"/>
    <s v="Generations (Senior Project)"/>
    <s v="Help me produce the play I have written for my senior project!"/>
    <n v="500"/>
    <n v="606"/>
    <x v="0"/>
    <s v="US"/>
    <s v="USD"/>
    <n v="1412092800"/>
    <n v="1409493800"/>
    <b v="0"/>
    <n v="18"/>
    <b v="1"/>
    <s v="theater/plays"/>
    <n v="1.212"/>
    <n v="33.666666666666664"/>
    <x v="1"/>
    <s v="plays"/>
    <x v="3700"/>
    <d v="2014-09-30T09: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5: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5: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3: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09: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1: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4: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2: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0: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9: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6: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9: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0T23: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0: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0: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5: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4: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3: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0:11:15"/>
  </r>
  <r>
    <n v="3719"/>
    <s v="Corium"/>
    <s v="A new piece of physical theatre about love, regret and longing."/>
    <n v="200"/>
    <n v="420"/>
    <x v="0"/>
    <s v="GB"/>
    <s v="GBP"/>
    <n v="1434994266"/>
    <n v="1432402266"/>
    <b v="0"/>
    <n v="4"/>
    <b v="1"/>
    <s v="theater/plays"/>
    <n v="2.1"/>
    <n v="105"/>
    <x v="1"/>
    <s v="plays"/>
    <x v="3719"/>
    <d v="2015-06-22T10: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6: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6: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5:59:00"/>
  </r>
  <r>
    <n v="3723"/>
    <s v="Beauty and the Beast"/>
    <s v="Saltmine Theatre Company present Beauty and the Beast:"/>
    <n v="4500"/>
    <n v="4592"/>
    <x v="0"/>
    <s v="GB"/>
    <s v="GBP"/>
    <n v="1417374262"/>
    <n v="1414778662"/>
    <b v="0"/>
    <n v="63"/>
    <b v="1"/>
    <s v="theater/plays"/>
    <n v="1.0204444444444445"/>
    <n v="72.888888888888886"/>
    <x v="1"/>
    <s v="plays"/>
    <x v="3723"/>
    <d v="2014-11-30T12: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6: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4: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4: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1: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1: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0: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09: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0: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5: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5: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4:38:16"/>
  </r>
  <r>
    <n v="3735"/>
    <s v="Women Beware Women"/>
    <s v="Young Actor's taking on a Jacobean tragedy. Family, betrayal, love, lust, sex and death."/>
    <n v="150"/>
    <n v="20"/>
    <x v="2"/>
    <s v="GB"/>
    <s v="GBP"/>
    <n v="1432831089"/>
    <n v="1430239089"/>
    <b v="0"/>
    <n v="2"/>
    <b v="0"/>
    <s v="theater/plays"/>
    <n v="0.13333333333333333"/>
    <n v="10"/>
    <x v="1"/>
    <s v="plays"/>
    <x v="3735"/>
    <d v="2015-05-28T09: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1: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1T23: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5: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3: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8: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5: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2:09:04"/>
  </r>
  <r>
    <n v="3743"/>
    <s v="Down the Mississippi"/>
    <s v="I'm taking the Adventures of Huckleberry Finn puppet show down the Mississippi River!"/>
    <n v="2200"/>
    <n v="0"/>
    <x v="2"/>
    <s v="US"/>
    <s v="USD"/>
    <n v="1404406964"/>
    <n v="1401814964"/>
    <b v="0"/>
    <n v="0"/>
    <b v="0"/>
    <s v="theater/plays"/>
    <n v="0"/>
    <e v="#DIV/0!"/>
    <x v="1"/>
    <s v="plays"/>
    <x v="3743"/>
    <d v="2014-07-03T10: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0: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09:45:02"/>
  </r>
  <r>
    <n v="3746"/>
    <s v="Stage Play Production - &quot;I Love You to Death&quot;"/>
    <s v="Generational curses CAN be broken...right?"/>
    <n v="8500"/>
    <n v="202"/>
    <x v="2"/>
    <s v="US"/>
    <s v="USD"/>
    <n v="1475918439"/>
    <n v="1473326439"/>
    <b v="0"/>
    <n v="1"/>
    <b v="0"/>
    <s v="theater/plays"/>
    <n v="2.3764705882352941E-2"/>
    <n v="202"/>
    <x v="1"/>
    <s v="plays"/>
    <x v="3746"/>
    <d v="2016-10-08T02:20:39"/>
  </r>
  <r>
    <n v="3747"/>
    <s v="Counting Stars"/>
    <s v="The world premiere of an astonishing new play by acclaimed writer Atiha Sen Gupta."/>
    <n v="2500"/>
    <n v="25"/>
    <x v="2"/>
    <s v="GB"/>
    <s v="GBP"/>
    <n v="1436137140"/>
    <n v="1433833896"/>
    <b v="0"/>
    <n v="1"/>
    <b v="0"/>
    <s v="theater/plays"/>
    <n v="0.01"/>
    <n v="25"/>
    <x v="1"/>
    <s v="plays"/>
    <x v="3747"/>
    <d v="2015-07-05T15: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2: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0: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0: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6: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4: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7: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1: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3: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2: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3:25:15"/>
  </r>
  <r>
    <n v="3758"/>
    <s v="Luigi's Ladies"/>
    <s v="LUIGI'S LADIES: an original one-woman musical comedy"/>
    <n v="1500"/>
    <n v="1535"/>
    <x v="0"/>
    <s v="US"/>
    <s v="USD"/>
    <n v="1400475600"/>
    <n v="1397819938"/>
    <b v="0"/>
    <n v="26"/>
    <b v="1"/>
    <s v="theater/musical"/>
    <n v="1.0233333333333334"/>
    <n v="59.03846153846154"/>
    <x v="1"/>
    <s v="musical"/>
    <x v="3758"/>
    <d v="2014-05-18T22: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9: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5: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6: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2: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0: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7: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1: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1: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1: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0: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7: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5:20:10"/>
  </r>
  <r>
    <n v="3771"/>
    <s v="COME OUT SWINGIN'!"/>
    <s v="I would like to make a demo recording of six songs from COME OUT SWINGIN'!"/>
    <n v="1000"/>
    <n v="1460"/>
    <x v="0"/>
    <s v="US"/>
    <s v="USD"/>
    <n v="1463529600"/>
    <n v="1462307652"/>
    <b v="0"/>
    <n v="38"/>
    <b v="1"/>
    <s v="theater/musical"/>
    <n v="1.46"/>
    <n v="38.421052631578945"/>
    <x v="1"/>
    <s v="musical"/>
    <x v="3771"/>
    <d v="2016-05-17T17: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8T23: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19: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2: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1: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8: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1: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2: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09: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3: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4: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6: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9: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6: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3: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7: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0: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09: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2: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0:00:23"/>
  </r>
  <r>
    <n v="3791"/>
    <s v="Spin! at The Cumming Playhouse"/>
    <s v="Spin! is an original musical comedy-drama presented by Blue Palm Productions."/>
    <n v="1500"/>
    <n v="0"/>
    <x v="2"/>
    <s v="US"/>
    <s v="USD"/>
    <n v="1404664592"/>
    <n v="1399480592"/>
    <b v="0"/>
    <n v="0"/>
    <b v="0"/>
    <s v="theater/musical"/>
    <n v="0"/>
    <e v="#DIV/0!"/>
    <x v="1"/>
    <s v="musical"/>
    <x v="3791"/>
    <d v="2014-07-06T09:36:32"/>
  </r>
  <r>
    <n v="3792"/>
    <s v="BorikÃ©n: The Show"/>
    <s v="A cultural and historic journey through Puerto Rico's music and dance!"/>
    <n v="12500"/>
    <n v="35"/>
    <x v="2"/>
    <s v="US"/>
    <s v="USD"/>
    <n v="1436957022"/>
    <n v="1434365022"/>
    <b v="0"/>
    <n v="2"/>
    <b v="0"/>
    <s v="theater/musical"/>
    <n v="2.8E-3"/>
    <n v="17.5"/>
    <x v="1"/>
    <s v="musical"/>
    <x v="3792"/>
    <d v="2015-07-15T03: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5: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6: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5: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7: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4: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0: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5: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1: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09: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0: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6: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4: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8T23: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4: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2: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6: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2: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4: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0: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4: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0: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6: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9: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0: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2: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4: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8: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1: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5: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0: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6: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8: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3: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7: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6: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3: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0: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4: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9: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2: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3: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5: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1: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1: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0: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0: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8: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1: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4: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8: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2T23: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8: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3T23: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2: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2: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1:24:44"/>
  </r>
  <r>
    <n v="3850"/>
    <s v="The Vagina Monologues 2015"/>
    <s v="V-Day is a global activist movement to end violence against women and girls."/>
    <n v="1000"/>
    <n v="38"/>
    <x v="2"/>
    <s v="US"/>
    <s v="USD"/>
    <n v="1420081143"/>
    <n v="1417489143"/>
    <b v="1"/>
    <n v="4"/>
    <b v="0"/>
    <s v="theater/plays"/>
    <n v="3.7999999999999999E-2"/>
    <n v="9.5"/>
    <x v="1"/>
    <s v="plays"/>
    <x v="3850"/>
    <d v="2014-12-31T19: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3: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0: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3: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4: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5: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09: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0: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4: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4: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8:51:50"/>
  </r>
  <r>
    <n v="3861"/>
    <s v="READY OR NOT HERE I COME"/>
    <s v="THE COMING OF THE LORD!"/>
    <n v="2000"/>
    <n v="100"/>
    <x v="2"/>
    <s v="US"/>
    <s v="USD"/>
    <n v="1415828820"/>
    <n v="1412258977"/>
    <b v="0"/>
    <n v="1"/>
    <b v="0"/>
    <s v="theater/plays"/>
    <n v="0.05"/>
    <n v="100"/>
    <x v="1"/>
    <s v="plays"/>
    <x v="3861"/>
    <d v="2014-11-12T14:47:00"/>
  </r>
  <r>
    <n v="3862"/>
    <s v="The Container Play"/>
    <s v="The hit immersive theatre experience of England comes to Corpus Christi!"/>
    <n v="7500"/>
    <n v="1"/>
    <x v="2"/>
    <s v="US"/>
    <s v="USD"/>
    <n v="1473699540"/>
    <n v="1472451356"/>
    <b v="0"/>
    <n v="1"/>
    <b v="0"/>
    <s v="theater/plays"/>
    <n v="1.3333333333333334E-4"/>
    <n v="1"/>
    <x v="1"/>
    <s v="plays"/>
    <x v="3862"/>
    <d v="2016-09-12T09: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09: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5: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2: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0: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2:32:19"/>
  </r>
  <r>
    <n v="3868"/>
    <s v="1000 words (Canceled)"/>
    <s v="New collection of music by Scott Evan Davis!"/>
    <n v="5000"/>
    <n v="10"/>
    <x v="1"/>
    <s v="GB"/>
    <s v="GBP"/>
    <n v="1410191405"/>
    <n v="1408031405"/>
    <b v="0"/>
    <n v="1"/>
    <b v="0"/>
    <s v="theater/musical"/>
    <n v="2E-3"/>
    <n v="10"/>
    <x v="1"/>
    <s v="musical"/>
    <x v="3868"/>
    <d v="2014-09-08T08: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0: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1: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0: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0: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09: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8: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3: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7: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09: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0: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3: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6:00:00"/>
  </r>
  <r>
    <n v="3881"/>
    <s v="My Real Mother's Name is... (Canceled)"/>
    <s v="A musical journey coming to the Blue Venue at the 2017 Orlando Fringe Festival!"/>
    <n v="500"/>
    <n v="25"/>
    <x v="1"/>
    <s v="US"/>
    <s v="USD"/>
    <n v="1487550399"/>
    <n v="1484958399"/>
    <b v="0"/>
    <n v="1"/>
    <b v="0"/>
    <s v="theater/musical"/>
    <n v="0.05"/>
    <n v="25"/>
    <x v="1"/>
    <s v="musical"/>
    <x v="3881"/>
    <d v="2017-02-19T17: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6: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7: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0: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5:49:51"/>
  </r>
  <r>
    <n v="3886"/>
    <s v="a (Canceled)"/>
    <n v="1"/>
    <n v="10000"/>
    <n v="0"/>
    <x v="1"/>
    <s v="AU"/>
    <s v="AUD"/>
    <n v="1418275702"/>
    <n v="1415683702"/>
    <b v="0"/>
    <n v="0"/>
    <b v="0"/>
    <s v="theater/musical"/>
    <n v="0"/>
    <e v="#DIV/0!"/>
    <x v="1"/>
    <s v="musical"/>
    <x v="3886"/>
    <d v="2014-12-10T22: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5: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6: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6: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1: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1: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6-30T23: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1: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7T23: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1: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3: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09: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1: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19: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2: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5: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2:38:00"/>
  </r>
  <r>
    <n v="3904"/>
    <s v="Black America from Prophets to Pimps"/>
    <s v="A play that will cover 4000 years of black history."/>
    <n v="10000"/>
    <n v="3"/>
    <x v="2"/>
    <s v="US"/>
    <s v="USD"/>
    <n v="1429074240"/>
    <n v="1427866200"/>
    <b v="0"/>
    <n v="2"/>
    <b v="0"/>
    <s v="theater/plays"/>
    <n v="2.9999999999999997E-4"/>
    <n v="1.5"/>
    <x v="1"/>
    <s v="plays"/>
    <x v="3904"/>
    <d v="2015-04-14T22: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6: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6: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3: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0: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1: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1: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3: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1: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29T23: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5: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6: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4: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5: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09: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7: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3: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1: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6: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6: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6: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3: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19: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8T23: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1: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2: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23: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0: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0: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7: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6: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8: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0: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8: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4: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1: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4: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8: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4: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09: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8: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2: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1: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0: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0: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19: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1: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1: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1: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6: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8: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4: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7: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6: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7: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1: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3: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4: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7: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1: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09: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1: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19: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5T23: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2: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0: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3: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5: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8: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1: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6: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3: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1: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8: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3: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7: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1: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2: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19T23: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7: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4: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6: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5:11:30"/>
  </r>
  <r>
    <n v="3988"/>
    <s v="Folk-Tales: What Stories Do Your Folks Tell?"/>
    <s v="An evening of of stories based both in myth and truth."/>
    <n v="1500"/>
    <n v="32"/>
    <x v="2"/>
    <s v="US"/>
    <s v="USD"/>
    <n v="1440813413"/>
    <n v="1439517413"/>
    <b v="0"/>
    <n v="4"/>
    <b v="0"/>
    <s v="theater/plays"/>
    <n v="2.1333333333333333E-2"/>
    <n v="8"/>
    <x v="1"/>
    <s v="plays"/>
    <x v="3988"/>
    <d v="2015-08-28T18: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1: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09:08:13"/>
  </r>
  <r>
    <n v="3991"/>
    <s v="NTACTheatre - North Texas Actor's Collaborative Theatre"/>
    <s v="North Texas first actor-driven theatre company needs your help"/>
    <n v="500"/>
    <n v="100"/>
    <x v="2"/>
    <s v="US"/>
    <s v="USD"/>
    <n v="1433086082"/>
    <n v="1430494082"/>
    <b v="0"/>
    <n v="1"/>
    <b v="0"/>
    <s v="theater/plays"/>
    <n v="0.2"/>
    <n v="100"/>
    <x v="1"/>
    <s v="plays"/>
    <x v="3991"/>
    <d v="2015-05-31T08: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6: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3: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2: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4: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09: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1: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5: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2:51:49"/>
  </r>
  <r>
    <n v="4000"/>
    <s v="The Escorts"/>
    <s v="An Enticing Trip into the World of Assisted Dying"/>
    <n v="8000"/>
    <n v="10"/>
    <x v="2"/>
    <s v="US"/>
    <s v="USD"/>
    <n v="1462631358"/>
    <n v="1457450958"/>
    <b v="0"/>
    <n v="1"/>
    <b v="0"/>
    <s v="theater/plays"/>
    <n v="1.25E-3"/>
    <n v="10"/>
    <x v="1"/>
    <s v="plays"/>
    <x v="4000"/>
    <d v="2016-05-07T07: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2: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8: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7:05:47"/>
  </r>
  <r>
    <n v="4004"/>
    <s v="South Florida Tours"/>
    <s v="Help Launch The Queen Into South Florida!"/>
    <n v="500"/>
    <n v="1"/>
    <x v="2"/>
    <s v="US"/>
    <s v="USD"/>
    <n v="1412740457"/>
    <n v="1410148457"/>
    <b v="0"/>
    <n v="1"/>
    <b v="0"/>
    <s v="theater/plays"/>
    <n v="2E-3"/>
    <n v="1"/>
    <x v="1"/>
    <s v="plays"/>
    <x v="4004"/>
    <d v="2014-10-07T20: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2: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1: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09: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6: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09: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1: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6: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6: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0: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2: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1: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3: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09:07:54"/>
  </r>
  <r>
    <n v="4018"/>
    <s v="Time Please Fringe"/>
    <s v="Funding for a production of Time Please at the Brighton Fringe 2017... and beyond."/>
    <n v="1500"/>
    <n v="130"/>
    <x v="2"/>
    <s v="GB"/>
    <s v="GBP"/>
    <n v="1475877108"/>
    <n v="1473285108"/>
    <b v="0"/>
    <n v="4"/>
    <b v="0"/>
    <s v="theater/plays"/>
    <n v="8.666666666666667E-2"/>
    <n v="32.5"/>
    <x v="1"/>
    <s v="plays"/>
    <x v="4018"/>
    <d v="2016-10-07T14: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09: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0: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4: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19: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5: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09: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2: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09: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8: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5: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7: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1: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8: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3: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2: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4: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4: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5: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7: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2: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2: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0: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4: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2: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5: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2: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1: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8: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8: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4: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6: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8: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23: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4: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3: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1: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8: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2: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6: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0: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09: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19: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0: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09: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7: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5: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7: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19: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6: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5: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2: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1: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1: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7: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0: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2: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0: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1: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5: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1: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5: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6: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1: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3: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0: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1:00:00"/>
  </r>
  <r>
    <n v="4087"/>
    <s v="Stage Production &quot;The Nail Shop&quot;"/>
    <s v="Comedy Stage Play"/>
    <n v="9600"/>
    <n v="0"/>
    <x v="2"/>
    <s v="US"/>
    <s v="USD"/>
    <n v="1468777786"/>
    <n v="1466185786"/>
    <b v="0"/>
    <n v="0"/>
    <b v="0"/>
    <s v="theater/plays"/>
    <n v="0"/>
    <e v="#DIV/0!"/>
    <x v="1"/>
    <s v="plays"/>
    <x v="4087"/>
    <d v="2016-07-17T10: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3: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0: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8: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5: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0: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2: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1: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7: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1: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6: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0: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3: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19: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4: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3: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1: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6T23: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7: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8: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5: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2: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6: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8: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0: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7: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7T23: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36475D-3D8B-4C25-8CB4-BFA8846B44D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5C6C3A-C633-4396-8A3B-46CBD708BC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x="9"/>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8BBB2F-A89B-45B7-92A5-2961B5FAF286}"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dataField="1"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id" fld="0" subtotal="count" baseField="18" baseItem="1"/>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39C7D79-22C8-4AB6-A4DA-9C8B1359CF55}" sourceName="country">
  <pivotTables>
    <pivotTable tabId="2" name="PivotTable1"/>
  </pivotTables>
  <data>
    <tabular pivotCacheId="316359364">
      <items count="22">
        <i x="15" s="1"/>
        <i x="2" s="1"/>
        <i x="18" s="1"/>
        <i x="5" s="1"/>
        <i x="16" s="1"/>
        <i x="12" s="1"/>
        <i x="8" s="1"/>
        <i x="3" s="1"/>
        <i x="6" s="1"/>
        <i x="1" s="1"/>
        <i x="7" s="1"/>
        <i x="17" s="1"/>
        <i x="13" s="1"/>
        <i x="19" s="1"/>
        <i x="14" s="1"/>
        <i x="9" s="1"/>
        <i x="10" s="1"/>
        <i x="4" s="1"/>
        <i x="11" s="1"/>
        <i x="20" s="1"/>
        <i x="0" s="1"/>
        <i x="2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2FF6946-2C20-491D-B10E-6E995C971D0F}" sourceName="country">
  <pivotTables>
    <pivotTable tabId="4" name="PivotTable3"/>
  </pivotTables>
  <data>
    <tabular pivotCacheId="316359364">
      <items count="22">
        <i x="15" s="1"/>
        <i x="2" s="1"/>
        <i x="18" s="1"/>
        <i x="5" s="1"/>
        <i x="16" s="1"/>
        <i x="12" s="1"/>
        <i x="8" s="1"/>
        <i x="3" s="1"/>
        <i x="6" s="1"/>
        <i x="1" s="1"/>
        <i x="7" s="1"/>
        <i x="17" s="1"/>
        <i x="13" s="1"/>
        <i x="19" s="1"/>
        <i x="14" s="1"/>
        <i x="9" s="1"/>
        <i x="10" s="1"/>
        <i x="4" s="1"/>
        <i x="11" s="1"/>
        <i x="20" s="1"/>
        <i x="0" s="1"/>
        <i x="2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AE20BC7-D812-4FA4-AC55-B093BA15E749}" sourceName="Category">
  <pivotTables>
    <pivotTable tabId="4" name="PivotTable3"/>
  </pivotTables>
  <data>
    <tabular pivotCacheId="316359364">
      <items count="10">
        <i x="0" s="1"/>
        <i x="7" s="1"/>
        <i x="6" s="1"/>
        <i x="5" s="1"/>
        <i x="4" s="1"/>
        <i x="8" s="1"/>
        <i x="3" s="1"/>
        <i x="2" s="1"/>
        <i x="1" s="1"/>
        <i x="9"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A682189-1CE4-448E-92F6-C8125F56EA6D}" sourceName="Category">
  <pivotTables>
    <pivotTable tabId="6" name="PivotTable5"/>
  </pivotTables>
  <data>
    <tabular pivotCacheId="548162975">
      <items count="9">
        <i x="0" s="1"/>
        <i x="7" s="1"/>
        <i x="6" s="1"/>
        <i x="5" s="1"/>
        <i x="4" s="1"/>
        <i x="8" s="1"/>
        <i x="3" s="1"/>
        <i x="2"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D688580-5B6E-49D0-9FB9-1051ADCF1043}" sourceName="Years">
  <pivotTables>
    <pivotTable tabId="6" name="PivotTable5"/>
  </pivotTables>
  <data>
    <tabular pivotCacheId="548162975">
      <items count="11">
        <i x="1" s="1"/>
        <i x="2" s="1"/>
        <i x="3" s="1"/>
        <i x="4" s="1"/>
        <i x="5" s="1"/>
        <i x="6" s="1"/>
        <i x="7" s="1"/>
        <i x="8" s="1"/>
        <i x="9" s="1"/>
        <i x="0" s="1" nd="1"/>
        <i x="1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80219E2-D9A2-4DBD-98EB-99974574D3C3}" cache="Slicer_country1" caption="country" rowHeight="241300"/>
  <slicer name="Category" xr10:uid="{F05E2A71-117A-417F-A0B0-ADBBBC395FD0}"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6FE37C8-251B-4273-91D7-7204B20D5B51}" cache="Slicer_country" caption="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990641D-27D0-4746-BE18-9181F549CAC2}" cache="Slicer_Category1" caption="Category" rowHeight="241300"/>
  <slicer name="Years" xr10:uid="{EAE4E2A9-F1BE-4082-A8D9-333367CE2146}"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T4115"/>
  <sheetViews>
    <sheetView tabSelected="1" zoomScale="70" zoomScaleNormal="70" workbookViewId="0"/>
  </sheetViews>
  <sheetFormatPr defaultRowHeight="15" x14ac:dyDescent="0.25"/>
  <cols>
    <col min="2" max="2" width="38.42578125" style="3" customWidth="1"/>
    <col min="3" max="3" width="40.28515625" style="3" customWidth="1"/>
    <col min="4" max="4" width="12.4257812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140625" bestFit="1" customWidth="1"/>
    <col min="16" max="16" width="30.140625" customWidth="1"/>
    <col min="17" max="17" width="24" customWidth="1"/>
    <col min="18" max="18" width="18.85546875" bestFit="1" customWidth="1"/>
    <col min="19" max="19" width="32.5703125"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LEFT(N2,SEARCH("/",N2,1)-1)</f>
        <v>film &amp; video</v>
      </c>
      <c r="R2" t="str">
        <f>RIGHT(N2,LEN(N2)-FIND("/",N2))</f>
        <v>television</v>
      </c>
      <c r="S2" s="10">
        <f>(J2/86400)+25569+(-7/24)</f>
        <v>42176.715405092596</v>
      </c>
      <c r="T2" s="10">
        <f>(I2/86400)+25569+(-7/24)</f>
        <v>42207.833333333336</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tr">
        <f t="shared" ref="Q3:Q66" si="2">LEFT(N3,SEARCH("/",N3,1)-1)</f>
        <v>film &amp; video</v>
      </c>
      <c r="R3" t="str">
        <f t="shared" ref="R3:R66" si="3">RIGHT(N3,LEN(N3)-FIND("/",N3))</f>
        <v>television</v>
      </c>
      <c r="S3" s="10">
        <f t="shared" ref="S3:S66" si="4">(J3/86400)+25569+(-7/24)</f>
        <v>42766.308831018519</v>
      </c>
      <c r="T3" s="10">
        <f t="shared" ref="T3:T66" si="5">(I3/86400)+25569+(-7/24)</f>
        <v>42796.308831018519</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42405.410682870373</v>
      </c>
      <c r="T4" s="10">
        <f t="shared" si="5"/>
        <v>42415.410682870373</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41828.223460648151</v>
      </c>
      <c r="T5" s="10">
        <f t="shared" si="5"/>
        <v>41858.223460648151</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42327.542581018519</v>
      </c>
      <c r="T6" s="10">
        <f t="shared" si="5"/>
        <v>42357.542581018519</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42563.641284722224</v>
      </c>
      <c r="T7" s="10">
        <f t="shared" si="5"/>
        <v>42579.940972222226</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41793.780671296299</v>
      </c>
      <c r="T8" s="10">
        <f t="shared" si="5"/>
        <v>41803.780671296299</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42515.75540509259</v>
      </c>
      <c r="T9" s="10">
        <f t="shared" si="5"/>
        <v>42555.75540509259</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42468.652916666666</v>
      </c>
      <c r="T10" s="10">
        <f t="shared" si="5"/>
        <v>42475.583333333336</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42446.811851851853</v>
      </c>
      <c r="T11" s="10">
        <f t="shared" si="5"/>
        <v>42476.811851851853</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41779.776377314818</v>
      </c>
      <c r="T12" s="10">
        <f t="shared" si="5"/>
        <v>41814.776377314818</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42572.486828703702</v>
      </c>
      <c r="T13" s="10">
        <f t="shared" si="5"/>
        <v>42603.833333333336</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41791.421585648153</v>
      </c>
      <c r="T14" s="10">
        <f t="shared" si="5"/>
        <v>41835.833333333336</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42508.385520833333</v>
      </c>
      <c r="T15" s="10">
        <f t="shared" si="5"/>
        <v>42544.560416666667</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41807.734814814816</v>
      </c>
      <c r="T16" s="10">
        <f t="shared" si="5"/>
        <v>41833.290972222225</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42256.100208333337</v>
      </c>
      <c r="T17" s="10">
        <f t="shared" si="5"/>
        <v>42274.551388888889</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41760.50475694445</v>
      </c>
      <c r="T18" s="10">
        <f t="shared" si="5"/>
        <v>41805.9375</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41917.440069444448</v>
      </c>
      <c r="T19" s="10">
        <f t="shared" si="5"/>
        <v>41947.481736111113</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41869.250648148147</v>
      </c>
      <c r="T20" s="10">
        <f t="shared" si="5"/>
        <v>41899.250648148147</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42175.524699074078</v>
      </c>
      <c r="T21" s="10">
        <f t="shared" si="5"/>
        <v>42205.524699074078</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42200.466574074075</v>
      </c>
      <c r="T22" s="10">
        <f t="shared" si="5"/>
        <v>42260.466574074075</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41878.335520833338</v>
      </c>
      <c r="T23" s="10">
        <f t="shared" si="5"/>
        <v>41908.335520833338</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41989.619675925926</v>
      </c>
      <c r="T24" s="10">
        <f t="shared" si="5"/>
        <v>42005.040972222225</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42097.487280092595</v>
      </c>
      <c r="T25" s="10">
        <f t="shared" si="5"/>
        <v>42124.347222222226</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42229.528506944444</v>
      </c>
      <c r="T26" s="10">
        <f t="shared" si="5"/>
        <v>42262.527083333334</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42317.733344907414</v>
      </c>
      <c r="T27" s="10">
        <f t="shared" si="5"/>
        <v>42377.733344907414</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41828.22388888889</v>
      </c>
      <c r="T28" s="10">
        <f t="shared" si="5"/>
        <v>41868.22388888889</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41928.873067129629</v>
      </c>
      <c r="T29" s="10">
        <f t="shared" si="5"/>
        <v>41958.9147337963</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42324.672268518516</v>
      </c>
      <c r="T30" s="10">
        <f t="shared" si="5"/>
        <v>42354.672268518516</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41812.381574074076</v>
      </c>
      <c r="T31" s="10">
        <f t="shared" si="5"/>
        <v>41842.381574074076</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41842.001331018524</v>
      </c>
      <c r="T32" s="10">
        <f t="shared" si="5"/>
        <v>41872.001331018524</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42376.500393518516</v>
      </c>
      <c r="T33" s="10">
        <f t="shared" si="5"/>
        <v>42394.500393518516</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42461.335844907408</v>
      </c>
      <c r="T34" s="10">
        <f t="shared" si="5"/>
        <v>42502.874305555561</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42286.36922453704</v>
      </c>
      <c r="T35" s="10">
        <f t="shared" si="5"/>
        <v>42316.410891203705</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41841.030104166668</v>
      </c>
      <c r="T36" s="10">
        <f t="shared" si="5"/>
        <v>41856.030104166668</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42098.000162037039</v>
      </c>
      <c r="T37" s="10">
        <f t="shared" si="5"/>
        <v>42121.708333333336</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42068.015335648153</v>
      </c>
      <c r="T38" s="10">
        <f t="shared" si="5"/>
        <v>42097.973668981482</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42032.401377314818</v>
      </c>
      <c r="T39" s="10">
        <f t="shared" si="5"/>
        <v>42062.401377314818</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41374.765555555561</v>
      </c>
      <c r="T40" s="10">
        <f t="shared" si="5"/>
        <v>41404.765555555561</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41753.755416666667</v>
      </c>
      <c r="T41" s="10">
        <f t="shared" si="5"/>
        <v>41784.665972222225</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41788.922314814816</v>
      </c>
      <c r="T42" s="10">
        <f t="shared" si="5"/>
        <v>41808.875</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41887.277245370373</v>
      </c>
      <c r="T43" s="10">
        <f t="shared" si="5"/>
        <v>41917.277245370373</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41971.34752314815</v>
      </c>
      <c r="T44" s="10">
        <f t="shared" si="5"/>
        <v>42001.34752314815</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41802.49868055556</v>
      </c>
      <c r="T45" s="10">
        <f t="shared" si="5"/>
        <v>41832.708333333336</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41873.807141203702</v>
      </c>
      <c r="T46" s="10">
        <f t="shared" si="5"/>
        <v>41918.807141203702</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42457.33225694445</v>
      </c>
      <c r="T47" s="10">
        <f t="shared" si="5"/>
        <v>42487.33225694445</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42323.673310185186</v>
      </c>
      <c r="T48" s="10">
        <f t="shared" si="5"/>
        <v>42353.673310185186</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41932.527858796297</v>
      </c>
      <c r="T49" s="10">
        <f t="shared" si="5"/>
        <v>41992.569525462961</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42033.225231481483</v>
      </c>
      <c r="T50" s="10">
        <f t="shared" si="5"/>
        <v>42064.208333333336</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42270.884780092594</v>
      </c>
      <c r="T51" s="10">
        <f t="shared" si="5"/>
        <v>42300.884780092594</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41995.461319444446</v>
      </c>
      <c r="T52" s="10">
        <f t="shared" si="5"/>
        <v>42034.416666666664</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42196.637002314812</v>
      </c>
      <c r="T53" s="10">
        <f t="shared" si="5"/>
        <v>42226.637002314812</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41807.410254629634</v>
      </c>
      <c r="T54" s="10">
        <f t="shared" si="5"/>
        <v>41837.410254629634</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41719.257465277777</v>
      </c>
      <c r="T55" s="10">
        <f t="shared" si="5"/>
        <v>41733.625</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42333.421539351853</v>
      </c>
      <c r="T56" s="10">
        <f t="shared" si="5"/>
        <v>42363.421539351853</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42496.677268518521</v>
      </c>
      <c r="T57" s="10">
        <f t="shared" si="5"/>
        <v>42517.677268518521</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42149.25722222223</v>
      </c>
      <c r="T58" s="10">
        <f t="shared" si="5"/>
        <v>42163.375000000007</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42089.541226851856</v>
      </c>
      <c r="T59" s="10">
        <f t="shared" si="5"/>
        <v>42119.541226851856</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41932.453379629631</v>
      </c>
      <c r="T60" s="10">
        <f t="shared" si="5"/>
        <v>41962.495046296295</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42229.944166666668</v>
      </c>
      <c r="T61" s="10">
        <f t="shared" si="5"/>
        <v>42261.583333333336</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41701.61015046297</v>
      </c>
      <c r="T62" s="10">
        <f t="shared" si="5"/>
        <v>41720.708333333336</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41409.522650462961</v>
      </c>
      <c r="T63" s="10">
        <f t="shared" si="5"/>
        <v>41431.522650462961</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41311.507847222223</v>
      </c>
      <c r="T64" s="10">
        <f t="shared" si="5"/>
        <v>41336.507847222223</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41612.620520833334</v>
      </c>
      <c r="T65" s="10">
        <f t="shared" si="5"/>
        <v>41635.915972222225</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41432.726631944446</v>
      </c>
      <c r="T66" s="10">
        <f t="shared" si="5"/>
        <v>41462.726631944446</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tr">
        <f t="shared" ref="Q67:Q130" si="8">LEFT(N67,SEARCH("/",N67,1)-1)</f>
        <v>film &amp; video</v>
      </c>
      <c r="R67" t="str">
        <f t="shared" ref="R67:R130" si="9">RIGHT(N67,LEN(N67)-FIND("/",N67))</f>
        <v>shorts</v>
      </c>
      <c r="S67" s="10">
        <f t="shared" ref="S67:S130" si="10">(J67/86400)+25569+(-7/24)</f>
        <v>41835.52956018519</v>
      </c>
      <c r="T67" s="10">
        <f t="shared" ref="T67:T130" si="11">(I67/86400)+25569+(-7/24)</f>
        <v>41861.957638888889</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42539.55810185185</v>
      </c>
      <c r="T68" s="10">
        <f t="shared" si="11"/>
        <v>42569.55810185185</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41075.291712962964</v>
      </c>
      <c r="T69" s="10">
        <f t="shared" si="11"/>
        <v>41105.291712962964</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41663.277673611112</v>
      </c>
      <c r="T70" s="10">
        <f t="shared" si="11"/>
        <v>41693.277673611112</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40785.89612268519</v>
      </c>
      <c r="T71" s="10">
        <f t="shared" si="11"/>
        <v>40817.999305555561</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40730.604687500003</v>
      </c>
      <c r="T72" s="10">
        <f t="shared" si="11"/>
        <v>40790.604687500003</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40996.979826388888</v>
      </c>
      <c r="T73" s="10">
        <f t="shared" si="11"/>
        <v>41056.979826388888</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41207.718530092599</v>
      </c>
      <c r="T74" s="10">
        <f t="shared" si="11"/>
        <v>41227.708333333336</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40587.465092592596</v>
      </c>
      <c r="T75" s="10">
        <f t="shared" si="11"/>
        <v>40665.874305555561</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42360.195543981485</v>
      </c>
      <c r="T76" s="10">
        <f t="shared" si="11"/>
        <v>42390.195543981485</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41356.917500000003</v>
      </c>
      <c r="T77" s="10">
        <f t="shared" si="11"/>
        <v>41386.917500000003</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40844.399976851855</v>
      </c>
      <c r="T78" s="10">
        <f t="shared" si="11"/>
        <v>40904.441643518519</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40996.853206018517</v>
      </c>
      <c r="T79" s="10">
        <f t="shared" si="11"/>
        <v>41049.832638888889</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42604.43890046297</v>
      </c>
      <c r="T80" s="10">
        <f t="shared" si="11"/>
        <v>42614.43890046297</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41724.484872685185</v>
      </c>
      <c r="T81" s="10">
        <f t="shared" si="11"/>
        <v>41754.484872685185</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41582.792314814818</v>
      </c>
      <c r="T82" s="10">
        <f t="shared" si="11"/>
        <v>41617.792314814818</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41099.867210648146</v>
      </c>
      <c r="T83" s="10">
        <f t="shared" si="11"/>
        <v>41103.834722222229</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40795.528483796297</v>
      </c>
      <c r="T84" s="10">
        <f t="shared" si="11"/>
        <v>40825.528483796297</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42042.323946759258</v>
      </c>
      <c r="T85" s="10">
        <f t="shared" si="11"/>
        <v>42057.187500000007</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40648.466273148151</v>
      </c>
      <c r="T86" s="10">
        <f t="shared" si="11"/>
        <v>40678.466273148151</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40778.833761574075</v>
      </c>
      <c r="T87" s="10">
        <f t="shared" si="11"/>
        <v>40808.833761574075</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42291.264409722229</v>
      </c>
      <c r="T88" s="10">
        <f t="shared" si="11"/>
        <v>42365.306076388886</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40322.247719907413</v>
      </c>
      <c r="T89" s="10">
        <f t="shared" si="11"/>
        <v>40331.77847222222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41786.367256944446</v>
      </c>
      <c r="T90" s="10">
        <f t="shared" si="11"/>
        <v>41812.367256944446</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41402.460555555554</v>
      </c>
      <c r="T91" s="10">
        <f t="shared" si="11"/>
        <v>41427.460555555554</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40706.005775462967</v>
      </c>
      <c r="T92" s="10">
        <f t="shared" si="11"/>
        <v>40736.005775462967</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40619.110694444447</v>
      </c>
      <c r="T93" s="10">
        <f t="shared" si="11"/>
        <v>40680.110694444447</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42720.907210648154</v>
      </c>
      <c r="T94" s="10">
        <f t="shared" si="11"/>
        <v>42767.041666666664</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41065.566400462965</v>
      </c>
      <c r="T95" s="10">
        <f t="shared" si="11"/>
        <v>41093.583333333336</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41716.426180555558</v>
      </c>
      <c r="T96" s="10">
        <f t="shared" si="11"/>
        <v>41736.426180555558</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40934.713437500002</v>
      </c>
      <c r="T97" s="10">
        <f t="shared" si="11"/>
        <v>40964.713437500002</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40324.370844907411</v>
      </c>
      <c r="T98" s="10">
        <f t="shared" si="11"/>
        <v>40390.833333333336</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40705.843541666669</v>
      </c>
      <c r="T99" s="10">
        <f t="shared" si="11"/>
        <v>40735.843541666669</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41214.503171296303</v>
      </c>
      <c r="T100" s="10">
        <f t="shared" si="11"/>
        <v>41250.6875</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41631.61109953704</v>
      </c>
      <c r="T101" s="10">
        <f t="shared" si="11"/>
        <v>41661.61109953704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41197.461643518523</v>
      </c>
      <c r="T102" s="10">
        <f t="shared" si="11"/>
        <v>41217.503310185188</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41274.485069444447</v>
      </c>
      <c r="T103" s="10">
        <f t="shared" si="11"/>
        <v>41298.485069444447</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40504.839502314819</v>
      </c>
      <c r="T104" s="10">
        <f t="shared" si="11"/>
        <v>40534.839502314819</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41682.514236111114</v>
      </c>
      <c r="T105" s="10">
        <f t="shared" si="11"/>
        <v>41705.514236111114</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40612.403541666667</v>
      </c>
      <c r="T106" s="10">
        <f t="shared" si="11"/>
        <v>40635.75</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42485.43310185185</v>
      </c>
      <c r="T107" s="10">
        <f t="shared" si="11"/>
        <v>42503.708333333336</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40987.484965277778</v>
      </c>
      <c r="T108" s="10">
        <f t="shared" si="11"/>
        <v>41001.484965277778</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40635.690821759265</v>
      </c>
      <c r="T109" s="10">
        <f t="shared" si="11"/>
        <v>40657.690821759265</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41365.321412037039</v>
      </c>
      <c r="T110" s="10">
        <f t="shared" si="11"/>
        <v>41425.321412037039</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40569.734143518523</v>
      </c>
      <c r="T111" s="10">
        <f t="shared" si="11"/>
        <v>40599.734143518523</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41557.65802083334</v>
      </c>
      <c r="T112" s="10">
        <f t="shared" si="11"/>
        <v>41591.957638888889</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42125.041516203702</v>
      </c>
      <c r="T113" s="10">
        <f t="shared" si="11"/>
        <v>42155.041516203702</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41717.751365740747</v>
      </c>
      <c r="T114" s="10">
        <f t="shared" si="11"/>
        <v>41741.791666666672</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40753.46675925926</v>
      </c>
      <c r="T115" s="10">
        <f t="shared" si="11"/>
        <v>40761.333333333336</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40860.982500000006</v>
      </c>
      <c r="T116" s="10">
        <f t="shared" si="11"/>
        <v>40920.982500000006</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40918.447268518525</v>
      </c>
      <c r="T117" s="10">
        <f t="shared" si="11"/>
        <v>40943.447268518525</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40595.205497685187</v>
      </c>
      <c r="T118" s="10">
        <f t="shared" si="11"/>
        <v>40641.163831018523</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40248.543333333335</v>
      </c>
      <c r="T119" s="10">
        <f t="shared" si="11"/>
        <v>40338.5</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40722.761990740742</v>
      </c>
      <c r="T120" s="10">
        <f t="shared" si="11"/>
        <v>40752.761990740742</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40738.777615740742</v>
      </c>
      <c r="T121" s="10">
        <f t="shared" si="11"/>
        <v>40768.666666666672</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42615.758182870377</v>
      </c>
      <c r="T122" s="10">
        <f t="shared" si="11"/>
        <v>42645.758182870377</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42096.413310185184</v>
      </c>
      <c r="T123" s="10">
        <f t="shared" si="11"/>
        <v>42112.136111111111</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0">
        <f t="shared" si="10"/>
        <v>42593.140127314815</v>
      </c>
      <c r="T124" s="10">
        <f t="shared" si="11"/>
        <v>42653.140127314815</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41904.490324074075</v>
      </c>
      <c r="T125" s="10">
        <f t="shared" si="11"/>
        <v>41940.625</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0">
        <f t="shared" si="10"/>
        <v>42114.637060185189</v>
      </c>
      <c r="T126" s="10">
        <f t="shared" si="11"/>
        <v>42139.637060185189</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42709.702314814822</v>
      </c>
      <c r="T127" s="10">
        <f t="shared" si="11"/>
        <v>42769.702314814822</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42135.297881944447</v>
      </c>
      <c r="T128" s="10">
        <f t="shared" si="11"/>
        <v>42165.791666666664</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42067.332650462966</v>
      </c>
      <c r="T129" s="10">
        <f t="shared" si="11"/>
        <v>42097.290983796302</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42627.936261574076</v>
      </c>
      <c r="T130" s="10">
        <f t="shared" si="11"/>
        <v>42662.936261574076</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t="str">
        <f t="shared" ref="Q131:Q194" si="14">LEFT(N131,SEARCH("/",N131,1)-1)</f>
        <v>film &amp; video</v>
      </c>
      <c r="R131" t="str">
        <f t="shared" ref="R131:R194" si="15">RIGHT(N131,LEN(N131)-FIND("/",N131))</f>
        <v>science fiction</v>
      </c>
      <c r="S131" s="10">
        <f t="shared" ref="S131:S194" si="16">(J131/86400)+25569+(-7/24)</f>
        <v>41882.645636574074</v>
      </c>
      <c r="T131" s="10">
        <f t="shared" ref="T131:T194" si="17">(I131/86400)+25569+(-7/24)</f>
        <v>41942.645636574074</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0">
        <f t="shared" si="16"/>
        <v>41778.623750000006</v>
      </c>
      <c r="T132" s="10">
        <f t="shared" si="17"/>
        <v>41806.552777777782</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0">
        <f t="shared" si="16"/>
        <v>42541.545844907414</v>
      </c>
      <c r="T133" s="10">
        <f t="shared" si="17"/>
        <v>42556.708333333336</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41905.520914351851</v>
      </c>
      <c r="T134" s="10">
        <f t="shared" si="17"/>
        <v>41950.562581018523</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0">
        <f t="shared" si="16"/>
        <v>42491.516018518516</v>
      </c>
      <c r="T135" s="10">
        <f t="shared" si="17"/>
        <v>42521.438194444447</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0">
        <f t="shared" si="16"/>
        <v>42221.618263888893</v>
      </c>
      <c r="T136" s="10">
        <f t="shared" si="17"/>
        <v>42251.416666666664</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41788.090243055558</v>
      </c>
      <c r="T137" s="10">
        <f t="shared" si="17"/>
        <v>41821.5</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0">
        <f t="shared" si="16"/>
        <v>42096.118449074078</v>
      </c>
      <c r="T138" s="10">
        <f t="shared" si="17"/>
        <v>42140.136111111111</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0">
        <f t="shared" si="16"/>
        <v>42239.282326388893</v>
      </c>
      <c r="T139" s="10">
        <f t="shared" si="17"/>
        <v>42289.282326388893</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42185.965752314813</v>
      </c>
      <c r="T140" s="10">
        <f t="shared" si="17"/>
        <v>42216.915972222225</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42187.629305555558</v>
      </c>
      <c r="T141" s="10">
        <f t="shared" si="17"/>
        <v>42197.629305555558</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0">
        <f t="shared" si="16"/>
        <v>42052.906620370377</v>
      </c>
      <c r="T142" s="10">
        <f t="shared" si="17"/>
        <v>42082.864953703705</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42109.861377314817</v>
      </c>
      <c r="T143" s="10">
        <f t="shared" si="17"/>
        <v>42154.861377314817</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41938.601597222223</v>
      </c>
      <c r="T144" s="10">
        <f t="shared" si="17"/>
        <v>41959.643263888887</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0">
        <f t="shared" si="16"/>
        <v>42558.772476851853</v>
      </c>
      <c r="T145" s="10">
        <f t="shared" si="17"/>
        <v>42615.954861111117</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42047.470740740748</v>
      </c>
      <c r="T146" s="10">
        <f t="shared" si="17"/>
        <v>42107.429074074076</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42200.250601851854</v>
      </c>
      <c r="T147" s="10">
        <f t="shared" si="17"/>
        <v>42227.250601851854</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42692.72451388889</v>
      </c>
      <c r="T148" s="10">
        <f t="shared" si="17"/>
        <v>42752.72451388889</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0">
        <f t="shared" si="16"/>
        <v>41969.476157407415</v>
      </c>
      <c r="T149" s="10">
        <f t="shared" si="17"/>
        <v>42012.470833333333</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42396.99</v>
      </c>
      <c r="T150" s="10">
        <f t="shared" si="17"/>
        <v>42426.99</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41967.880439814813</v>
      </c>
      <c r="T151" s="10">
        <f t="shared" si="17"/>
        <v>41998.041666666664</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42089.870162037041</v>
      </c>
      <c r="T152" s="10">
        <f t="shared" si="17"/>
        <v>42149.870162037041</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42113.259155092594</v>
      </c>
      <c r="T153" s="10">
        <f t="shared" si="17"/>
        <v>42173.259155092594</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41874.785879629628</v>
      </c>
      <c r="T154" s="10">
        <f t="shared" si="17"/>
        <v>41904.785879629628</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41933.294490740744</v>
      </c>
      <c r="T155" s="10">
        <f t="shared" si="17"/>
        <v>41975.336157407415</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42115.255729166667</v>
      </c>
      <c r="T156" s="10">
        <f t="shared" si="17"/>
        <v>42158.255729166667</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42168.267766203709</v>
      </c>
      <c r="T157" s="10">
        <f t="shared" si="17"/>
        <v>42208.267766203709</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41793.833287037043</v>
      </c>
      <c r="T158" s="10">
        <f t="shared" si="17"/>
        <v>41853.833287037043</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42396.620046296295</v>
      </c>
      <c r="T159" s="10">
        <f t="shared" si="17"/>
        <v>42426.620046296295</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0">
        <f t="shared" si="16"/>
        <v>41903.785046296296</v>
      </c>
      <c r="T160" s="10">
        <f t="shared" si="17"/>
        <v>41933.785046296296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42514.142881944448</v>
      </c>
      <c r="T161" s="10">
        <f t="shared" si="17"/>
        <v>42554.142881944448</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0">
        <f t="shared" si="16"/>
        <v>42171.621423611112</v>
      </c>
      <c r="T162" s="10">
        <f t="shared" si="17"/>
        <v>42231.621423611112</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41792.395775462966</v>
      </c>
      <c r="T163" s="10">
        <f t="shared" si="17"/>
        <v>41822.395775462966</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41834.835138888891</v>
      </c>
      <c r="T164" s="10">
        <f t="shared" si="17"/>
        <v>41867.695833333339</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0">
        <f t="shared" si="16"/>
        <v>42243.669606481482</v>
      </c>
      <c r="T165" s="10">
        <f t="shared" si="17"/>
        <v>42277.708333333336</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41841.471076388894</v>
      </c>
      <c r="T166" s="10">
        <f t="shared" si="17"/>
        <v>41901.471076388894</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0">
        <f t="shared" si="16"/>
        <v>42351.367175925923</v>
      </c>
      <c r="T167" s="10">
        <f t="shared" si="17"/>
        <v>42381.367175925923</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42720.784282407411</v>
      </c>
      <c r="T168" s="10">
        <f t="shared" si="17"/>
        <v>42750.784282407411</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42160.635821759257</v>
      </c>
      <c r="T169" s="10">
        <f t="shared" si="17"/>
        <v>42220.635821759257</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42052.543634259266</v>
      </c>
      <c r="T170" s="10">
        <f t="shared" si="17"/>
        <v>42082.501967592594</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41900.213645833333</v>
      </c>
      <c r="T171" s="10">
        <f t="shared" si="17"/>
        <v>41930.213645833333</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42216.686145833337</v>
      </c>
      <c r="T172" s="10">
        <f t="shared" si="17"/>
        <v>42245.936111111114</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42533.889050925929</v>
      </c>
      <c r="T173" s="10">
        <f t="shared" si="17"/>
        <v>42593.889050925929</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0">
        <f t="shared" si="16"/>
        <v>42047.103275462963</v>
      </c>
      <c r="T174" s="10">
        <f t="shared" si="17"/>
        <v>42082.061608796299</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0">
        <f t="shared" si="16"/>
        <v>42033.281342592592</v>
      </c>
      <c r="T175" s="10">
        <f t="shared" si="17"/>
        <v>42063.281342592592</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0">
        <f t="shared" si="16"/>
        <v>42072.467314814821</v>
      </c>
      <c r="T176" s="10">
        <f t="shared" si="17"/>
        <v>42132.467314814821</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41855.486238425925</v>
      </c>
      <c r="T177" s="10">
        <f t="shared" si="17"/>
        <v>41880.486238425925</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0">
        <f t="shared" si="16"/>
        <v>42191.532395833339</v>
      </c>
      <c r="T178" s="10">
        <f t="shared" si="17"/>
        <v>42221.532395833339</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42069.756087962967</v>
      </c>
      <c r="T179" s="10">
        <f t="shared" si="17"/>
        <v>42086.714421296296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0">
        <f t="shared" si="16"/>
        <v>42304.663715277777</v>
      </c>
      <c r="T180" s="10">
        <f t="shared" si="17"/>
        <v>42334.705381944448</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42402.788831018523</v>
      </c>
      <c r="T181" s="10">
        <f t="shared" si="17"/>
        <v>42432.788831018523</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42067.699571759258</v>
      </c>
      <c r="T182" s="10">
        <f t="shared" si="17"/>
        <v>42107.500000000007</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42147.450173611112</v>
      </c>
      <c r="T183" s="10">
        <f t="shared" si="17"/>
        <v>42177.450173611112</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0">
        <f t="shared" si="16"/>
        <v>42711.720277777778</v>
      </c>
      <c r="T184" s="10">
        <f t="shared" si="17"/>
        <v>42741.720277777778</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41939.518634259264</v>
      </c>
      <c r="T185" s="10">
        <f t="shared" si="17"/>
        <v>41969.560300925928</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41825.499560185192</v>
      </c>
      <c r="T186" s="10">
        <f t="shared" si="17"/>
        <v>41882.874305555561</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42570.619664351856</v>
      </c>
      <c r="T187" s="10">
        <f t="shared" si="17"/>
        <v>42600.619664351856</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0">
        <f t="shared" si="16"/>
        <v>42767.521226851859</v>
      </c>
      <c r="T188" s="10">
        <f t="shared" si="17"/>
        <v>42797.541666666664</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42181.942789351851</v>
      </c>
      <c r="T189" s="10">
        <f t="shared" si="17"/>
        <v>42205.999305555561</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0">
        <f t="shared" si="16"/>
        <v>41856.891377314816</v>
      </c>
      <c r="T190" s="10">
        <f t="shared" si="17"/>
        <v>41886.891377314816</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42556.399039351854</v>
      </c>
      <c r="T191" s="10">
        <f t="shared" si="17"/>
        <v>42616.399039351854</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42527.359328703707</v>
      </c>
      <c r="T192" s="10">
        <f t="shared" si="17"/>
        <v>42537.359328703707</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42239.149745370371</v>
      </c>
      <c r="T193" s="10">
        <f t="shared" si="17"/>
        <v>42279.149745370371</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41899.500370370377</v>
      </c>
      <c r="T194" s="10">
        <f t="shared" si="17"/>
        <v>41929.500370370377</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t="str">
        <f t="shared" ref="Q195:Q258" si="20">LEFT(N195,SEARCH("/",N195,1)-1)</f>
        <v>film &amp; video</v>
      </c>
      <c r="R195" t="str">
        <f t="shared" ref="R195:R258" si="21">RIGHT(N195,LEN(N195)-FIND("/",N195))</f>
        <v>drama</v>
      </c>
      <c r="S195" s="10">
        <f t="shared" ref="S195:S258" si="22">(J195/86400)+25569+(-7/24)</f>
        <v>41911.643125000002</v>
      </c>
      <c r="T195" s="10">
        <f t="shared" ref="T195:T258" si="23">(I195/86400)+25569+(-7/24)</f>
        <v>41971.684791666667</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42375.70521990741</v>
      </c>
      <c r="T196" s="10">
        <f t="shared" si="23"/>
        <v>42435.70521990741</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0">
        <f t="shared" si="22"/>
        <v>42135.378842592596</v>
      </c>
      <c r="T197" s="10">
        <f t="shared" si="23"/>
        <v>42195.378842592596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42259.251134259262</v>
      </c>
      <c r="T198" s="10">
        <f t="shared" si="23"/>
        <v>42287.583333333336</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42741.556712962971</v>
      </c>
      <c r="T199" s="10">
        <f t="shared" si="23"/>
        <v>42783.583333333336</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41887.091689814821</v>
      </c>
      <c r="T200" s="10">
        <f t="shared" si="23"/>
        <v>41917.091689814821</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0">
        <f t="shared" si="22"/>
        <v>42583.832199074073</v>
      </c>
      <c r="T201" s="10">
        <f t="shared" si="23"/>
        <v>42613.832199074073</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41866.791701388887</v>
      </c>
      <c r="T202" s="10">
        <f t="shared" si="23"/>
        <v>41896.791701388887</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42023.526956018519</v>
      </c>
      <c r="T203" s="10">
        <f t="shared" si="23"/>
        <v>42043.526956018519</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0">
        <f t="shared" si="22"/>
        <v>42255.636157407411</v>
      </c>
      <c r="T204" s="10">
        <f t="shared" si="23"/>
        <v>42285.582638888889</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41973.556296296294</v>
      </c>
      <c r="T205" s="10">
        <f t="shared" si="23"/>
        <v>42033.556296296294</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42556.291701388887</v>
      </c>
      <c r="T206" s="10">
        <f t="shared" si="23"/>
        <v>42586.291701388887</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42248.340532407405</v>
      </c>
      <c r="T207" s="10">
        <f t="shared" si="23"/>
        <v>42283.340532407405</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0">
        <f t="shared" si="22"/>
        <v>42566.712766203702</v>
      </c>
      <c r="T208" s="10">
        <f t="shared" si="23"/>
        <v>42587.712766203702</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41977.905532407407</v>
      </c>
      <c r="T209" s="10">
        <f t="shared" si="23"/>
        <v>42007.905532407407</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0">
        <f t="shared" si="22"/>
        <v>41959.078321759262</v>
      </c>
      <c r="T210" s="10">
        <f t="shared" si="23"/>
        <v>41989.078321759262</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0">
        <f t="shared" si="22"/>
        <v>42165.631192129636</v>
      </c>
      <c r="T211" s="10">
        <f t="shared" si="23"/>
        <v>42195.631192129636</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42248.773055555554</v>
      </c>
      <c r="T212" s="10">
        <f t="shared" si="23"/>
        <v>42277.916666666664</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42235.868252314816</v>
      </c>
      <c r="T213" s="10">
        <f t="shared" si="23"/>
        <v>42265.868252314816</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42416.58935185185</v>
      </c>
      <c r="T214" s="10">
        <f t="shared" si="23"/>
        <v>42476.547685185193</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42202.302627314821</v>
      </c>
      <c r="T215" s="10">
        <f t="shared" si="23"/>
        <v>42232.296307870369</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42009.348946759266</v>
      </c>
      <c r="T216" s="10">
        <f t="shared" si="23"/>
        <v>42069.348946759266</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42374.938449074078</v>
      </c>
      <c r="T217" s="10">
        <f t="shared" si="23"/>
        <v>42417.707638888889</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42066.667094907411</v>
      </c>
      <c r="T218" s="10">
        <f t="shared" si="23"/>
        <v>42116.625428240739</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41970.348946759266</v>
      </c>
      <c r="T219" s="10">
        <f t="shared" si="23"/>
        <v>42001.348946759266</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42079.336678240747</v>
      </c>
      <c r="T220" s="10">
        <f t="shared" si="23"/>
        <v>42139.336678240747</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42429.03501157408</v>
      </c>
      <c r="T221" s="10">
        <f t="shared" si="23"/>
        <v>42460.999305555561</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42195.352199074077</v>
      </c>
      <c r="T222" s="10">
        <f t="shared" si="23"/>
        <v>42236.545833333337</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0">
        <f t="shared" si="22"/>
        <v>42031.545879629637</v>
      </c>
      <c r="T223" s="10">
        <f t="shared" si="23"/>
        <v>42091.504212962966</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42031.478217592594</v>
      </c>
      <c r="T224" s="10">
        <f t="shared" si="23"/>
        <v>42089.818749999999</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0">
        <f t="shared" si="22"/>
        <v>42481.756365740745</v>
      </c>
      <c r="T225" s="10">
        <f t="shared" si="23"/>
        <v>42511.753472222226</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0">
        <f t="shared" si="22"/>
        <v>42134.943587962967</v>
      </c>
      <c r="T226" s="10">
        <f t="shared" si="23"/>
        <v>42194.943587962967</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0">
        <f t="shared" si="22"/>
        <v>42438.669606481482</v>
      </c>
      <c r="T227" s="10">
        <f t="shared" si="23"/>
        <v>42468.627939814818</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42106.374351851853</v>
      </c>
      <c r="T228" s="10">
        <f t="shared" si="23"/>
        <v>42155.103472222225</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0">
        <f t="shared" si="22"/>
        <v>42164.602326388893</v>
      </c>
      <c r="T229" s="10">
        <f t="shared" si="23"/>
        <v>42194.602326388893</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0">
        <f t="shared" si="22"/>
        <v>42096.394733796296</v>
      </c>
      <c r="T230" s="10">
        <f t="shared" si="23"/>
        <v>42156.394733796296</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0">
        <f t="shared" si="22"/>
        <v>42383.642326388894</v>
      </c>
      <c r="T231" s="10">
        <f t="shared" si="23"/>
        <v>42413.642326388894</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42129.485543981486</v>
      </c>
      <c r="T232" s="10">
        <f t="shared" si="23"/>
        <v>42159.485543981486</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0">
        <f t="shared" si="22"/>
        <v>42341.667256944442</v>
      </c>
      <c r="T233" s="10">
        <f t="shared" si="23"/>
        <v>42371.667256944442</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42032.534097222226</v>
      </c>
      <c r="T234" s="10">
        <f t="shared" si="23"/>
        <v>42062.534097222226</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0">
        <f t="shared" si="22"/>
        <v>42612.620046296295</v>
      </c>
      <c r="T235" s="10">
        <f t="shared" si="23"/>
        <v>42642.620046296295</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42135.743738425932</v>
      </c>
      <c r="T236" s="10">
        <f t="shared" si="23"/>
        <v>42175.743738425932</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0">
        <f t="shared" si="22"/>
        <v>42164.61686342593</v>
      </c>
      <c r="T237" s="10">
        <f t="shared" si="23"/>
        <v>42194.61686342593</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0">
        <f t="shared" si="22"/>
        <v>42320.792812500003</v>
      </c>
      <c r="T238" s="10">
        <f t="shared" si="23"/>
        <v>42373.708333333336</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42377.285520833335</v>
      </c>
      <c r="T239" s="10">
        <f t="shared" si="23"/>
        <v>42437.285520833335</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0">
        <f t="shared" si="22"/>
        <v>42713.670833333337</v>
      </c>
      <c r="T240" s="10">
        <f t="shared" si="23"/>
        <v>42734.083333333336</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42296.81863425926</v>
      </c>
      <c r="T241" s="10">
        <f t="shared" si="23"/>
        <v>42316.208333333336</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41354.416793981487</v>
      </c>
      <c r="T242" s="10">
        <f t="shared" si="23"/>
        <v>41399.416793981487</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41949.4062962963</v>
      </c>
      <c r="T243" s="10">
        <f t="shared" si="23"/>
        <v>41994.4062962963</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40862.201273148152</v>
      </c>
      <c r="T244" s="10">
        <f t="shared" si="23"/>
        <v>40897.201273148152</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41661.755833333336</v>
      </c>
      <c r="T245" s="10">
        <f t="shared" si="23"/>
        <v>41691.755833333336</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40213.03193287037</v>
      </c>
      <c r="T246" s="10">
        <f t="shared" si="23"/>
        <v>40253.004166666673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41106.761400462965</v>
      </c>
      <c r="T247" s="10">
        <f t="shared" si="23"/>
        <v>41136.761400462965</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40480.071817129632</v>
      </c>
      <c r="T248" s="10">
        <f t="shared" si="23"/>
        <v>40530.113483796296</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40430.312662037039</v>
      </c>
      <c r="T249" s="10">
        <f t="shared" si="23"/>
        <v>40466.86041666667</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40870.48274305556</v>
      </c>
      <c r="T250" s="10">
        <f t="shared" si="23"/>
        <v>40915.48274305556</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40332.63217592593</v>
      </c>
      <c r="T251" s="10">
        <f t="shared" si="23"/>
        <v>40412.444444444445</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41401.274201388893</v>
      </c>
      <c r="T252" s="10">
        <f t="shared" si="23"/>
        <v>41431.274201388893</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41013.49590277778</v>
      </c>
      <c r="T253" s="10">
        <f t="shared" si="23"/>
        <v>41045.5</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40266.371041666665</v>
      </c>
      <c r="T254" s="10">
        <f t="shared" si="23"/>
        <v>40329.874305555561</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40924.359201388892</v>
      </c>
      <c r="T255" s="10">
        <f t="shared" si="23"/>
        <v>40954.359201388892</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42263.660995370374</v>
      </c>
      <c r="T256" s="10">
        <f t="shared" si="23"/>
        <v>42293.791666666664</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40588.234745370377</v>
      </c>
      <c r="T257" s="10">
        <f t="shared" si="23"/>
        <v>40618.193078703705</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41319.477627314816</v>
      </c>
      <c r="T258" s="10">
        <f t="shared" si="23"/>
        <v>41349.477627314816</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t="str">
        <f t="shared" ref="Q259:Q322" si="26">LEFT(N259,SEARCH("/",N259,1)-1)</f>
        <v>film &amp; video</v>
      </c>
      <c r="R259" t="str">
        <f t="shared" ref="R259:R322" si="27">RIGHT(N259,LEN(N259)-FIND("/",N259))</f>
        <v>documentary</v>
      </c>
      <c r="S259" s="10">
        <f t="shared" ref="S259:S322" si="28">(J259/86400)+25569+(-7/24)</f>
        <v>42479.335208333338</v>
      </c>
      <c r="T259" s="10">
        <f t="shared" ref="T259:T322" si="29">(I259/86400)+25569+(-7/24)</f>
        <v>42509.335208333338</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40681.760023148148</v>
      </c>
      <c r="T260" s="10">
        <f t="shared" si="29"/>
        <v>40711.760023148148</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42072.446400462963</v>
      </c>
      <c r="T261" s="10">
        <f t="shared" si="29"/>
        <v>42102.446400462963</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40330.463877314818</v>
      </c>
      <c r="T262" s="10">
        <f t="shared" si="29"/>
        <v>40376.124305555561</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41017.5937962963</v>
      </c>
      <c r="T263" s="10">
        <f t="shared" si="29"/>
        <v>41067.329861111117</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40554.956342592595</v>
      </c>
      <c r="T264" s="10">
        <f t="shared" si="29"/>
        <v>40599.956342592595</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41149.663124999999</v>
      </c>
      <c r="T265" s="10">
        <f t="shared" si="29"/>
        <v>41179.663124999999</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41010.328645833339</v>
      </c>
      <c r="T266" s="10">
        <f t="shared" si="29"/>
        <v>41040.328645833339</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40266.954050925931</v>
      </c>
      <c r="T267" s="10">
        <f t="shared" si="29"/>
        <v>40308.552777777782</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40204.883182870377</v>
      </c>
      <c r="T268" s="10">
        <f t="shared" si="29"/>
        <v>40290.868750000001</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41785.160868055558</v>
      </c>
      <c r="T269" s="10">
        <f t="shared" si="29"/>
        <v>41815.160868055558</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40808.860856481486</v>
      </c>
      <c r="T270" s="10">
        <f t="shared" si="29"/>
        <v>40853.90252314815</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42757.905347222222</v>
      </c>
      <c r="T271" s="10">
        <f t="shared" si="29"/>
        <v>42787.905347222222</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40637.574884259266</v>
      </c>
      <c r="T272" s="10">
        <f t="shared" si="29"/>
        <v>40687.875</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41611.808576388888</v>
      </c>
      <c r="T273" s="10">
        <f t="shared" si="29"/>
        <v>41641.041666666672</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40235.60869212963</v>
      </c>
      <c r="T274" s="10">
        <f t="shared" si="29"/>
        <v>40296.492361111115</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40697.206782407411</v>
      </c>
      <c r="T275" s="10">
        <f t="shared" si="29"/>
        <v>40727.206782407411</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40969.620706018519</v>
      </c>
      <c r="T276" s="10">
        <f t="shared" si="29"/>
        <v>41003.999305555561</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41192.740347222229</v>
      </c>
      <c r="T277" s="10">
        <f t="shared" si="29"/>
        <v>41222.782013888893</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40966.790208333339</v>
      </c>
      <c r="T278" s="10">
        <f t="shared" si="29"/>
        <v>41026.748541666668</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42117.599756944452</v>
      </c>
      <c r="T279" s="10">
        <f t="shared" si="29"/>
        <v>42147.599756944452</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41163.749293981484</v>
      </c>
      <c r="T280" s="10">
        <f t="shared" si="29"/>
        <v>41193.749293981484</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42758.952500000007</v>
      </c>
      <c r="T281" s="10">
        <f t="shared" si="29"/>
        <v>42792.792361111111</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41744.299016203709</v>
      </c>
      <c r="T282" s="10">
        <f t="shared" si="29"/>
        <v>41789.299016203709</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39949.871678240743</v>
      </c>
      <c r="T283" s="10">
        <f t="shared" si="29"/>
        <v>40035.518055555556</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40194.628379629634</v>
      </c>
      <c r="T284" s="10">
        <f t="shared" si="29"/>
        <v>40231.625</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40675.418333333335</v>
      </c>
      <c r="T285" s="10">
        <f t="shared" si="29"/>
        <v>40694.915972222225</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40904.446527777778</v>
      </c>
      <c r="T286" s="10">
        <f t="shared" si="29"/>
        <v>40929.446527777778</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41506.464444444449</v>
      </c>
      <c r="T287" s="10">
        <f t="shared" si="29"/>
        <v>41536.464444444449</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41313.524583333339</v>
      </c>
      <c r="T288" s="10">
        <f t="shared" si="29"/>
        <v>41358.482916666668</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41183.986319444448</v>
      </c>
      <c r="T289" s="10">
        <f t="shared" si="29"/>
        <v>41214.875</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41050.877233796295</v>
      </c>
      <c r="T290" s="10">
        <f t="shared" si="29"/>
        <v>41085.877233796295</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41550.16474537037</v>
      </c>
      <c r="T291" s="10">
        <f t="shared" si="29"/>
        <v>41580.16474537037</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40526.077511574076</v>
      </c>
      <c r="T292" s="10">
        <f t="shared" si="29"/>
        <v>40576.040972222225</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41376.477384259262</v>
      </c>
      <c r="T293" s="10">
        <f t="shared" si="29"/>
        <v>41394.709027777782</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40812.511562500003</v>
      </c>
      <c r="T294" s="10">
        <f t="shared" si="29"/>
        <v>40844.874305555561</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41719.376319444447</v>
      </c>
      <c r="T295" s="10">
        <f t="shared" si="29"/>
        <v>41749.376319444447</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40342.792754629634</v>
      </c>
      <c r="T296" s="10">
        <f t="shared" si="29"/>
        <v>40378.375</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41518.713067129633</v>
      </c>
      <c r="T297" s="10">
        <f t="shared" si="29"/>
        <v>41578.708333333336</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41134.183831018519</v>
      </c>
      <c r="T298" s="10">
        <f t="shared" si="29"/>
        <v>41159.183831018519</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42089.436354166668</v>
      </c>
      <c r="T299" s="10">
        <f t="shared" si="29"/>
        <v>42124.874305555561</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41709.171851851854</v>
      </c>
      <c r="T300" s="10">
        <f t="shared" si="29"/>
        <v>41768.583333333336</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40468.933564814819</v>
      </c>
      <c r="T301" s="10">
        <f t="shared" si="29"/>
        <v>40498.975231481483</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40626.668263888889</v>
      </c>
      <c r="T302" s="10">
        <f t="shared" si="29"/>
        <v>40657.668263888889</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41312.446006944447</v>
      </c>
      <c r="T303" s="10">
        <f t="shared" si="29"/>
        <v>41352.404340277782</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40933.565254629633</v>
      </c>
      <c r="T304" s="10">
        <f t="shared" si="29"/>
        <v>40963.565254629633</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41031.779467592591</v>
      </c>
      <c r="T305" s="10">
        <f t="shared" si="29"/>
        <v>41061.779467592591</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41113.803206018521</v>
      </c>
      <c r="T306" s="10">
        <f t="shared" si="29"/>
        <v>41152.791666666672</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40948.338530092595</v>
      </c>
      <c r="T307" s="10">
        <f t="shared" si="29"/>
        <v>40978.338530092595</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41333.545520833337</v>
      </c>
      <c r="T308" s="10">
        <f t="shared" si="29"/>
        <v>41353.503854166665</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41282.652789351858</v>
      </c>
      <c r="T309" s="10">
        <f t="shared" si="29"/>
        <v>41312.652789351858</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40567.40289351852</v>
      </c>
      <c r="T310" s="10">
        <f t="shared" si="29"/>
        <v>40612.40289351852</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41134.45988425926</v>
      </c>
      <c r="T311" s="10">
        <f t="shared" si="29"/>
        <v>41155.45988425926</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40820.891469907408</v>
      </c>
      <c r="T312" s="10">
        <f t="shared" si="29"/>
        <v>40835.791666666672</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40867.928148148152</v>
      </c>
      <c r="T313" s="10">
        <f t="shared" si="29"/>
        <v>40909.040972222225</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41348.586018518523</v>
      </c>
      <c r="T314" s="10">
        <f t="shared" si="29"/>
        <v>41378.586018518523</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40356.936273148152</v>
      </c>
      <c r="T315" s="10">
        <f t="shared" si="29"/>
        <v>40401.374305555561</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41304.541527777779</v>
      </c>
      <c r="T316" s="10">
        <f t="shared" si="29"/>
        <v>41334.541527777779</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41113.480717592596</v>
      </c>
      <c r="T317" s="10">
        <f t="shared" si="29"/>
        <v>41143.480717592596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41950.631909722222</v>
      </c>
      <c r="T318" s="10">
        <f t="shared" si="29"/>
        <v>41983.915972222225</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41589.38521990741</v>
      </c>
      <c r="T319" s="10">
        <f t="shared" si="29"/>
        <v>41619.38521990741</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41329.747118055559</v>
      </c>
      <c r="T320" s="10">
        <f t="shared" si="29"/>
        <v>41359.705451388894</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40123.546631944446</v>
      </c>
      <c r="T321" s="10">
        <f t="shared" si="29"/>
        <v>40211.040972222225</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42331.259641203702</v>
      </c>
      <c r="T322" s="10">
        <f t="shared" si="29"/>
        <v>42360.666666666664</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t="str">
        <f t="shared" ref="Q323:Q386" si="32">LEFT(N323,SEARCH("/",N323,1)-1)</f>
        <v>film &amp; video</v>
      </c>
      <c r="R323" t="str">
        <f t="shared" ref="R323:R386" si="33">RIGHT(N323,LEN(N323)-FIND("/",N323))</f>
        <v>documentary</v>
      </c>
      <c r="S323" s="10">
        <f t="shared" ref="S323:S386" si="34">(J323/86400)+25569+(-7/24)</f>
        <v>42647.15493055556</v>
      </c>
      <c r="T323" s="10">
        <f t="shared" ref="T323:T386" si="35">(I323/86400)+25569+(-7/24)</f>
        <v>42682.196597222224</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42473.278333333335</v>
      </c>
      <c r="T324" s="10">
        <f t="shared" si="35"/>
        <v>42503.278333333335</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42697.029699074075</v>
      </c>
      <c r="T325" s="10">
        <f t="shared" si="35"/>
        <v>42725.040972222225</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42184.334583333337</v>
      </c>
      <c r="T326" s="10">
        <f t="shared" si="35"/>
        <v>42217.334583333337</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42688.896215277775</v>
      </c>
      <c r="T327" s="10">
        <f t="shared" si="35"/>
        <v>42723.896215277775</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42775.023217592599</v>
      </c>
      <c r="T328" s="10">
        <f t="shared" si="35"/>
        <v>42808.664583333339</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42057.94362268519</v>
      </c>
      <c r="T329" s="10">
        <f t="shared" si="35"/>
        <v>42085.041666666664</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42278.654953703706</v>
      </c>
      <c r="T330" s="10">
        <f t="shared" si="35"/>
        <v>42308.875000000007</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42291.175081018526</v>
      </c>
      <c r="T331" s="10">
        <f t="shared" si="35"/>
        <v>42314.875000000007</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41379.224108796298</v>
      </c>
      <c r="T332" s="10">
        <f t="shared" si="35"/>
        <v>41410.874305555561</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42507.28974537037</v>
      </c>
      <c r="T333" s="10">
        <f t="shared" si="35"/>
        <v>42538.28974537037</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42263.388622685183</v>
      </c>
      <c r="T334" s="10">
        <f t="shared" si="35"/>
        <v>42305.041666666664</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42437.34480324074</v>
      </c>
      <c r="T335" s="10">
        <f t="shared" si="35"/>
        <v>42467.303136574075</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42101.390706018523</v>
      </c>
      <c r="T336" s="10">
        <f t="shared" si="35"/>
        <v>42139.500000000007</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42101.445775462962</v>
      </c>
      <c r="T337" s="10">
        <f t="shared" si="35"/>
        <v>42132.625000000007</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42291.304606481484</v>
      </c>
      <c r="T338" s="10">
        <f t="shared" si="35"/>
        <v>42321.346273148149</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42046.836898148154</v>
      </c>
      <c r="T339" s="10">
        <f t="shared" si="35"/>
        <v>42076.795231481483</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42559.464004629634</v>
      </c>
      <c r="T340" s="10">
        <f t="shared" si="35"/>
        <v>42615.750000000007</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42093.46837962963</v>
      </c>
      <c r="T341" s="10">
        <f t="shared" si="35"/>
        <v>42123.46837962963</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42772.37739583334</v>
      </c>
      <c r="T342" s="10">
        <f t="shared" si="35"/>
        <v>42802.583333333336</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41894.587939814817</v>
      </c>
      <c r="T343" s="10">
        <f t="shared" si="35"/>
        <v>41912.874305555561</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42459.489178240743</v>
      </c>
      <c r="T344" s="10">
        <f t="shared" si="35"/>
        <v>42489.489178240743</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41926.446122685185</v>
      </c>
      <c r="T345" s="10">
        <f t="shared" si="35"/>
        <v>41956.833333333336</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42111.679328703707</v>
      </c>
      <c r="T346" s="10">
        <f t="shared" si="35"/>
        <v>42155.805555555555</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42114.652662037035</v>
      </c>
      <c r="T347" s="10">
        <f t="shared" si="35"/>
        <v>42144.652662037035</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42261.20857638889</v>
      </c>
      <c r="T348" s="10">
        <f t="shared" si="35"/>
        <v>42291.20857638889</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42292.20380787037</v>
      </c>
      <c r="T349" s="10">
        <f t="shared" si="35"/>
        <v>42322.245474537041</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42207.295324074075</v>
      </c>
      <c r="T350" s="10">
        <f t="shared" si="35"/>
        <v>42237.295324074075</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42760.207268518519</v>
      </c>
      <c r="T351" s="10">
        <f t="shared" si="35"/>
        <v>42790.207268518519</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42585.774409722224</v>
      </c>
      <c r="T352" s="10">
        <f t="shared" si="35"/>
        <v>42623.874305555561</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42427.673078703701</v>
      </c>
      <c r="T353" s="10">
        <f t="shared" si="35"/>
        <v>42467.631412037044</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41889.875787037039</v>
      </c>
      <c r="T354" s="10">
        <f t="shared" si="35"/>
        <v>41919.875787037039</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42297.500219907415</v>
      </c>
      <c r="T355" s="10">
        <f t="shared" si="35"/>
        <v>42327.541886574072</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42438.536122685189</v>
      </c>
      <c r="T356" s="10">
        <f t="shared" si="35"/>
        <v>42468.494456018518</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41943.002245370371</v>
      </c>
      <c r="T357" s="10">
        <f t="shared" si="35"/>
        <v>41974.043912037036</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42415.511493055557</v>
      </c>
      <c r="T358" s="10">
        <f t="shared" si="35"/>
        <v>42445.469826388893</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42077.930520833332</v>
      </c>
      <c r="T359" s="10">
        <f t="shared" si="35"/>
        <v>42117.930520833332</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42507.568530092591</v>
      </c>
      <c r="T360" s="10">
        <f t="shared" si="35"/>
        <v>42536.333333333336</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41934.778819444451</v>
      </c>
      <c r="T361" s="10">
        <f t="shared" si="35"/>
        <v>41956.925000000003</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42163.606250000004</v>
      </c>
      <c r="T362" s="10">
        <f t="shared" si="35"/>
        <v>42207.84097222222</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41935.709560185183</v>
      </c>
      <c r="T363" s="10">
        <f t="shared" si="35"/>
        <v>41965.751226851855</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41836.91887731482</v>
      </c>
      <c r="T364" s="10">
        <f t="shared" si="35"/>
        <v>41858.708333333336</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40255.452962962961</v>
      </c>
      <c r="T365" s="10">
        <f t="shared" si="35"/>
        <v>40300.515277777777</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41780.567962962967</v>
      </c>
      <c r="T366" s="10">
        <f t="shared" si="35"/>
        <v>41810.874305555561</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41668.314803240741</v>
      </c>
      <c r="T367" s="10">
        <f t="shared" si="35"/>
        <v>41698.314803240741</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41019.501365740747</v>
      </c>
      <c r="T368" s="10">
        <f t="shared" si="35"/>
        <v>41049.501365740747</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41355.285625000004</v>
      </c>
      <c r="T369" s="10">
        <f t="shared" si="35"/>
        <v>41394.915972222225</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42043.31391203704</v>
      </c>
      <c r="T370" s="10">
        <f t="shared" si="35"/>
        <v>42078.272245370368</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40893.260057870371</v>
      </c>
      <c r="T371" s="10">
        <f t="shared" si="35"/>
        <v>40923.260057870371</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42711.503472222226</v>
      </c>
      <c r="T372" s="10">
        <f t="shared" si="35"/>
        <v>42741.503472222226</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41261.476145833338</v>
      </c>
      <c r="T373" s="10">
        <f t="shared" si="35"/>
        <v>41306.476145833338</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42425.285231481488</v>
      </c>
      <c r="T374" s="10">
        <f t="shared" si="35"/>
        <v>42465.375000000007</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41078.620347222226</v>
      </c>
      <c r="T375" s="10">
        <f t="shared" si="35"/>
        <v>41108.620347222226</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40757.597581018519</v>
      </c>
      <c r="T376" s="10">
        <f t="shared" si="35"/>
        <v>40802.597581018519</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41657.693414351852</v>
      </c>
      <c r="T377" s="10">
        <f t="shared" si="35"/>
        <v>41699.429166666669</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42576.161064814813</v>
      </c>
      <c r="T378" s="10">
        <f t="shared" si="35"/>
        <v>42607.161064814813</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42291.959120370368</v>
      </c>
      <c r="T379" s="10">
        <f t="shared" si="35"/>
        <v>42322.000694444447</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42370.280185185191</v>
      </c>
      <c r="T380" s="10">
        <f t="shared" si="35"/>
        <v>42394.702777777777</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40987.396666666667</v>
      </c>
      <c r="T381" s="10">
        <f t="shared" si="35"/>
        <v>41032.396666666667</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42367.428148148152</v>
      </c>
      <c r="T382" s="10">
        <f t="shared" si="35"/>
        <v>42392.428148148152</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41085.406446759262</v>
      </c>
      <c r="T383" s="10">
        <f t="shared" si="35"/>
        <v>41119.916666666672</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41144.41782407408</v>
      </c>
      <c r="T384" s="10">
        <f t="shared" si="35"/>
        <v>41158.41782407408</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41754.825914351852</v>
      </c>
      <c r="T385" s="10">
        <f t="shared" si="35"/>
        <v>41777.825914351852</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41980.490127314821</v>
      </c>
      <c r="T386" s="10">
        <f t="shared" si="35"/>
        <v>42010.490127314821</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t="str">
        <f t="shared" ref="Q387:Q450" si="38">LEFT(N387,SEARCH("/",N387,1)-1)</f>
        <v>film &amp; video</v>
      </c>
      <c r="R387" t="str">
        <f t="shared" ref="R387:R450" si="39">RIGHT(N387,LEN(N387)-FIND("/",N387))</f>
        <v>documentary</v>
      </c>
      <c r="S387" s="10">
        <f t="shared" ref="S387:S450" si="40">(J387/86400)+25569+(-7/24)</f>
        <v>41934.29283564815</v>
      </c>
      <c r="T387" s="10">
        <f t="shared" ref="T387:T450" si="41">(I387/86400)+25569+(-7/24)</f>
        <v>41964.334502314821</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42211.659618055557</v>
      </c>
      <c r="T388" s="10">
        <f t="shared" si="41"/>
        <v>42226.659618055557</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42200.384930555556</v>
      </c>
      <c r="T389" s="10">
        <f t="shared" si="41"/>
        <v>42230.958333333336</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42548.784490740742</v>
      </c>
      <c r="T390" s="10">
        <f t="shared" si="41"/>
        <v>42578.784490740742</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41673.771412037044</v>
      </c>
      <c r="T391" s="10">
        <f t="shared" si="41"/>
        <v>41705.665972222225</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42111.745046296295</v>
      </c>
      <c r="T392" s="10">
        <f t="shared" si="41"/>
        <v>42131.745046296295</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40864.750590277778</v>
      </c>
      <c r="T393" s="10">
        <f t="shared" si="41"/>
        <v>40894.749305555561</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40763.42559027778</v>
      </c>
      <c r="T394" s="10">
        <f t="shared" si="41"/>
        <v>40793.833333333336</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41526.417268518519</v>
      </c>
      <c r="T395" s="10">
        <f t="shared" si="41"/>
        <v>41557.417268518519</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42417.526412037041</v>
      </c>
      <c r="T396" s="10">
        <f t="shared" si="41"/>
        <v>42477.484745370377</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40990.617592592593</v>
      </c>
      <c r="T397" s="10">
        <f t="shared" si="41"/>
        <v>41026.605555555558</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41082.273217592599</v>
      </c>
      <c r="T398" s="10">
        <f t="shared" si="41"/>
        <v>41097.273217592599</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40379.484768518523</v>
      </c>
      <c r="T399" s="10">
        <f t="shared" si="41"/>
        <v>40421.863888888889</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42078.501458333332</v>
      </c>
      <c r="T400" s="10">
        <f t="shared" si="41"/>
        <v>42123.501458333332</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42687.584108796298</v>
      </c>
      <c r="T401" s="10">
        <f t="shared" si="41"/>
        <v>42718.208333333336</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41745.344293981485</v>
      </c>
      <c r="T402" s="10">
        <f t="shared" si="41"/>
        <v>41775.854166666672</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40732.550578703704</v>
      </c>
      <c r="T403" s="10">
        <f t="shared" si="41"/>
        <v>40762.550578703704</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42292.247881944444</v>
      </c>
      <c r="T404" s="10">
        <f t="shared" si="41"/>
        <v>42313.289548611116</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40718.018993055557</v>
      </c>
      <c r="T405" s="10">
        <f t="shared" si="41"/>
        <v>40765.005555555559</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41646.336365740739</v>
      </c>
      <c r="T406" s="10">
        <f t="shared" si="41"/>
        <v>41675.669444444451</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41673.793275462966</v>
      </c>
      <c r="T407" s="10">
        <f t="shared" si="41"/>
        <v>41703.793275462966</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40637.870798611111</v>
      </c>
      <c r="T408" s="10">
        <f t="shared" si="41"/>
        <v>40671.957638888889</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40806.579282407409</v>
      </c>
      <c r="T409" s="10">
        <f t="shared" si="41"/>
        <v>40866.62094907408</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41543.444328703707</v>
      </c>
      <c r="T410" s="10">
        <f t="shared" si="41"/>
        <v>41583.485995370371</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42543.571111111109</v>
      </c>
      <c r="T411" s="10">
        <f t="shared" si="41"/>
        <v>42573.571111111109</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42113.689780092594</v>
      </c>
      <c r="T412" s="10">
        <f t="shared" si="41"/>
        <v>42173.689780092594</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41597.884305555555</v>
      </c>
      <c r="T413" s="10">
        <f t="shared" si="41"/>
        <v>41629.916666666672</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41099.45113425926</v>
      </c>
      <c r="T414" s="10">
        <f t="shared" si="41"/>
        <v>41115.45113425926</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41079.585775462961</v>
      </c>
      <c r="T415" s="10">
        <f t="shared" si="41"/>
        <v>41109.585775462961</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41528.771585648152</v>
      </c>
      <c r="T416" s="10">
        <f t="shared" si="41"/>
        <v>41558.771585648152</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41904.560208333336</v>
      </c>
      <c r="T417" s="10">
        <f t="shared" si="41"/>
        <v>41929.208333333336</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41648.104525462964</v>
      </c>
      <c r="T418" s="10">
        <f t="shared" si="41"/>
        <v>41678.104525462964</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41360.678935185184</v>
      </c>
      <c r="T419" s="10">
        <f t="shared" si="41"/>
        <v>41371.897916666669</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42177.990706018521</v>
      </c>
      <c r="T420" s="10">
        <f t="shared" si="41"/>
        <v>42207.990706018521</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41394.550775462965</v>
      </c>
      <c r="T421" s="10">
        <f t="shared" si="41"/>
        <v>41454.550775462965</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41681.944803240745</v>
      </c>
      <c r="T422" s="10">
        <f t="shared" si="41"/>
        <v>41711.903136574074</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42177.19972222222</v>
      </c>
      <c r="T423" s="10">
        <f t="shared" si="41"/>
        <v>42237.19972222222</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41862.968715277784</v>
      </c>
      <c r="T424" s="10">
        <f t="shared" si="41"/>
        <v>41892.968715277784</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41400.634606481486</v>
      </c>
      <c r="T425" s="10">
        <f t="shared" si="41"/>
        <v>41430.634606481486</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40934.084479166668</v>
      </c>
      <c r="T426" s="10">
        <f t="shared" si="41"/>
        <v>40994.042812500003</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42275.569490740738</v>
      </c>
      <c r="T427" s="10">
        <f t="shared" si="41"/>
        <v>42335.611157407409</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42400.420300925929</v>
      </c>
      <c r="T428" s="10">
        <f t="shared" si="41"/>
        <v>42430.420300925929</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0">
        <f t="shared" si="40"/>
        <v>42285.617361111115</v>
      </c>
      <c r="T429" s="10">
        <f t="shared" si="41"/>
        <v>42299.499305555561</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41778.475057870375</v>
      </c>
      <c r="T430" s="10">
        <f t="shared" si="41"/>
        <v>41806.625</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0">
        <f t="shared" si="40"/>
        <v>40070.609745370377</v>
      </c>
      <c r="T431" s="10">
        <f t="shared" si="41"/>
        <v>40143.915972222225</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41512.81559027778</v>
      </c>
      <c r="T432" s="10">
        <f t="shared" si="41"/>
        <v>41527.81559027778</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42526.579664351855</v>
      </c>
      <c r="T433" s="10">
        <f t="shared" si="41"/>
        <v>42556.579664351855</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42238.434965277782</v>
      </c>
      <c r="T434" s="10">
        <f t="shared" si="41"/>
        <v>42298.434965277782</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0">
        <f t="shared" si="40"/>
        <v>42228.338217592594</v>
      </c>
      <c r="T435" s="10">
        <f t="shared" si="41"/>
        <v>42288.338217592594</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41576.542847222227</v>
      </c>
      <c r="T436" s="10">
        <f t="shared" si="41"/>
        <v>41609.584513888891</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41500.455787037041</v>
      </c>
      <c r="T437" s="10">
        <f t="shared" si="41"/>
        <v>41530.455787037041</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0">
        <f t="shared" si="40"/>
        <v>41456.070752314816</v>
      </c>
      <c r="T438" s="10">
        <f t="shared" si="41"/>
        <v>41486.070752314816</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0">
        <f t="shared" si="40"/>
        <v>42591.026921296296</v>
      </c>
      <c r="T439" s="10">
        <f t="shared" si="41"/>
        <v>42651.026921296296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42295.9694212963</v>
      </c>
      <c r="T440" s="10">
        <f t="shared" si="41"/>
        <v>42326.011087962965</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0">
        <f t="shared" si="40"/>
        <v>41919.470115740747</v>
      </c>
      <c r="T441" s="10">
        <f t="shared" si="41"/>
        <v>41929.470115740747</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42423.69390046296</v>
      </c>
      <c r="T442" s="10">
        <f t="shared" si="41"/>
        <v>42453.652233796303</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0">
        <f t="shared" si="40"/>
        <v>41550.502268518518</v>
      </c>
      <c r="T443" s="10">
        <f t="shared" si="41"/>
        <v>41580.502268518518</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42024.597025462965</v>
      </c>
      <c r="T444" s="10">
        <f t="shared" si="41"/>
        <v>42054.597025462965</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41649.723391203705</v>
      </c>
      <c r="T445" s="10">
        <f t="shared" si="41"/>
        <v>41679.723391203705</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40894.615289351852</v>
      </c>
      <c r="T446" s="10">
        <f t="shared" si="41"/>
        <v>40954.615289351852</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42130.043692129628</v>
      </c>
      <c r="T447" s="10">
        <f t="shared" si="41"/>
        <v>42145.043692129628</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42036.791898148149</v>
      </c>
      <c r="T448" s="10">
        <f t="shared" si="41"/>
        <v>42066.791898148149</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41331.263460648152</v>
      </c>
      <c r="T449" s="10">
        <f t="shared" si="41"/>
        <v>41356.22179398148</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41753.466377314813</v>
      </c>
      <c r="T450" s="10">
        <f t="shared" si="41"/>
        <v>41773.466377314813</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t="str">
        <f t="shared" ref="Q451:Q514" si="44">LEFT(N451,SEARCH("/",N451,1)-1)</f>
        <v>film &amp; video</v>
      </c>
      <c r="R451" t="str">
        <f t="shared" ref="R451:R514" si="45">RIGHT(N451,LEN(N451)-FIND("/",N451))</f>
        <v>animation</v>
      </c>
      <c r="S451" s="10">
        <f t="shared" ref="S451:S514" si="46">(J451/86400)+25569+(-7/24)</f>
        <v>41534.276446759264</v>
      </c>
      <c r="T451" s="10">
        <f t="shared" ref="T451:T514" si="47">(I451/86400)+25569+(-7/24)</f>
        <v>41564.276446759264</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41654.655092592591</v>
      </c>
      <c r="T452" s="10">
        <f t="shared" si="47"/>
        <v>41684.655092592591</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0">
        <f t="shared" si="46"/>
        <v>41634.423506944448</v>
      </c>
      <c r="T453" s="10">
        <f t="shared" si="47"/>
        <v>41664.423506944448</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42107.412210648152</v>
      </c>
      <c r="T454" s="10">
        <f t="shared" si="47"/>
        <v>42137.412210648152</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42038.533321759263</v>
      </c>
      <c r="T455" s="10">
        <f t="shared" si="47"/>
        <v>42054.533321759263</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41938.42559027778</v>
      </c>
      <c r="T456" s="10">
        <f t="shared" si="47"/>
        <v>41969.259722222225</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40970.710902777784</v>
      </c>
      <c r="T457" s="10">
        <f t="shared" si="47"/>
        <v>41015.729861111111</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41547.402789351858</v>
      </c>
      <c r="T458" s="10">
        <f t="shared" si="47"/>
        <v>41568.874305555561</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0">
        <f t="shared" si="46"/>
        <v>41837.475833333338</v>
      </c>
      <c r="T459" s="10">
        <f t="shared" si="47"/>
        <v>41867.475833333338</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41378.408101851855</v>
      </c>
      <c r="T460" s="10">
        <f t="shared" si="47"/>
        <v>41408.408101851855</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40800.348692129635</v>
      </c>
      <c r="T461" s="10">
        <f t="shared" si="47"/>
        <v>40860.3903587963</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41759.250868055555</v>
      </c>
      <c r="T462" s="10">
        <f t="shared" si="47"/>
        <v>41790.875</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0">
        <f t="shared" si="46"/>
        <v>41407.555173611116</v>
      </c>
      <c r="T463" s="10">
        <f t="shared" si="47"/>
        <v>41427.555173611116</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0">
        <f t="shared" si="46"/>
        <v>40704.834965277776</v>
      </c>
      <c r="T464" s="10">
        <f t="shared" si="47"/>
        <v>40764.834965277776</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40750.418437500004</v>
      </c>
      <c r="T465" s="10">
        <f t="shared" si="47"/>
        <v>40810.418437500004</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42488.557118055556</v>
      </c>
      <c r="T466" s="10">
        <f t="shared" si="47"/>
        <v>42508.557118055556</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41800.828402777777</v>
      </c>
      <c r="T467" s="10">
        <f t="shared" si="47"/>
        <v>41816.828402777777</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41129.65120370371</v>
      </c>
      <c r="T468" s="10">
        <f t="shared" si="47"/>
        <v>41159.65120370371</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41135.388125000005</v>
      </c>
      <c r="T469" s="10">
        <f t="shared" si="47"/>
        <v>41180.388125000005</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0">
        <f t="shared" si="46"/>
        <v>41040.875960648154</v>
      </c>
      <c r="T470" s="10">
        <f t="shared" si="47"/>
        <v>41100.868807870371</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0">
        <f t="shared" si="46"/>
        <v>41827.698194444449</v>
      </c>
      <c r="T471" s="10">
        <f t="shared" si="47"/>
        <v>41887.698194444449</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41604.876030092593</v>
      </c>
      <c r="T472" s="10">
        <f t="shared" si="47"/>
        <v>41654.875</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41703.430312500001</v>
      </c>
      <c r="T473" s="10">
        <f t="shared" si="47"/>
        <v>41748.388645833336</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41844.630995370375</v>
      </c>
      <c r="T474" s="10">
        <f t="shared" si="47"/>
        <v>41874.630995370375</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41869.406469907408</v>
      </c>
      <c r="T475" s="10">
        <f t="shared" si="47"/>
        <v>41899.406469907408</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42753.03737268519</v>
      </c>
      <c r="T476" s="10">
        <f t="shared" si="47"/>
        <v>42783.03737268519</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0">
        <f t="shared" si="46"/>
        <v>42099.794479166674</v>
      </c>
      <c r="T477" s="10">
        <f t="shared" si="47"/>
        <v>42129.794479166674</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41757.683344907411</v>
      </c>
      <c r="T478" s="10">
        <f t="shared" si="47"/>
        <v>41792.874305555561</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0">
        <f t="shared" si="46"/>
        <v>40987.543217592596</v>
      </c>
      <c r="T479" s="10">
        <f t="shared" si="47"/>
        <v>41047.543217592596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0">
        <f t="shared" si="46"/>
        <v>42065.619317129633</v>
      </c>
      <c r="T480" s="10">
        <f t="shared" si="47"/>
        <v>42095.577650462968</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41904.116145833337</v>
      </c>
      <c r="T481" s="10">
        <f t="shared" si="47"/>
        <v>41964.157812500001</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41465.208506944451</v>
      </c>
      <c r="T482" s="10">
        <f t="shared" si="47"/>
        <v>41495.208506944451</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41162.380659722221</v>
      </c>
      <c r="T483" s="10">
        <f t="shared" si="47"/>
        <v>41192.380659722221</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42447.605208333334</v>
      </c>
      <c r="T484" s="10">
        <f t="shared" si="47"/>
        <v>42474.31527777778</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41242.90592592593</v>
      </c>
      <c r="T485" s="10">
        <f t="shared" si="47"/>
        <v>41302.90592592593</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42272.647824074076</v>
      </c>
      <c r="T486" s="10">
        <f t="shared" si="47"/>
        <v>42313.689490740748</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41381.214108796303</v>
      </c>
      <c r="T487" s="10">
        <f t="shared" si="47"/>
        <v>41411.214108796303</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41761.650914351856</v>
      </c>
      <c r="T488" s="10">
        <f t="shared" si="47"/>
        <v>41791.650914351856</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0">
        <f t="shared" si="46"/>
        <v>42669.303171296298</v>
      </c>
      <c r="T489" s="10">
        <f t="shared" si="47"/>
        <v>42729.344837962963</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0">
        <f t="shared" si="46"/>
        <v>42713.762731481482</v>
      </c>
      <c r="T490" s="10">
        <f t="shared" si="47"/>
        <v>42743.762731481482</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40882.19</v>
      </c>
      <c r="T491" s="10">
        <f t="shared" si="47"/>
        <v>40913.189583333333</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0">
        <f t="shared" si="46"/>
        <v>41113.67690972222</v>
      </c>
      <c r="T492" s="10">
        <f t="shared" si="47"/>
        <v>41143.67690972222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0">
        <f t="shared" si="46"/>
        <v>42366.690960648149</v>
      </c>
      <c r="T493" s="10">
        <f t="shared" si="47"/>
        <v>42396.690960648149</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0">
        <f t="shared" si="46"/>
        <v>42595.743402777785</v>
      </c>
      <c r="T494" s="10">
        <f t="shared" si="47"/>
        <v>42655.743402777785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0">
        <f t="shared" si="46"/>
        <v>42114.434467592597</v>
      </c>
      <c r="T495" s="10">
        <f t="shared" si="47"/>
        <v>42144.434467592597</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41799.538946759261</v>
      </c>
      <c r="T496" s="10">
        <f t="shared" si="47"/>
        <v>41822.833333333336</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0">
        <f t="shared" si="46"/>
        <v>42171.535937500004</v>
      </c>
      <c r="T497" s="10">
        <f t="shared" si="47"/>
        <v>42201.535937500004</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41620.639745370376</v>
      </c>
      <c r="T498" s="10">
        <f t="shared" si="47"/>
        <v>41680.639745370376</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41944.746122685188</v>
      </c>
      <c r="T499" s="10">
        <f t="shared" si="47"/>
        <v>41997.916666666664</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40858.47047453704</v>
      </c>
      <c r="T500" s="10">
        <f t="shared" si="47"/>
        <v>40900.47047453704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40043.603796296295</v>
      </c>
      <c r="T501" s="10">
        <f t="shared" si="47"/>
        <v>40098.582638888889</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40247.594340277778</v>
      </c>
      <c r="T502" s="10">
        <f t="shared" si="47"/>
        <v>40306.636111111111</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0">
        <f t="shared" si="46"/>
        <v>40702.942719907413</v>
      </c>
      <c r="T503" s="10">
        <f t="shared" si="47"/>
        <v>40732.942719907413</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40956.261863425927</v>
      </c>
      <c r="T504" s="10">
        <f t="shared" si="47"/>
        <v>40986.220196759263</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41991.234988425924</v>
      </c>
      <c r="T505" s="10">
        <f t="shared" si="47"/>
        <v>42021.234988425924</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40949.691979166666</v>
      </c>
      <c r="T506" s="10">
        <f t="shared" si="47"/>
        <v>41009.650312500002</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42317.806550925925</v>
      </c>
      <c r="T507" s="10">
        <f t="shared" si="47"/>
        <v>42362.806550925925</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41466.260648148149</v>
      </c>
      <c r="T508" s="10">
        <f t="shared" si="47"/>
        <v>41496.260648148149</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41156.667326388888</v>
      </c>
      <c r="T509" s="10">
        <f t="shared" si="47"/>
        <v>41201.667326388888</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40994.732650462967</v>
      </c>
      <c r="T510" s="10">
        <f t="shared" si="47"/>
        <v>41054.301388888889</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42153.339930555558</v>
      </c>
      <c r="T511" s="10">
        <f t="shared" si="47"/>
        <v>42183.339930555558</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0">
        <f t="shared" si="46"/>
        <v>42399.884710648148</v>
      </c>
      <c r="T512" s="10">
        <f t="shared" si="47"/>
        <v>42429.884710648148</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41340.011365740742</v>
      </c>
      <c r="T513" s="10">
        <f t="shared" si="47"/>
        <v>41369.969699074078</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42649.450543981489</v>
      </c>
      <c r="T514" s="10">
        <f t="shared" si="47"/>
        <v>42694.492210648146</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t="str">
        <f t="shared" ref="Q515:Q578" si="50">LEFT(N515,SEARCH("/",N515,1)-1)</f>
        <v>film &amp; video</v>
      </c>
      <c r="R515" t="str">
        <f t="shared" ref="R515:R578" si="51">RIGHT(N515,LEN(N515)-FIND("/",N515))</f>
        <v>animation</v>
      </c>
      <c r="S515" s="10">
        <f t="shared" ref="S515:S578" si="52">(J515/86400)+25569+(-7/24)</f>
        <v>42552.362326388895</v>
      </c>
      <c r="T515" s="10">
        <f t="shared" ref="T515:T578" si="53">(I515/86400)+25569+(-7/24)</f>
        <v>42597.000000000007</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41830.32230324074</v>
      </c>
      <c r="T516" s="10">
        <f t="shared" si="53"/>
        <v>41860.32230324074</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42327.19908564815</v>
      </c>
      <c r="T517" s="10">
        <f t="shared" si="53"/>
        <v>42367.19908564815</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0">
        <f t="shared" si="52"/>
        <v>42091.487037037041</v>
      </c>
      <c r="T518" s="10">
        <f t="shared" si="53"/>
        <v>42151.487037037041</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42738.323622685188</v>
      </c>
      <c r="T519" s="10">
        <f t="shared" si="53"/>
        <v>42768.323622685188</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0">
        <f t="shared" si="52"/>
        <v>42223.32435185185</v>
      </c>
      <c r="T520" s="10">
        <f t="shared" si="53"/>
        <v>42253.323611111111</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41218.099780092591</v>
      </c>
      <c r="T521" s="10">
        <f t="shared" si="53"/>
        <v>41248.099780092591</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42318.410428240742</v>
      </c>
      <c r="T522" s="10">
        <f t="shared" si="53"/>
        <v>42348.410428240742</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42645.801145833335</v>
      </c>
      <c r="T523" s="10">
        <f t="shared" si="53"/>
        <v>42674.915972222225</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42429.749131944445</v>
      </c>
      <c r="T524" s="10">
        <f t="shared" si="53"/>
        <v>42449.707465277781</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42237.841157407405</v>
      </c>
      <c r="T525" s="10">
        <f t="shared" si="53"/>
        <v>42267.841157407405</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42492.425567129634</v>
      </c>
      <c r="T526" s="10">
        <f t="shared" si="53"/>
        <v>42522.425567129634</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41850.109270833338</v>
      </c>
      <c r="T527" s="10">
        <f t="shared" si="53"/>
        <v>41895.109270833338</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42192.30027777778</v>
      </c>
      <c r="T528" s="10">
        <f t="shared" si="53"/>
        <v>42223.416666666664</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42752.913958333338</v>
      </c>
      <c r="T529" s="10">
        <f t="shared" si="53"/>
        <v>42783.378472222226</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42155.628553240742</v>
      </c>
      <c r="T530" s="10">
        <f t="shared" si="53"/>
        <v>42176.597222222226</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42724.73951388889</v>
      </c>
      <c r="T531" s="10">
        <f t="shared" si="53"/>
        <v>42745.916666666664</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42157.299398148149</v>
      </c>
      <c r="T532" s="10">
        <f t="shared" si="53"/>
        <v>42178.791666666664</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42675.7734837963</v>
      </c>
      <c r="T533" s="10">
        <f t="shared" si="53"/>
        <v>42720.999305555561</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42472.715370370373</v>
      </c>
      <c r="T534" s="10">
        <f t="shared" si="53"/>
        <v>42502.715370370373</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42482.143113425926</v>
      </c>
      <c r="T535" s="10">
        <f t="shared" si="53"/>
        <v>42506.143113425926</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42270.519328703704</v>
      </c>
      <c r="T536" s="10">
        <f t="shared" si="53"/>
        <v>42309.666666666664</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42711.253530092596</v>
      </c>
      <c r="T537" s="10">
        <f t="shared" si="53"/>
        <v>42741.253530092596</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42179.05332175926</v>
      </c>
      <c r="T538" s="10">
        <f t="shared" si="53"/>
        <v>42219.458333333336</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42282.476747685192</v>
      </c>
      <c r="T539" s="10">
        <f t="shared" si="53"/>
        <v>42312.518414351849</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42473.50304398148</v>
      </c>
      <c r="T540" s="10">
        <f t="shared" si="53"/>
        <v>42503.50304398148</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42534.758182870377</v>
      </c>
      <c r="T541" s="10">
        <f t="shared" si="53"/>
        <v>42555.758182870377</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42009.52553240741</v>
      </c>
      <c r="T542" s="10">
        <f t="shared" si="53"/>
        <v>42039.52553240741</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42275.755023148151</v>
      </c>
      <c r="T543" s="10">
        <f t="shared" si="53"/>
        <v>42305.755023148151</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42433.445787037039</v>
      </c>
      <c r="T544" s="10">
        <f t="shared" si="53"/>
        <v>42493.404120370375</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41913.800486111111</v>
      </c>
      <c r="T545" s="10">
        <f t="shared" si="53"/>
        <v>41943.800486111111</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42525.365277777782</v>
      </c>
      <c r="T546" s="10">
        <f t="shared" si="53"/>
        <v>42555.365277777782</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42283.300798611112</v>
      </c>
      <c r="T547" s="10">
        <f t="shared" si="53"/>
        <v>42323.342465277783</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42249.376331018524</v>
      </c>
      <c r="T548" s="10">
        <f t="shared" si="53"/>
        <v>42294.376331018524</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0">
        <f t="shared" si="52"/>
        <v>42380.404675925929</v>
      </c>
      <c r="T549" s="10">
        <f t="shared" si="53"/>
        <v>42410.404675925929</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42276.611666666671</v>
      </c>
      <c r="T550" s="10">
        <f t="shared" si="53"/>
        <v>42306.611666666671</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42163.34516203704</v>
      </c>
      <c r="T551" s="10">
        <f t="shared" si="53"/>
        <v>42193.34516203704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42753.387094907412</v>
      </c>
      <c r="T552" s="10">
        <f t="shared" si="53"/>
        <v>42765.916666666664</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42172.984074074076</v>
      </c>
      <c r="T553" s="10">
        <f t="shared" si="53"/>
        <v>42217.453472222223</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0">
        <f t="shared" si="52"/>
        <v>42318.325185185189</v>
      </c>
      <c r="T554" s="10">
        <f t="shared" si="53"/>
        <v>42378.325185185189</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41927.428136574075</v>
      </c>
      <c r="T555" s="10">
        <f t="shared" si="53"/>
        <v>41957.46980324074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41901.393194444448</v>
      </c>
      <c r="T556" s="10">
        <f t="shared" si="53"/>
        <v>41931.393194444448</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0">
        <f t="shared" si="52"/>
        <v>42503.061840277784</v>
      </c>
      <c r="T557" s="10">
        <f t="shared" si="53"/>
        <v>42533.061840277784</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42345.568483796298</v>
      </c>
      <c r="T558" s="10">
        <f t="shared" si="53"/>
        <v>42375.568483796298</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42676.650497685187</v>
      </c>
      <c r="T559" s="10">
        <f t="shared" si="53"/>
        <v>42706.692164351851</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0">
        <f t="shared" si="52"/>
        <v>42057.591493055559</v>
      </c>
      <c r="T560" s="10">
        <f t="shared" si="53"/>
        <v>42087.549826388895</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42320.991435185184</v>
      </c>
      <c r="T561" s="10">
        <f t="shared" si="53"/>
        <v>42350.991435185184</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41960.479687500003</v>
      </c>
      <c r="T562" s="10">
        <f t="shared" si="53"/>
        <v>41990.479687500003</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42268.367048611115</v>
      </c>
      <c r="T563" s="10">
        <f t="shared" si="53"/>
        <v>42303.367048611115</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0">
        <f t="shared" si="52"/>
        <v>42692.097395833334</v>
      </c>
      <c r="T564" s="10">
        <f t="shared" si="53"/>
        <v>42722.097395833334</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42021.778321759259</v>
      </c>
      <c r="T565" s="10">
        <f t="shared" si="53"/>
        <v>42051.778321759259</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42411.651331018518</v>
      </c>
      <c r="T566" s="10">
        <f t="shared" si="53"/>
        <v>42441.651331018518</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0">
        <f t="shared" si="52"/>
        <v>42165.493622685186</v>
      </c>
      <c r="T567" s="10">
        <f t="shared" si="53"/>
        <v>42195.493622685186</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42535.392743055556</v>
      </c>
      <c r="T568" s="10">
        <f t="shared" si="53"/>
        <v>42565.392743055556</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0">
        <f t="shared" si="52"/>
        <v>41975.550856481488</v>
      </c>
      <c r="T569" s="10">
        <f t="shared" si="53"/>
        <v>42005.550856481488</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42348.629895833335</v>
      </c>
      <c r="T570" s="10">
        <f t="shared" si="53"/>
        <v>42385.166666666664</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42340.555694444447</v>
      </c>
      <c r="T571" s="10">
        <f t="shared" si="53"/>
        <v>42370.555694444447</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42388.506585648145</v>
      </c>
      <c r="T572" s="10">
        <f t="shared" si="53"/>
        <v>42418.506585648145</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42192.524571759262</v>
      </c>
      <c r="T573" s="10">
        <f t="shared" si="53"/>
        <v>42211.874305555561</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0">
        <f t="shared" si="52"/>
        <v>42282.424629629633</v>
      </c>
      <c r="T574" s="10">
        <f t="shared" si="53"/>
        <v>42312.466296296298</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41962.758460648147</v>
      </c>
      <c r="T575" s="10">
        <f t="shared" si="53"/>
        <v>42021.758333333339</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42632.151701388888</v>
      </c>
      <c r="T576" s="10">
        <f t="shared" si="53"/>
        <v>42662.151701388888</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42138.400960648149</v>
      </c>
      <c r="T577" s="10">
        <f t="shared" si="53"/>
        <v>42168.400960648149</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42031.18</v>
      </c>
      <c r="T578" s="10">
        <f t="shared" si="53"/>
        <v>42091.138333333336</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t="str">
        <f t="shared" ref="Q579:Q642" si="56">LEFT(N579,SEARCH("/",N579,1)-1)</f>
        <v>technology</v>
      </c>
      <c r="R579" t="str">
        <f t="shared" ref="R579:R642" si="57">RIGHT(N579,LEN(N579)-FIND("/",N579))</f>
        <v>web</v>
      </c>
      <c r="S579" s="10">
        <f t="shared" ref="S579:S642" si="58">(J579/86400)+25569+(-7/24)</f>
        <v>42450.297476851854</v>
      </c>
      <c r="T579" s="10">
        <f t="shared" ref="T579:T642" si="59">(I579/86400)+25569+(-7/24)</f>
        <v>42510.297476851854</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42230.286956018521</v>
      </c>
      <c r="T580" s="10">
        <f t="shared" si="59"/>
        <v>42254.286956018521</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41968.56045138889</v>
      </c>
      <c r="T581" s="10">
        <f t="shared" si="59"/>
        <v>41998.56045138889</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42605.616516203707</v>
      </c>
      <c r="T582" s="10">
        <f t="shared" si="59"/>
        <v>42635.616516203707</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0">
        <f t="shared" si="58"/>
        <v>42187.721111111117</v>
      </c>
      <c r="T583" s="10">
        <f t="shared" si="59"/>
        <v>42217.721111111117</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0">
        <f t="shared" si="58"/>
        <v>42055.448136574072</v>
      </c>
      <c r="T584" s="10">
        <f t="shared" si="59"/>
        <v>42078.458333333336</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42052.646840277775</v>
      </c>
      <c r="T585" s="10">
        <f t="shared" si="59"/>
        <v>42082.605173611119</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42049.424953703703</v>
      </c>
      <c r="T586" s="10">
        <f t="shared" si="59"/>
        <v>42079.383287037039</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0">
        <f t="shared" si="58"/>
        <v>42283.099270833336</v>
      </c>
      <c r="T587" s="10">
        <f t="shared" si="59"/>
        <v>42338.708333333336</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42020.562581018523</v>
      </c>
      <c r="T588" s="10">
        <f t="shared" si="59"/>
        <v>42050.562581018523</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42080.465659722227</v>
      </c>
      <c r="T589" s="10">
        <f t="shared" si="59"/>
        <v>42110.465659722227</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42631.477847222224</v>
      </c>
      <c r="T590" s="10">
        <f t="shared" si="59"/>
        <v>42691.519513888888</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42178.322905092595</v>
      </c>
      <c r="T591" s="10">
        <f t="shared" si="59"/>
        <v>42193.322905092595</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42377.263090277782</v>
      </c>
      <c r="T592" s="10">
        <f t="shared" si="59"/>
        <v>42408.250694444447</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42177.251504629632</v>
      </c>
      <c r="T593" s="10">
        <f t="shared" si="59"/>
        <v>42207.251504629632</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41945.940509259264</v>
      </c>
      <c r="T594" s="10">
        <f t="shared" si="59"/>
        <v>41975.940509259257</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42070.385937500003</v>
      </c>
      <c r="T595" s="10">
        <f t="shared" si="59"/>
        <v>42100.344270833339</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42446.488495370373</v>
      </c>
      <c r="T596" s="10">
        <f t="shared" si="59"/>
        <v>42476.488495370373</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42082.778217592597</v>
      </c>
      <c r="T597" s="10">
        <f t="shared" si="59"/>
        <v>42127.778217592597</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42646.605231481481</v>
      </c>
      <c r="T598" s="10">
        <f t="shared" si="59"/>
        <v>42676.605231481481</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42545.413599537038</v>
      </c>
      <c r="T599" s="10">
        <f t="shared" si="59"/>
        <v>42582.375000000007</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41947.710428240745</v>
      </c>
      <c r="T600" s="10">
        <f t="shared" si="59"/>
        <v>41977.710428240745</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42047.520856481489</v>
      </c>
      <c r="T601" s="10">
        <f t="shared" si="59"/>
        <v>42071.344444444447</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42073.506504629629</v>
      </c>
      <c r="T602" s="10">
        <f t="shared" si="59"/>
        <v>42133.506504629629</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41969.566423611112</v>
      </c>
      <c r="T603" s="10">
        <f t="shared" si="59"/>
        <v>41999.566423611112</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0">
        <f t="shared" si="58"/>
        <v>42143.502488425926</v>
      </c>
      <c r="T604" s="10">
        <f t="shared" si="59"/>
        <v>42173.502488425926</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41835.347488425927</v>
      </c>
      <c r="T605" s="10">
        <f t="shared" si="59"/>
        <v>41865.347488425927</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0">
        <f t="shared" si="58"/>
        <v>41848.743703703709</v>
      </c>
      <c r="T606" s="10">
        <f t="shared" si="59"/>
        <v>41878.743703703709</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42194.066064814819</v>
      </c>
      <c r="T607" s="10">
        <f t="shared" si="59"/>
        <v>42239.066064814819</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42102.358900462968</v>
      </c>
      <c r="T608" s="10">
        <f t="shared" si="59"/>
        <v>42148.333333333336</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0">
        <f t="shared" si="58"/>
        <v>42300.533981481487</v>
      </c>
      <c r="T609" s="10">
        <f t="shared" si="59"/>
        <v>42330.575648148151</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42140.62939814815</v>
      </c>
      <c r="T610" s="10">
        <f t="shared" si="59"/>
        <v>42170.62939814815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42306.742407407415</v>
      </c>
      <c r="T611" s="10">
        <f t="shared" si="59"/>
        <v>42336.784074074072</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0">
        <f t="shared" si="58"/>
        <v>42086.539189814815</v>
      </c>
      <c r="T612" s="10">
        <f t="shared" si="59"/>
        <v>42116.539189814815</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0">
        <f t="shared" si="58"/>
        <v>42328.268946759265</v>
      </c>
      <c r="T613" s="10">
        <f t="shared" si="59"/>
        <v>42388.268946759265</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0">
        <f t="shared" si="58"/>
        <v>42584.740115740744</v>
      </c>
      <c r="T614" s="10">
        <f t="shared" si="59"/>
        <v>42614.740115740744</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42247.205092592594</v>
      </c>
      <c r="T615" s="10">
        <f t="shared" si="59"/>
        <v>42277.915972222225</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0">
        <f t="shared" si="58"/>
        <v>42514.770138888889</v>
      </c>
      <c r="T616" s="10">
        <f t="shared" si="59"/>
        <v>42544.770138888889</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0">
        <f t="shared" si="58"/>
        <v>42241.830543981479</v>
      </c>
      <c r="T617" s="10">
        <f t="shared" si="59"/>
        <v>42271.830543981479</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0">
        <f t="shared" si="58"/>
        <v>42761.08457175926</v>
      </c>
      <c r="T618" s="10">
        <f t="shared" si="59"/>
        <v>42791.08457175926</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42087.051423611112</v>
      </c>
      <c r="T619" s="10">
        <f t="shared" si="59"/>
        <v>42132.051423611112</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0">
        <f t="shared" si="58"/>
        <v>42317.518553240741</v>
      </c>
      <c r="T620" s="10">
        <f t="shared" si="59"/>
        <v>42347.518553240741</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41908.358680555561</v>
      </c>
      <c r="T621" s="10">
        <f t="shared" si="59"/>
        <v>41968.400347222225</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41831.425208333334</v>
      </c>
      <c r="T622" s="10">
        <f t="shared" si="59"/>
        <v>41876.425208333334</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42528.696030092593</v>
      </c>
      <c r="T623" s="10">
        <f t="shared" si="59"/>
        <v>42558.696030092593</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42532.483078703706</v>
      </c>
      <c r="T624" s="10">
        <f t="shared" si="59"/>
        <v>42552.483078703706</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0">
        <f t="shared" si="58"/>
        <v>42121.717557870368</v>
      </c>
      <c r="T625" s="10">
        <f t="shared" si="59"/>
        <v>42151.717557870368</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0">
        <f t="shared" si="58"/>
        <v>42108.697233796302</v>
      </c>
      <c r="T626" s="10">
        <f t="shared" si="59"/>
        <v>42138.697233796302</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0">
        <f t="shared" si="58"/>
        <v>42790.603900462964</v>
      </c>
      <c r="T627" s="10">
        <f t="shared" si="59"/>
        <v>42820.5622337963</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42198.267812500002</v>
      </c>
      <c r="T628" s="10">
        <f t="shared" si="59"/>
        <v>42231.265277777777</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42384.015173611115</v>
      </c>
      <c r="T629" s="10">
        <f t="shared" si="59"/>
        <v>42443.666666666664</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0">
        <f t="shared" si="58"/>
        <v>41803.401122685187</v>
      </c>
      <c r="T630" s="10">
        <f t="shared" si="59"/>
        <v>41833.401122685187</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42474.34615740741</v>
      </c>
      <c r="T631" s="10">
        <f t="shared" si="59"/>
        <v>42504.34615740741</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42223.327789351853</v>
      </c>
      <c r="T632" s="10">
        <f t="shared" si="59"/>
        <v>42252.923611111117</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42489.480659722227</v>
      </c>
      <c r="T633" s="10">
        <f t="shared" si="59"/>
        <v>42518.480659722227</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0">
        <f t="shared" si="58"/>
        <v>42303.367650462962</v>
      </c>
      <c r="T634" s="10">
        <f t="shared" si="59"/>
        <v>42333.409317129634</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42507.007662037038</v>
      </c>
      <c r="T635" s="10">
        <f t="shared" si="59"/>
        <v>42538.666666666664</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42031.636909722227</v>
      </c>
      <c r="T636" s="10">
        <f t="shared" si="59"/>
        <v>42061.636909722227</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42075.800486111119</v>
      </c>
      <c r="T637" s="10">
        <f t="shared" si="59"/>
        <v>42105.800486111119</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42131.163773148153</v>
      </c>
      <c r="T638" s="10">
        <f t="shared" si="59"/>
        <v>42161.157638888886</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0">
        <f t="shared" si="58"/>
        <v>42762.670347222222</v>
      </c>
      <c r="T639" s="10">
        <f t="shared" si="59"/>
        <v>42791.669444444451</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42759.30164351852</v>
      </c>
      <c r="T640" s="10">
        <f t="shared" si="59"/>
        <v>42819.259976851856</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41865.291608796302</v>
      </c>
      <c r="T641" s="10">
        <f t="shared" si="59"/>
        <v>41925.291608796302</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42683.128645833334</v>
      </c>
      <c r="T642" s="10">
        <f t="shared" si="59"/>
        <v>42698.666666666664</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t="str">
        <f t="shared" ref="Q643:Q706" si="62">LEFT(N643,SEARCH("/",N643,1)-1)</f>
        <v>technology</v>
      </c>
      <c r="R643" t="str">
        <f t="shared" ref="R643:R706" si="63">RIGHT(N643,LEN(N643)-FIND("/",N643))</f>
        <v>wearables</v>
      </c>
      <c r="S643" s="10">
        <f t="shared" ref="S643:S706" si="64">(J643/86400)+25569+(-7/24)</f>
        <v>42199.278333333335</v>
      </c>
      <c r="T643" s="10">
        <f t="shared" ref="T643:T706" si="65">(I643/86400)+25569+(-7/24)</f>
        <v>42229.278333333335</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42199.359652777777</v>
      </c>
      <c r="T644" s="10">
        <f t="shared" si="65"/>
        <v>42235.359652777777</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42100.350405092591</v>
      </c>
      <c r="T645" s="10">
        <f t="shared" si="65"/>
        <v>42155.350405092591</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41898.374293981484</v>
      </c>
      <c r="T646" s="10">
        <f t="shared" si="65"/>
        <v>41940.75</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42563.734652777777</v>
      </c>
      <c r="T647" s="10">
        <f t="shared" si="65"/>
        <v>42593.734652777777</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41832.560960648152</v>
      </c>
      <c r="T648" s="10">
        <f t="shared" si="65"/>
        <v>41862.560960648152</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42416.476261574076</v>
      </c>
      <c r="T649" s="10">
        <f t="shared" si="65"/>
        <v>42446.434594907412</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41891.401712962965</v>
      </c>
      <c r="T650" s="10">
        <f t="shared" si="65"/>
        <v>41926.401712962965</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41877.620520833334</v>
      </c>
      <c r="T651" s="10">
        <f t="shared" si="65"/>
        <v>41898.620520833334</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41931.745185185187</v>
      </c>
      <c r="T652" s="10">
        <f t="shared" si="65"/>
        <v>41991.786851851859</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41955.725821759261</v>
      </c>
      <c r="T653" s="10">
        <f t="shared" si="65"/>
        <v>41985.725821759261</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42675.398726851854</v>
      </c>
      <c r="T654" s="10">
        <f t="shared" si="65"/>
        <v>42705.440393518518</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42199.326851851853</v>
      </c>
      <c r="T655" s="10">
        <f t="shared" si="65"/>
        <v>42236.326851851853</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42163.665659722225</v>
      </c>
      <c r="T656" s="10">
        <f t="shared" si="65"/>
        <v>42193.665659722225</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42045.665648148155</v>
      </c>
      <c r="T657" s="10">
        <f t="shared" si="65"/>
        <v>42075.623981481483</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42417.51295138889</v>
      </c>
      <c r="T658" s="10">
        <f t="shared" si="65"/>
        <v>42477.471284722225</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42331.554074074076</v>
      </c>
      <c r="T659" s="10">
        <f t="shared" si="65"/>
        <v>42361.554074074076</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42178.869085648148</v>
      </c>
      <c r="T660" s="10">
        <f t="shared" si="65"/>
        <v>42211.458333333336</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42209.302025462966</v>
      </c>
      <c r="T661" s="10">
        <f t="shared" si="65"/>
        <v>42239.302025462966</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41922.449988425928</v>
      </c>
      <c r="T662" s="10">
        <f t="shared" si="65"/>
        <v>41952.491655092592</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42636.353692129633</v>
      </c>
      <c r="T663" s="10">
        <f t="shared" si="65"/>
        <v>42666.353692129633</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41990.146377314821</v>
      </c>
      <c r="T664" s="10">
        <f t="shared" si="65"/>
        <v>42020.146377314821</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42173.551574074074</v>
      </c>
      <c r="T665" s="10">
        <f t="shared" si="65"/>
        <v>42203.551574074074</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42077.374710648153</v>
      </c>
      <c r="T666" s="10">
        <f t="shared" si="65"/>
        <v>42107.374710648153</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42688.419687499998</v>
      </c>
      <c r="T667" s="10">
        <f t="shared" si="65"/>
        <v>42748.419687499998</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41838.540486111109</v>
      </c>
      <c r="T668" s="10">
        <f t="shared" si="65"/>
        <v>41868.540486111109</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42632.081747685188</v>
      </c>
      <c r="T669" s="10">
        <f t="shared" si="65"/>
        <v>42672.081747685188</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42090.539606481485</v>
      </c>
      <c r="T670" s="10">
        <f t="shared" si="65"/>
        <v>42135.539606481485</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42527.334004629629</v>
      </c>
      <c r="T671" s="10">
        <f t="shared" si="65"/>
        <v>42557.334004629629</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42506.418055555558</v>
      </c>
      <c r="T672" s="10">
        <f t="shared" si="65"/>
        <v>42540.048611111117</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41984.401064814818</v>
      </c>
      <c r="T673" s="10">
        <f t="shared" si="65"/>
        <v>42017.875000000007</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41973.927824074075</v>
      </c>
      <c r="T674" s="10">
        <f t="shared" si="65"/>
        <v>42004.915972222225</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41838.548807870371</v>
      </c>
      <c r="T675" s="10">
        <f t="shared" si="65"/>
        <v>41883.548807870371</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41802.824386574073</v>
      </c>
      <c r="T676" s="10">
        <f t="shared" si="65"/>
        <v>41862.824386574073</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41975.63893518519</v>
      </c>
      <c r="T677" s="10">
        <f t="shared" si="65"/>
        <v>42004.999305555561</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42012.476631944446</v>
      </c>
      <c r="T678" s="10">
        <f t="shared" si="65"/>
        <v>42042.476631944446</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42504.112210648149</v>
      </c>
      <c r="T679" s="10">
        <f t="shared" si="65"/>
        <v>42549.112210648149</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42481.084930555553</v>
      </c>
      <c r="T680" s="10">
        <f t="shared" si="65"/>
        <v>42511.084930555553</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42556.404039351859</v>
      </c>
      <c r="T681" s="10">
        <f t="shared" si="65"/>
        <v>42616.404039351859</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41864.209849537037</v>
      </c>
      <c r="T682" s="10">
        <f t="shared" si="65"/>
        <v>41899.209849537037</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42639.51393518519</v>
      </c>
      <c r="T683" s="10">
        <f t="shared" si="65"/>
        <v>42669.51393518519</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42778.473634259259</v>
      </c>
      <c r="T684" s="10">
        <f t="shared" si="65"/>
        <v>42808.431967592594</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42634.608379629637</v>
      </c>
      <c r="T685" s="10">
        <f t="shared" si="65"/>
        <v>42674.608379629637</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41809.181608796302</v>
      </c>
      <c r="T686" s="10">
        <f t="shared" si="65"/>
        <v>41844.833333333336</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41971.574907407405</v>
      </c>
      <c r="T687" s="10">
        <f t="shared" si="65"/>
        <v>42016.574907407405</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0">
        <f t="shared" si="64"/>
        <v>42189.381597222229</v>
      </c>
      <c r="T688" s="10">
        <f t="shared" si="65"/>
        <v>42219.381597222229</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42711.458946759267</v>
      </c>
      <c r="T689" s="10">
        <f t="shared" si="65"/>
        <v>42771.458946759267</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42261.813113425924</v>
      </c>
      <c r="T690" s="10">
        <f t="shared" si="65"/>
        <v>42291.813113425924</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42675.376122685186</v>
      </c>
      <c r="T691" s="10">
        <f t="shared" si="65"/>
        <v>42711.915972222225</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42579.34306712963</v>
      </c>
      <c r="T692" s="10">
        <f t="shared" si="65"/>
        <v>42621.958333333336</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42157.736643518518</v>
      </c>
      <c r="T693" s="10">
        <f t="shared" si="65"/>
        <v>42185.736643518518</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42696.084062500006</v>
      </c>
      <c r="T694" s="10">
        <f t="shared" si="65"/>
        <v>42726.084062500006</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42094.516516203708</v>
      </c>
      <c r="T695" s="10">
        <f t="shared" si="65"/>
        <v>42124.516516203708</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42737.372210648151</v>
      </c>
      <c r="T696" s="10">
        <f t="shared" si="65"/>
        <v>42767.372210648151</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41913.229398148149</v>
      </c>
      <c r="T697" s="10">
        <f t="shared" si="65"/>
        <v>41943.229398148149</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41815.635439814818</v>
      </c>
      <c r="T698" s="10">
        <f t="shared" si="65"/>
        <v>41845.635439814818</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42388.231354166674</v>
      </c>
      <c r="T699" s="10">
        <f t="shared" si="65"/>
        <v>42403.231354166674</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41866.639409722229</v>
      </c>
      <c r="T700" s="10">
        <f t="shared" si="65"/>
        <v>41899.791666666672</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41563.193842592598</v>
      </c>
      <c r="T701" s="10">
        <f t="shared" si="65"/>
        <v>41600.375</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42715.396770833337</v>
      </c>
      <c r="T702" s="10">
        <f t="shared" si="65"/>
        <v>42745.396770833337</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41813.371296296296</v>
      </c>
      <c r="T703" s="10">
        <f t="shared" si="65"/>
        <v>41843.371296296296</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42668.435034722228</v>
      </c>
      <c r="T704" s="10">
        <f t="shared" si="65"/>
        <v>42698.476701388892</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42711.659131944449</v>
      </c>
      <c r="T705" s="10">
        <f t="shared" si="65"/>
        <v>42766.688888888886</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42725.901250000003</v>
      </c>
      <c r="T706" s="10">
        <f t="shared" si="65"/>
        <v>42785.901250000003</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t="str">
        <f t="shared" ref="Q707:Q770" si="68">LEFT(N707,SEARCH("/",N707,1)-1)</f>
        <v>technology</v>
      </c>
      <c r="R707" t="str">
        <f t="shared" ref="R707:R770" si="69">RIGHT(N707,LEN(N707)-FIND("/",N707))</f>
        <v>wearables</v>
      </c>
      <c r="S707" s="10">
        <f t="shared" ref="S707:S770" si="70">(J707/86400)+25569+(-7/24)</f>
        <v>42726.199976851851</v>
      </c>
      <c r="T707" s="10">
        <f t="shared" ref="T707:T770" si="71">(I707/86400)+25569+(-7/24)</f>
        <v>42756.199976851851</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0">
        <f t="shared" si="70"/>
        <v>42676.703506944446</v>
      </c>
      <c r="T708" s="10">
        <f t="shared" si="71"/>
        <v>42718.48541666667</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42696.371840277781</v>
      </c>
      <c r="T709" s="10">
        <f t="shared" si="71"/>
        <v>42736.371840277781</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41835.289351851854</v>
      </c>
      <c r="T710" s="10">
        <f t="shared" si="71"/>
        <v>41895.289351851854</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41947.749525462968</v>
      </c>
      <c r="T711" s="10">
        <f t="shared" si="71"/>
        <v>41977.749525462968</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0">
        <f t="shared" si="70"/>
        <v>41837.69331018519</v>
      </c>
      <c r="T712" s="10">
        <f t="shared" si="71"/>
        <v>41870.738888888889</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42678.167453703711</v>
      </c>
      <c r="T713" s="10">
        <f t="shared" si="71"/>
        <v>42718.209120370368</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42384.38925925926</v>
      </c>
      <c r="T714" s="10">
        <f t="shared" si="71"/>
        <v>42414.38925925926</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42496.237638888888</v>
      </c>
      <c r="T715" s="10">
        <f t="shared" si="71"/>
        <v>42526.237638888888</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42734.49631944445</v>
      </c>
      <c r="T716" s="10">
        <f t="shared" si="71"/>
        <v>42794.49631944445</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42272.799074074072</v>
      </c>
      <c r="T717" s="10">
        <f t="shared" si="71"/>
        <v>42312.840740740743</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41940.366979166669</v>
      </c>
      <c r="T718" s="10">
        <f t="shared" si="71"/>
        <v>41973.708333333336</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41857.562523148146</v>
      </c>
      <c r="T719" s="10">
        <f t="shared" si="71"/>
        <v>41887.562523148146</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42752.553784722222</v>
      </c>
      <c r="T720" s="10">
        <f t="shared" si="71"/>
        <v>42783.957638888889</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42408.748564814821</v>
      </c>
      <c r="T721" s="10">
        <f t="shared" si="71"/>
        <v>42422.748564814821</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40909.357534722229</v>
      </c>
      <c r="T722" s="10">
        <f t="shared" si="71"/>
        <v>40937.357534722229</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41807.280173611114</v>
      </c>
      <c r="T723" s="10">
        <f t="shared" si="71"/>
        <v>41852.280173611114</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40977.51363425926</v>
      </c>
      <c r="T724" s="10">
        <f t="shared" si="71"/>
        <v>41007.471967592595</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42184.524872685186</v>
      </c>
      <c r="T725" s="10">
        <f t="shared" si="71"/>
        <v>42214.874305555561</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40694.34679398148</v>
      </c>
      <c r="T726" s="10">
        <f t="shared" si="71"/>
        <v>40724.34679398148</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42321.334629629629</v>
      </c>
      <c r="T727" s="10">
        <f t="shared" si="71"/>
        <v>42351.334629629629</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41345.751006944447</v>
      </c>
      <c r="T728" s="10">
        <f t="shared" si="71"/>
        <v>41375.751006944447</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41246.728576388894</v>
      </c>
      <c r="T729" s="10">
        <f t="shared" si="71"/>
        <v>41288.597222222226</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40731.545798611114</v>
      </c>
      <c r="T730" s="10">
        <f t="shared" si="71"/>
        <v>40776.545798611114</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41110.894224537042</v>
      </c>
      <c r="T731" s="10">
        <f t="shared" si="71"/>
        <v>41170.894224537042</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40854.453599537039</v>
      </c>
      <c r="T732" s="10">
        <f t="shared" si="71"/>
        <v>40884.453599537039</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40879.504016203704</v>
      </c>
      <c r="T733" s="10">
        <f t="shared" si="71"/>
        <v>40929.958333333336</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41486.132650462961</v>
      </c>
      <c r="T734" s="10">
        <f t="shared" si="71"/>
        <v>41546.132650462961</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41598.128379629634</v>
      </c>
      <c r="T735" s="10">
        <f t="shared" si="71"/>
        <v>41628.128379629634</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42101.872916666667</v>
      </c>
      <c r="T736" s="10">
        <f t="shared" si="71"/>
        <v>42132.916666666664</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41945.737800925926</v>
      </c>
      <c r="T737" s="10">
        <f t="shared" si="71"/>
        <v>41976.73541666667</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41579.442592592597</v>
      </c>
      <c r="T738" s="10">
        <f t="shared" si="71"/>
        <v>41598.915972222225</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41666.983645833338</v>
      </c>
      <c r="T739" s="10">
        <f t="shared" si="71"/>
        <v>41684.541666666672</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41943.312430555561</v>
      </c>
      <c r="T740" s="10">
        <f t="shared" si="71"/>
        <v>41973.915972222225</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41829.2109837963</v>
      </c>
      <c r="T741" s="10">
        <f t="shared" si="71"/>
        <v>41862.2109837963</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42161.855115740742</v>
      </c>
      <c r="T742" s="10">
        <f t="shared" si="71"/>
        <v>42175.855115740742</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41401.356550925928</v>
      </c>
      <c r="T743" s="10">
        <f t="shared" si="71"/>
        <v>41436.356550925928</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41689.626296296301</v>
      </c>
      <c r="T744" s="10">
        <f t="shared" si="71"/>
        <v>41719.584629629629</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40990.417650462965</v>
      </c>
      <c r="T745" s="10">
        <f t="shared" si="71"/>
        <v>41015.583333333336</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41226.665543981486</v>
      </c>
      <c r="T746" s="10">
        <f t="shared" si="71"/>
        <v>41256.665543981486</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41367.28061342593</v>
      </c>
      <c r="T747" s="10">
        <f t="shared" si="71"/>
        <v>41397.28061342593</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41156.751261574078</v>
      </c>
      <c r="T748" s="10">
        <f t="shared" si="71"/>
        <v>41174.874305555561</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41988.257164351853</v>
      </c>
      <c r="T749" s="10">
        <f t="shared" si="71"/>
        <v>42019.162499999999</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41831.555162037039</v>
      </c>
      <c r="T750" s="10">
        <f t="shared" si="71"/>
        <v>41861.555162037039</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42733.649652777785</v>
      </c>
      <c r="T751" s="10">
        <f t="shared" si="71"/>
        <v>42763.649652777785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41299.586481481485</v>
      </c>
      <c r="T752" s="10">
        <f t="shared" si="71"/>
        <v>41329.586481481485</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40713.338831018518</v>
      </c>
      <c r="T753" s="10">
        <f t="shared" si="71"/>
        <v>40759.338831018518</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42639.129826388897</v>
      </c>
      <c r="T754" s="10">
        <f t="shared" si="71"/>
        <v>42659.166666666664</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42019.298506944448</v>
      </c>
      <c r="T755" s="10">
        <f t="shared" si="71"/>
        <v>42049.298506944448</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41249.457418981481</v>
      </c>
      <c r="T756" s="10">
        <f t="shared" si="71"/>
        <v>41279.457418981481</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41383.313391203708</v>
      </c>
      <c r="T757" s="10">
        <f t="shared" si="71"/>
        <v>41413.736805555556</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40590.475219907406</v>
      </c>
      <c r="T758" s="10">
        <f t="shared" si="71"/>
        <v>40651.433553240742</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41234.76289351852</v>
      </c>
      <c r="T759" s="10">
        <f t="shared" si="71"/>
        <v>41248.76289351852</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40429.544768518521</v>
      </c>
      <c r="T760" s="10">
        <f t="shared" si="71"/>
        <v>40459.544768518521</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41789.038645833338</v>
      </c>
      <c r="T761" s="10">
        <f t="shared" si="71"/>
        <v>41829.038645833338</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0">
        <f t="shared" si="70"/>
        <v>42670.472372685188</v>
      </c>
      <c r="T762" s="10">
        <f t="shared" si="71"/>
        <v>42700.51403935186</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41642.459791666668</v>
      </c>
      <c r="T763" s="10">
        <f t="shared" si="71"/>
        <v>41672.459791666668</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0">
        <f t="shared" si="70"/>
        <v>42690.566782407412</v>
      </c>
      <c r="T764" s="10">
        <f t="shared" si="71"/>
        <v>42707.958333333336</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41471.155185185191</v>
      </c>
      <c r="T765" s="10">
        <f t="shared" si="71"/>
        <v>41501.155185185191</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0">
        <f t="shared" si="70"/>
        <v>42226.88149305556</v>
      </c>
      <c r="T766" s="10">
        <f t="shared" si="71"/>
        <v>42256.88149305556</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41901.250972222224</v>
      </c>
      <c r="T767" s="10">
        <f t="shared" si="71"/>
        <v>41931.250972222224</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0">
        <f t="shared" si="70"/>
        <v>42021.491701388892</v>
      </c>
      <c r="T768" s="10">
        <f t="shared" si="71"/>
        <v>42051.491701388892</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42114.8519675926</v>
      </c>
      <c r="T769" s="10">
        <f t="shared" si="71"/>
        <v>42144.8519675926</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0">
        <f t="shared" si="70"/>
        <v>41593.915393518524</v>
      </c>
      <c r="T770" s="10">
        <f t="shared" si="71"/>
        <v>41623.915393518524</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t="str">
        <f t="shared" ref="Q771:Q834" si="74">LEFT(N771,SEARCH("/",N771,1)-1)</f>
        <v>publishing</v>
      </c>
      <c r="R771" t="str">
        <f t="shared" ref="R771:R834" si="75">RIGHT(N771,LEN(N771)-FIND("/",N771))</f>
        <v>fiction</v>
      </c>
      <c r="S771" s="10">
        <f t="shared" ref="S771:S834" si="76">(J771/86400)+25569+(-7/24)</f>
        <v>41604.704791666671</v>
      </c>
      <c r="T771" s="10">
        <f t="shared" ref="T771:T834" si="77">(I771/86400)+25569+(-7/24)</f>
        <v>41634.704791666671</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0">
        <f t="shared" si="76"/>
        <v>41289.707974537036</v>
      </c>
      <c r="T772" s="10">
        <f t="shared" si="77"/>
        <v>41329.707974537036</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42349.532430555562</v>
      </c>
      <c r="T773" s="10">
        <f t="shared" si="77"/>
        <v>42399.532430555562</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40067.765266203707</v>
      </c>
      <c r="T774" s="10">
        <f t="shared" si="77"/>
        <v>40117.874305555561</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42100.444270833337</v>
      </c>
      <c r="T775" s="10">
        <f t="shared" si="77"/>
        <v>42134.667361111111</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41663.488634259258</v>
      </c>
      <c r="T776" s="10">
        <f t="shared" si="77"/>
        <v>41693.488634259258</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40862.768460648149</v>
      </c>
      <c r="T777" s="10">
        <f t="shared" si="77"/>
        <v>40892.768460648149</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42250.39403935185</v>
      </c>
      <c r="T778" s="10">
        <f t="shared" si="77"/>
        <v>42287.916666666664</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41456.68954861111</v>
      </c>
      <c r="T779" s="10">
        <f t="shared" si="77"/>
        <v>41486.68954861111</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41729.41064814815</v>
      </c>
      <c r="T780" s="10">
        <f t="shared" si="77"/>
        <v>41759.41064814815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40436.392418981486</v>
      </c>
      <c r="T781" s="10">
        <f t="shared" si="77"/>
        <v>40465.875</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40636.382233796299</v>
      </c>
      <c r="T782" s="10">
        <f t="shared" si="77"/>
        <v>40666.382233796299</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41402.709189814814</v>
      </c>
      <c r="T783" s="10">
        <f t="shared" si="77"/>
        <v>41432.709189814814</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41116.466458333336</v>
      </c>
      <c r="T784" s="10">
        <f t="shared" si="77"/>
        <v>41146.466458333336</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40987.482048611113</v>
      </c>
      <c r="T785" s="10">
        <f t="shared" si="77"/>
        <v>41026.625</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41674.857858796298</v>
      </c>
      <c r="T786" s="10">
        <f t="shared" si="77"/>
        <v>41714.816192129634</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41303.302256944451</v>
      </c>
      <c r="T787" s="10">
        <f t="shared" si="77"/>
        <v>41333.302256944451</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40982.764282407406</v>
      </c>
      <c r="T788" s="10">
        <f t="shared" si="77"/>
        <v>41040.365972222229</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41549.335949074077</v>
      </c>
      <c r="T789" s="10">
        <f t="shared" si="77"/>
        <v>41579.335949074077</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41058.715138888889</v>
      </c>
      <c r="T790" s="10">
        <f t="shared" si="77"/>
        <v>41096.874305555561</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41276.894444444442</v>
      </c>
      <c r="T791" s="10">
        <f t="shared" si="77"/>
        <v>41295.040972222225</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41275.756238425929</v>
      </c>
      <c r="T792" s="10">
        <f t="shared" si="77"/>
        <v>41305.756238425929</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41557.488958333335</v>
      </c>
      <c r="T793" s="10">
        <f t="shared" si="77"/>
        <v>41590.957638888889</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41555.581979166665</v>
      </c>
      <c r="T794" s="10">
        <f t="shared" si="77"/>
        <v>41585.623645833337</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41442.449583333335</v>
      </c>
      <c r="T795" s="10">
        <f t="shared" si="77"/>
        <v>41457.915972222225</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40735.823344907411</v>
      </c>
      <c r="T796" s="10">
        <f t="shared" si="77"/>
        <v>40791.420833333337</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40963.32136574074</v>
      </c>
      <c r="T797" s="10">
        <f t="shared" si="77"/>
        <v>41005.915972222225</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41502.591261574074</v>
      </c>
      <c r="T798" s="10">
        <f t="shared" si="77"/>
        <v>41532.590277777781</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40996.702407407407</v>
      </c>
      <c r="T799" s="10">
        <f t="shared" si="77"/>
        <v>41027.875</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41882.298460648155</v>
      </c>
      <c r="T800" s="10">
        <f t="shared" si="77"/>
        <v>41912.298460648155</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40996.375532407408</v>
      </c>
      <c r="T801" s="10">
        <f t="shared" si="77"/>
        <v>41026.375532407408</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41863.141828703709</v>
      </c>
      <c r="T802" s="10">
        <f t="shared" si="77"/>
        <v>41893.141828703709</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40695.503703703704</v>
      </c>
      <c r="T803" s="10">
        <f t="shared" si="77"/>
        <v>40725.503703703704</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41122.73060185185</v>
      </c>
      <c r="T804" s="10">
        <f t="shared" si="77"/>
        <v>41168.878472222226</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40665.658310185187</v>
      </c>
      <c r="T805" s="10">
        <f t="shared" si="77"/>
        <v>40691.75</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40729.813958333332</v>
      </c>
      <c r="T806" s="10">
        <f t="shared" si="77"/>
        <v>40746.874305555561</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40690.531388888892</v>
      </c>
      <c r="T807" s="10">
        <f t="shared" si="77"/>
        <v>40740.666666666672</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40763.399756944447</v>
      </c>
      <c r="T808" s="10">
        <f t="shared" si="77"/>
        <v>40793.399756944447</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42759.336932870377</v>
      </c>
      <c r="T809" s="10">
        <f t="shared" si="77"/>
        <v>42794.791666666664</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41961.808865740742</v>
      </c>
      <c r="T810" s="10">
        <f t="shared" si="77"/>
        <v>41994.915972222225</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41628.542013888895</v>
      </c>
      <c r="T811" s="10">
        <f t="shared" si="77"/>
        <v>41658.542013888895</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41122.764606481483</v>
      </c>
      <c r="T812" s="10">
        <f t="shared" si="77"/>
        <v>41152.764606481483</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41443.351875</v>
      </c>
      <c r="T813" s="10">
        <f t="shared" si="77"/>
        <v>41465.411111111112</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41281.7262962963</v>
      </c>
      <c r="T814" s="10">
        <f t="shared" si="77"/>
        <v>41334.290277777778</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41080.668576388889</v>
      </c>
      <c r="T815" s="10">
        <f t="shared" si="77"/>
        <v>41110.668576388889</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40679.451400462967</v>
      </c>
      <c r="T816" s="10">
        <f t="shared" si="77"/>
        <v>40694.461111111115</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41914.626192129632</v>
      </c>
      <c r="T817" s="10">
        <f t="shared" si="77"/>
        <v>41944.626192129632</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41341.579201388893</v>
      </c>
      <c r="T818" s="10">
        <f t="shared" si="77"/>
        <v>41372.979166666672</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40925.307997685188</v>
      </c>
      <c r="T819" s="10">
        <f t="shared" si="77"/>
        <v>40978.915972222225</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41120.591215277782</v>
      </c>
      <c r="T820" s="10">
        <f t="shared" si="77"/>
        <v>41128.417361111111</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41619.706643518519</v>
      </c>
      <c r="T821" s="10">
        <f t="shared" si="77"/>
        <v>41628.905555555561</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41768.550254629634</v>
      </c>
      <c r="T822" s="10">
        <f t="shared" si="77"/>
        <v>41798.916666666672</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42093.630381944451</v>
      </c>
      <c r="T823" s="10">
        <f t="shared" si="77"/>
        <v>42127.875694444447</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41157.655671296299</v>
      </c>
      <c r="T824" s="10">
        <f t="shared" si="77"/>
        <v>41187.655671296299</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42055.681157407409</v>
      </c>
      <c r="T825" s="10">
        <f t="shared" si="77"/>
        <v>42085.639490740745</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40249.95043981482</v>
      </c>
      <c r="T826" s="10">
        <f t="shared" si="77"/>
        <v>40285.999305555561</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41186.014861111114</v>
      </c>
      <c r="T827" s="10">
        <f t="shared" si="77"/>
        <v>41211.014861111114</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40972.746875000004</v>
      </c>
      <c r="T828" s="10">
        <f t="shared" si="77"/>
        <v>40993.705208333333</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40927.181793981486</v>
      </c>
      <c r="T829" s="10">
        <f t="shared" si="77"/>
        <v>40953.53402777778</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41072.759050925924</v>
      </c>
      <c r="T830" s="10">
        <f t="shared" si="77"/>
        <v>41085.39166666667</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42504.509722222225</v>
      </c>
      <c r="T831" s="10">
        <f t="shared" si="77"/>
        <v>42564.509722222225</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41325.234085648153</v>
      </c>
      <c r="T832" s="10">
        <f t="shared" si="77"/>
        <v>41355.192418981482</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40996.355254629634</v>
      </c>
      <c r="T833" s="10">
        <f t="shared" si="77"/>
        <v>41026.355254629634</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40869.383506944447</v>
      </c>
      <c r="T834" s="10">
        <f t="shared" si="77"/>
        <v>40929.050694444442</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t="str">
        <f t="shared" ref="Q835:Q898" si="80">LEFT(N835,SEARCH("/",N835,1)-1)</f>
        <v>music</v>
      </c>
      <c r="R835" t="str">
        <f t="shared" ref="R835:R898" si="81">RIGHT(N835,LEN(N835)-FIND("/",N835))</f>
        <v>rock</v>
      </c>
      <c r="S835" s="10">
        <f t="shared" ref="S835:S898" si="82">(J835/86400)+25569+(-7/24)</f>
        <v>41718.586516203708</v>
      </c>
      <c r="T835" s="10">
        <f t="shared" ref="T835:T898" si="83">(I835/86400)+25569+(-7/24)</f>
        <v>41748.586516203708</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41422.531157407408</v>
      </c>
      <c r="T836" s="10">
        <f t="shared" si="83"/>
        <v>41455.874305555561</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41005.166180555556</v>
      </c>
      <c r="T837" s="10">
        <f t="shared" si="83"/>
        <v>41047.833333333336</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41523.76525462963</v>
      </c>
      <c r="T838" s="10">
        <f t="shared" si="83"/>
        <v>41553.76525462963</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41730.706736111111</v>
      </c>
      <c r="T839" s="10">
        <f t="shared" si="83"/>
        <v>41760.706736111111</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40895.606307870374</v>
      </c>
      <c r="T840" s="10">
        <f t="shared" si="83"/>
        <v>40925.606307870374</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41144.471712962964</v>
      </c>
      <c r="T841" s="10">
        <f t="shared" si="83"/>
        <v>41174.471712962964</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42606.935034722228</v>
      </c>
      <c r="T842" s="10">
        <f t="shared" si="83"/>
        <v>42636.935034722228</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41923.547025462969</v>
      </c>
      <c r="T843" s="10">
        <f t="shared" si="83"/>
        <v>41953.588692129633</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41526.300729166665</v>
      </c>
      <c r="T844" s="10">
        <f t="shared" si="83"/>
        <v>41560.874305555561</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42694.966203703705</v>
      </c>
      <c r="T845" s="10">
        <f t="shared" si="83"/>
        <v>42712.041666666664</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41905.392962962964</v>
      </c>
      <c r="T846" s="10">
        <f t="shared" si="83"/>
        <v>41943.915972222225</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42577.914305555554</v>
      </c>
      <c r="T847" s="10">
        <f t="shared" si="83"/>
        <v>42617.874305555561</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41694.100173611114</v>
      </c>
      <c r="T848" s="10">
        <f t="shared" si="83"/>
        <v>41708.291666666672</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42165.506666666668</v>
      </c>
      <c r="T849" s="10">
        <f t="shared" si="83"/>
        <v>42195.506666666668</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42078.500381944446</v>
      </c>
      <c r="T850" s="10">
        <f t="shared" si="83"/>
        <v>42108.500381944446</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42050.857222222221</v>
      </c>
      <c r="T851" s="10">
        <f t="shared" si="83"/>
        <v>42078.815555555557</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42452.536076388897</v>
      </c>
      <c r="T852" s="10">
        <f t="shared" si="83"/>
        <v>42484.915972222225</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42522.588576388887</v>
      </c>
      <c r="T853" s="10">
        <f t="shared" si="83"/>
        <v>42582.531250000007</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42656.513831018521</v>
      </c>
      <c r="T854" s="10">
        <f t="shared" si="83"/>
        <v>42667.583333333336</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42021.540613425932</v>
      </c>
      <c r="T855" s="10">
        <f t="shared" si="83"/>
        <v>42051.540613425932</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42701.920671296299</v>
      </c>
      <c r="T856" s="10">
        <f t="shared" si="83"/>
        <v>42731.920671296299</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42544.83353009259</v>
      </c>
      <c r="T857" s="10">
        <f t="shared" si="83"/>
        <v>42574.83353009259</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42609.020324074074</v>
      </c>
      <c r="T858" s="10">
        <f t="shared" si="83"/>
        <v>42668.500000000007</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42291.289710648147</v>
      </c>
      <c r="T859" s="10">
        <f t="shared" si="83"/>
        <v>42333.331377314818</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42079.453912037039</v>
      </c>
      <c r="T860" s="10">
        <f t="shared" si="83"/>
        <v>42109.665972222225</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42128.52856481482</v>
      </c>
      <c r="T861" s="10">
        <f t="shared" si="83"/>
        <v>42158.708333333336</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41570.191122685188</v>
      </c>
      <c r="T862" s="10">
        <f t="shared" si="83"/>
        <v>41600.232789351852</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42599.673657407409</v>
      </c>
      <c r="T863" s="10">
        <f t="shared" si="83"/>
        <v>42629.673657407409</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41559.263287037036</v>
      </c>
      <c r="T864" s="10">
        <f t="shared" si="83"/>
        <v>41589.304953703708</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40920.825995370375</v>
      </c>
      <c r="T865" s="10">
        <f t="shared" si="83"/>
        <v>40950.825995370375</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41540.815254629633</v>
      </c>
      <c r="T866" s="10">
        <f t="shared" si="83"/>
        <v>41563.124305555561</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41230.481446759259</v>
      </c>
      <c r="T867" s="10">
        <f t="shared" si="83"/>
        <v>41290.481446759259</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42025.346273148149</v>
      </c>
      <c r="T868" s="10">
        <f t="shared" si="83"/>
        <v>42063.340277777781</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40087.813726851855</v>
      </c>
      <c r="T869" s="10">
        <f t="shared" si="83"/>
        <v>40147.915972222225</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41615.736087962963</v>
      </c>
      <c r="T870" s="10">
        <f t="shared" si="83"/>
        <v>41645.736087962963</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41342.553900462961</v>
      </c>
      <c r="T871" s="10">
        <f t="shared" si="83"/>
        <v>41372.512233796297</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41487.730590277781</v>
      </c>
      <c r="T872" s="10">
        <f t="shared" si="83"/>
        <v>41517.730590277781</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41577.269618055558</v>
      </c>
      <c r="T873" s="10">
        <f t="shared" si="83"/>
        <v>41607.311284722229</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40567.533877314818</v>
      </c>
      <c r="T874" s="10">
        <f t="shared" si="83"/>
        <v>40612.533877314818</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41183.875462962962</v>
      </c>
      <c r="T875" s="10">
        <f t="shared" si="83"/>
        <v>41223.917129629634</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41368.292060185187</v>
      </c>
      <c r="T876" s="10">
        <f t="shared" si="83"/>
        <v>41398.292060185187</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0">
        <f t="shared" si="82"/>
        <v>42248.432071759256</v>
      </c>
      <c r="T877" s="10">
        <f t="shared" si="83"/>
        <v>42268.432071759256</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41276.20517361111</v>
      </c>
      <c r="T878" s="10">
        <f t="shared" si="83"/>
        <v>41309.20517361111</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41597.49722222222</v>
      </c>
      <c r="T879" s="10">
        <f t="shared" si="83"/>
        <v>41627.49722222222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40504.941250000003</v>
      </c>
      <c r="T880" s="10">
        <f t="shared" si="83"/>
        <v>40534.941250000003</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41037.538252314815</v>
      </c>
      <c r="T881" s="10">
        <f t="shared" si="83"/>
        <v>41058.538252314815</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41179.029375000006</v>
      </c>
      <c r="T882" s="10">
        <f t="shared" si="83"/>
        <v>41212.029375000006</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40876.959328703706</v>
      </c>
      <c r="T883" s="10">
        <f t="shared" si="83"/>
        <v>40921.959328703706</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40759.568865740745</v>
      </c>
      <c r="T884" s="10">
        <f t="shared" si="83"/>
        <v>40792.568865740745</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42371.643923611111</v>
      </c>
      <c r="T885" s="10">
        <f t="shared" si="83"/>
        <v>42431.643923611111</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40981.51094907408</v>
      </c>
      <c r="T886" s="10">
        <f t="shared" si="83"/>
        <v>41040.813194444447</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42713.649432870377</v>
      </c>
      <c r="T887" s="10">
        <f t="shared" si="83"/>
        <v>42734.649432870377</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42603.57885416667</v>
      </c>
      <c r="T888" s="10">
        <f t="shared" si="83"/>
        <v>42628.57885416667</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0">
        <f t="shared" si="82"/>
        <v>41026.667303240742</v>
      </c>
      <c r="T889" s="10">
        <f t="shared" si="83"/>
        <v>41056.667303240742</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40751.461631944447</v>
      </c>
      <c r="T890" s="10">
        <f t="shared" si="83"/>
        <v>40786.958333333336</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41887.492395833338</v>
      </c>
      <c r="T891" s="10">
        <f t="shared" si="83"/>
        <v>41917.492395833338</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41569.407164351855</v>
      </c>
      <c r="T892" s="10">
        <f t="shared" si="83"/>
        <v>41599.448831018519</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41841.739930555559</v>
      </c>
      <c r="T893" s="10">
        <f t="shared" si="83"/>
        <v>41871.739930555559</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40303.908368055556</v>
      </c>
      <c r="T894" s="10">
        <f t="shared" si="83"/>
        <v>40390.875</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42065.606053240743</v>
      </c>
      <c r="T895" s="10">
        <f t="shared" si="83"/>
        <v>42095.564386574079</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42496.689930555556</v>
      </c>
      <c r="T896" s="10">
        <f t="shared" si="83"/>
        <v>42526.689930555556</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40430.8359837963</v>
      </c>
      <c r="T897" s="10">
        <f t="shared" si="83"/>
        <v>40475.8359837963</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42218.581319444442</v>
      </c>
      <c r="T898" s="10">
        <f t="shared" si="83"/>
        <v>42243.875000000007</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t="str">
        <f t="shared" ref="Q899:Q962" si="86">LEFT(N899,SEARCH("/",N899,1)-1)</f>
        <v>music</v>
      </c>
      <c r="R899" t="str">
        <f t="shared" ref="R899:R962" si="87">RIGHT(N899,LEN(N899)-FIND("/",N899))</f>
        <v>indie rock</v>
      </c>
      <c r="S899" s="10">
        <f t="shared" ref="S899:S962" si="88">(J899/86400)+25569+(-7/24)</f>
        <v>41211.397083333337</v>
      </c>
      <c r="T899" s="10">
        <f t="shared" ref="T899:T962" si="89">(I899/86400)+25569+(-7/24)</f>
        <v>41241.438750000001</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40878.466550925928</v>
      </c>
      <c r="T900" s="10">
        <f t="shared" si="89"/>
        <v>40923.466550925928</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40645.807430555556</v>
      </c>
      <c r="T901" s="10">
        <f t="shared" si="89"/>
        <v>40690.807430555556</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42429.557893518526</v>
      </c>
      <c r="T902" s="10">
        <f t="shared" si="89"/>
        <v>42459.516226851854</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0">
        <f t="shared" si="88"/>
        <v>40291.519837962966</v>
      </c>
      <c r="T903" s="10">
        <f t="shared" si="89"/>
        <v>40337.507638888892</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41829.67386574074</v>
      </c>
      <c r="T904" s="10">
        <f t="shared" si="89"/>
        <v>41881.354166666672</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41149.50439814815</v>
      </c>
      <c r="T905" s="10">
        <f t="shared" si="89"/>
        <v>41174.809027777781</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42341.788622685192</v>
      </c>
      <c r="T906" s="10">
        <f t="shared" si="89"/>
        <v>42371.788622685192</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40506.948217592595</v>
      </c>
      <c r="T907" s="10">
        <f t="shared" si="89"/>
        <v>40566.948217592595</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0">
        <f t="shared" si="88"/>
        <v>41680.898032407407</v>
      </c>
      <c r="T908" s="10">
        <f t="shared" si="89"/>
        <v>41710.856365740743</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0">
        <f t="shared" si="88"/>
        <v>40766.900729166671</v>
      </c>
      <c r="T909" s="10">
        <f t="shared" si="89"/>
        <v>40796.900729166671</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0">
        <f t="shared" si="88"/>
        <v>40340.509895833333</v>
      </c>
      <c r="T910" s="10">
        <f t="shared" si="89"/>
        <v>40385.915972222225</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41081.398611111115</v>
      </c>
      <c r="T911" s="10">
        <f t="shared" si="89"/>
        <v>41112.875</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42737.253692129634</v>
      </c>
      <c r="T912" s="10">
        <f t="shared" si="89"/>
        <v>42797.253692129634</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0">
        <f t="shared" si="88"/>
        <v>41641.713483796302</v>
      </c>
      <c r="T913" s="10">
        <f t="shared" si="89"/>
        <v>41662.713483796302</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41193.817673611113</v>
      </c>
      <c r="T914" s="10">
        <f t="shared" si="89"/>
        <v>41253.859340277784</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41003.847442129634</v>
      </c>
      <c r="T915" s="10">
        <f t="shared" si="89"/>
        <v>41033.847442129634</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0">
        <f t="shared" si="88"/>
        <v>41116.471608796295</v>
      </c>
      <c r="T916" s="10">
        <f t="shared" si="89"/>
        <v>41146.471608796295</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40937.38789351852</v>
      </c>
      <c r="T917" s="10">
        <f t="shared" si="89"/>
        <v>40968.915972222225</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0">
        <f t="shared" si="88"/>
        <v>40434.561736111114</v>
      </c>
      <c r="T918" s="10">
        <f t="shared" si="89"/>
        <v>40472.916666666672</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41802.651967592596</v>
      </c>
      <c r="T919" s="10">
        <f t="shared" si="89"/>
        <v>41833.8125</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41944.624548611115</v>
      </c>
      <c r="T920" s="10">
        <f t="shared" si="89"/>
        <v>41974.666215277779</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41227.350057870375</v>
      </c>
      <c r="T921" s="10">
        <f t="shared" si="89"/>
        <v>41262.350057870375</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0">
        <f t="shared" si="88"/>
        <v>41562.379884259259</v>
      </c>
      <c r="T922" s="10">
        <f t="shared" si="89"/>
        <v>41592.42155092593</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40846.879351851858</v>
      </c>
      <c r="T923" s="10">
        <f t="shared" si="89"/>
        <v>40888.921018518522</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41878.238344907411</v>
      </c>
      <c r="T924" s="10">
        <f t="shared" si="89"/>
        <v>41913.238344907411</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41934.668090277781</v>
      </c>
      <c r="T925" s="10">
        <f t="shared" si="89"/>
        <v>41964.709756944452</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41288.651261574072</v>
      </c>
      <c r="T926" s="10">
        <f t="shared" si="89"/>
        <v>41318.651261574072</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41575.589247685188</v>
      </c>
      <c r="T927" s="10">
        <f t="shared" si="89"/>
        <v>41605.630914351852</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0">
        <f t="shared" si="88"/>
        <v>40337.728356481486</v>
      </c>
      <c r="T928" s="10">
        <f t="shared" si="89"/>
        <v>40367.652777777781</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0">
        <f t="shared" si="88"/>
        <v>41013.531192129631</v>
      </c>
      <c r="T929" s="10">
        <f t="shared" si="89"/>
        <v>41043.531192129631</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41180.570752314816</v>
      </c>
      <c r="T930" s="10">
        <f t="shared" si="89"/>
        <v>41230.708333333336</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0">
        <f t="shared" si="88"/>
        <v>40977.946400462963</v>
      </c>
      <c r="T931" s="10">
        <f t="shared" si="89"/>
        <v>41007.904733796298</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40312.623912037037</v>
      </c>
      <c r="T932" s="10">
        <f t="shared" si="89"/>
        <v>40354.605555555558</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41680.06831018519</v>
      </c>
      <c r="T933" s="10">
        <f t="shared" si="89"/>
        <v>41714.625</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41310.677604166667</v>
      </c>
      <c r="T934" s="10">
        <f t="shared" si="89"/>
        <v>41355.635937500003</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41710.877418981479</v>
      </c>
      <c r="T935" s="10">
        <f t="shared" si="89"/>
        <v>41770.877418981479</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41733.445416666669</v>
      </c>
      <c r="T936" s="10">
        <f t="shared" si="89"/>
        <v>41762.958333333336</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42368.042002314818</v>
      </c>
      <c r="T937" s="10">
        <f t="shared" si="89"/>
        <v>42398.042002314818</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0">
        <f t="shared" si="88"/>
        <v>40882.732511574075</v>
      </c>
      <c r="T938" s="10">
        <f t="shared" si="89"/>
        <v>40926.541666666672</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41551.50644675926</v>
      </c>
      <c r="T939" s="10">
        <f t="shared" si="89"/>
        <v>41581.548113425924</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41124.188055555562</v>
      </c>
      <c r="T940" s="10">
        <f t="shared" si="89"/>
        <v>41154.188055555562</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41416.471504629633</v>
      </c>
      <c r="T941" s="10">
        <f t="shared" si="89"/>
        <v>41455.540277777778</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42181.716736111113</v>
      </c>
      <c r="T942" s="10">
        <f t="shared" si="89"/>
        <v>42226.716736111113</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42745.804918981485</v>
      </c>
      <c r="T943" s="10">
        <f t="shared" si="89"/>
        <v>42775.804918981485</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42382.551620370374</v>
      </c>
      <c r="T944" s="10">
        <f t="shared" si="89"/>
        <v>42418.551620370374</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42673.376215277785</v>
      </c>
      <c r="T945" s="10">
        <f t="shared" si="89"/>
        <v>42703.417881944442</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42444.292245370372</v>
      </c>
      <c r="T946" s="10">
        <f t="shared" si="89"/>
        <v>42478.291666666664</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42732.581319444442</v>
      </c>
      <c r="T947" s="10">
        <f t="shared" si="89"/>
        <v>42784.707638888889</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42592.45888888889</v>
      </c>
      <c r="T948" s="10">
        <f t="shared" si="89"/>
        <v>42622.45888888889</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0">
        <f t="shared" si="88"/>
        <v>42491.489652777782</v>
      </c>
      <c r="T949" s="10">
        <f t="shared" si="89"/>
        <v>42551.489652777782</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42411.536620370374</v>
      </c>
      <c r="T950" s="10">
        <f t="shared" si="89"/>
        <v>42441.536620370374</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42360.75203703704</v>
      </c>
      <c r="T951" s="10">
        <f t="shared" si="89"/>
        <v>42420.75203703704</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42356.459039351852</v>
      </c>
      <c r="T952" s="10">
        <f t="shared" si="89"/>
        <v>42386.459039351852</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42480.361944444448</v>
      </c>
      <c r="T953" s="10">
        <f t="shared" si="89"/>
        <v>42525.361944444448</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42662.321898148155</v>
      </c>
      <c r="T954" s="10">
        <f t="shared" si="89"/>
        <v>42692.363564814812</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41998.872673611113</v>
      </c>
      <c r="T955" s="10">
        <f t="shared" si="89"/>
        <v>42028.872673611113</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42194.542118055557</v>
      </c>
      <c r="T956" s="10">
        <f t="shared" si="89"/>
        <v>42236.542118055557</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42586.003472222226</v>
      </c>
      <c r="T957" s="10">
        <f t="shared" si="89"/>
        <v>42626.003472222226</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42060.622210648151</v>
      </c>
      <c r="T958" s="10">
        <f t="shared" si="89"/>
        <v>42120.580543981479</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42660.260798611118</v>
      </c>
      <c r="T959" s="10">
        <f t="shared" si="89"/>
        <v>42691.302465277775</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42082.511145833334</v>
      </c>
      <c r="T960" s="10">
        <f t="shared" si="89"/>
        <v>42103.915972222225</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41992.882696759261</v>
      </c>
      <c r="T961" s="10">
        <f t="shared" si="89"/>
        <v>42022.882696759261</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42766.335127314822</v>
      </c>
      <c r="T962" s="10">
        <f t="shared" si="89"/>
        <v>42808.29346064815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t="str">
        <f t="shared" ref="Q963:Q1026" si="92">LEFT(N963,SEARCH("/",N963,1)-1)</f>
        <v>technology</v>
      </c>
      <c r="R963" t="str">
        <f t="shared" ref="R963:R1026" si="93">RIGHT(N963,LEN(N963)-FIND("/",N963))</f>
        <v>wearables</v>
      </c>
      <c r="S963" s="10">
        <f t="shared" ref="S963:S1026" si="94">(J963/86400)+25569+(-7/24)</f>
        <v>42740.402025462965</v>
      </c>
      <c r="T963" s="10">
        <f t="shared" ref="T963:T1026" si="95">(I963/86400)+25569+(-7/24)</f>
        <v>42786.500000000007</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42373.420752314814</v>
      </c>
      <c r="T964" s="10">
        <f t="shared" si="95"/>
        <v>42411.420752314814</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42625.343969907415</v>
      </c>
      <c r="T965" s="10">
        <f t="shared" si="95"/>
        <v>42660.343969907415</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42208.337025462963</v>
      </c>
      <c r="T966" s="10">
        <f t="shared" si="95"/>
        <v>42248.337025462963</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42636.725069444445</v>
      </c>
      <c r="T967" s="10">
        <f t="shared" si="95"/>
        <v>42668.874305555561</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42619.344120370377</v>
      </c>
      <c r="T968" s="10">
        <f t="shared" si="95"/>
        <v>42649.344120370377</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42421.96266203704</v>
      </c>
      <c r="T969" s="10">
        <f t="shared" si="95"/>
        <v>42481.920995370376</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41836.555949074078</v>
      </c>
      <c r="T970" s="10">
        <f t="shared" si="95"/>
        <v>41866.555949074078</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42742.011655092596</v>
      </c>
      <c r="T971" s="10">
        <f t="shared" si="95"/>
        <v>42775.011655092596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42720.928854166668</v>
      </c>
      <c r="T972" s="10">
        <f t="shared" si="95"/>
        <v>42757.915972222225</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42111.417361111111</v>
      </c>
      <c r="T973" s="10">
        <f t="shared" si="95"/>
        <v>42156.417361111111</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41856.574050925927</v>
      </c>
      <c r="T974" s="10">
        <f t="shared" si="95"/>
        <v>41885.999305555561</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42256.723298611112</v>
      </c>
      <c r="T975" s="10">
        <f t="shared" si="95"/>
        <v>42316.764965277784</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42424.457824074074</v>
      </c>
      <c r="T976" s="10">
        <f t="shared" si="95"/>
        <v>42454.41615740741</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42489.404918981483</v>
      </c>
      <c r="T977" s="10">
        <f t="shared" si="95"/>
        <v>42549.404918981483</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42184.767326388894</v>
      </c>
      <c r="T978" s="10">
        <f t="shared" si="95"/>
        <v>42229.767326388894</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42391.650428240748</v>
      </c>
      <c r="T979" s="10">
        <f t="shared" si="95"/>
        <v>42421.650428240748</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42395.017372685186</v>
      </c>
      <c r="T980" s="10">
        <f t="shared" si="95"/>
        <v>42425.017372685186</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42506.125324074077</v>
      </c>
      <c r="T981" s="10">
        <f t="shared" si="95"/>
        <v>42541.499305555561</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41928.612523148149</v>
      </c>
      <c r="T982" s="10">
        <f t="shared" si="95"/>
        <v>41973.654189814821</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41830.655347222222</v>
      </c>
      <c r="T983" s="10">
        <f t="shared" si="95"/>
        <v>41860.655347222222</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42615.461643518523</v>
      </c>
      <c r="T984" s="10">
        <f t="shared" si="95"/>
        <v>42645.461643518523</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42574.375983796293</v>
      </c>
      <c r="T985" s="10">
        <f t="shared" si="95"/>
        <v>42605.57916666667</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42060.824166666665</v>
      </c>
      <c r="T986" s="10">
        <f t="shared" si="95"/>
        <v>42090.782500000001</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42339.676041666673</v>
      </c>
      <c r="T987" s="10">
        <f t="shared" si="95"/>
        <v>42369.666666666664</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42324.475694444445</v>
      </c>
      <c r="T988" s="10">
        <f t="shared" si="95"/>
        <v>42378.708333333336</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41773.002893518518</v>
      </c>
      <c r="T989" s="10">
        <f t="shared" si="95"/>
        <v>41813.002893518518</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0">
        <f t="shared" si="94"/>
        <v>42614.065104166664</v>
      </c>
      <c r="T990" s="10">
        <f t="shared" si="95"/>
        <v>42644.065104166664</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42611.64230324074</v>
      </c>
      <c r="T991" s="10">
        <f t="shared" si="95"/>
        <v>42641.64230324074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41855.492638888893</v>
      </c>
      <c r="T992" s="10">
        <f t="shared" si="95"/>
        <v>41885.492638888893</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42538.465138888896</v>
      </c>
      <c r="T993" s="10">
        <f t="shared" si="95"/>
        <v>42563.493750000001</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42437.633321759262</v>
      </c>
      <c r="T994" s="10">
        <f t="shared" si="95"/>
        <v>42497.591655092598</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42652.673240740747</v>
      </c>
      <c r="T995" s="10">
        <f t="shared" si="95"/>
        <v>42685.916666666664</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41920.971412037041</v>
      </c>
      <c r="T996" s="10">
        <f t="shared" si="95"/>
        <v>41973.665972222225</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41947.649074074077</v>
      </c>
      <c r="T997" s="10">
        <f t="shared" si="95"/>
        <v>41972.375000000007</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41817.57476851852</v>
      </c>
      <c r="T998" s="10">
        <f t="shared" si="95"/>
        <v>41847.352083333339</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41940.811307870375</v>
      </c>
      <c r="T999" s="10">
        <f t="shared" si="95"/>
        <v>41970.85297453704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42281.877326388894</v>
      </c>
      <c r="T1000" s="10">
        <f t="shared" si="95"/>
        <v>42326.918993055559</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41926.007986111115</v>
      </c>
      <c r="T1001" s="10">
        <f t="shared" si="95"/>
        <v>41956.043055555558</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42748.768055555556</v>
      </c>
      <c r="T1002" s="10">
        <f t="shared" si="95"/>
        <v>42808.726388888892</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42720.428391203706</v>
      </c>
      <c r="T1003" s="10">
        <f t="shared" si="95"/>
        <v>42765.428391203706</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42325.392523148148</v>
      </c>
      <c r="T1004" s="10">
        <f t="shared" si="95"/>
        <v>42354.957638888889</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42780.417372685188</v>
      </c>
      <c r="T1005" s="10">
        <f t="shared" si="95"/>
        <v>42810.375706018523</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42388.416979166672</v>
      </c>
      <c r="T1006" s="10">
        <f t="shared" si="95"/>
        <v>42418.416979166672</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42276.333136574081</v>
      </c>
      <c r="T1007" s="10">
        <f t="shared" si="95"/>
        <v>42307.333136574081</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41976.748518518521</v>
      </c>
      <c r="T1008" s="10">
        <f t="shared" si="95"/>
        <v>41985.007638888892</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42676.291932870372</v>
      </c>
      <c r="T1009" s="10">
        <f t="shared" si="95"/>
        <v>42718.333599537036</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42702.517534722225</v>
      </c>
      <c r="T1010" s="10">
        <f t="shared" si="95"/>
        <v>42732.517534722225</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42510.313032407408</v>
      </c>
      <c r="T1011" s="10">
        <f t="shared" si="95"/>
        <v>42540.313032407408</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42561.537754629629</v>
      </c>
      <c r="T1012" s="10">
        <f t="shared" si="95"/>
        <v>42617.832638888889</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41946.606423611112</v>
      </c>
      <c r="T1013" s="10">
        <f t="shared" si="95"/>
        <v>41991.606423611112</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42714.14875</v>
      </c>
      <c r="T1014" s="10">
        <f t="shared" si="95"/>
        <v>42759.14875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42339.542314814818</v>
      </c>
      <c r="T1015" s="10">
        <f t="shared" si="95"/>
        <v>42367.541666666664</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41954.710821759261</v>
      </c>
      <c r="T1016" s="10">
        <f t="shared" si="95"/>
        <v>42004.710821759261</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42303.586747685193</v>
      </c>
      <c r="T1017" s="10">
        <f t="shared" si="95"/>
        <v>42333.62841435185</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42421.815462962964</v>
      </c>
      <c r="T1018" s="10">
        <f t="shared" si="95"/>
        <v>42466.7737962963</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42289.383506944447</v>
      </c>
      <c r="T1019" s="10">
        <f t="shared" si="95"/>
        <v>42329.425173611111</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42535.200613425928</v>
      </c>
      <c r="T1020" s="10">
        <f t="shared" si="95"/>
        <v>42565.200613425928</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42009.682280092595</v>
      </c>
      <c r="T1021" s="10">
        <f t="shared" si="95"/>
        <v>42039.682280092595</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42126.777881944443</v>
      </c>
      <c r="T1022" s="10">
        <f t="shared" si="95"/>
        <v>42156.740972222229</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42270.960312500007</v>
      </c>
      <c r="T1023" s="10">
        <f t="shared" si="95"/>
        <v>42293.875000000007</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42111.355057870373</v>
      </c>
      <c r="T1024" s="10">
        <f t="shared" si="95"/>
        <v>42141.355057870373</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42145.628020833341</v>
      </c>
      <c r="T1025" s="10">
        <f t="shared" si="95"/>
        <v>42175.628020833341</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42370.288923611115</v>
      </c>
      <c r="T1026" s="10">
        <f t="shared" si="95"/>
        <v>42400.288923611115</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t="str">
        <f t="shared" ref="Q1027:Q1090" si="98">LEFT(N1027,SEARCH("/",N1027,1)-1)</f>
        <v>music</v>
      </c>
      <c r="R1027" t="str">
        <f t="shared" ref="R1027:R1090" si="99">RIGHT(N1027,LEN(N1027)-FIND("/",N1027))</f>
        <v>electronic music</v>
      </c>
      <c r="S1027" s="10">
        <f t="shared" ref="S1027:S1090" si="100">(J1027/86400)+25569+(-7/24)</f>
        <v>42049.542094907411</v>
      </c>
      <c r="T1027" s="10">
        <f t="shared" ref="T1027:T1090" si="101">(I1027/86400)+25569+(-7/24)</f>
        <v>42079.500428240739</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42426.115925925929</v>
      </c>
      <c r="T1028" s="10">
        <f t="shared" si="101"/>
        <v>42460.074259259265</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41904.742442129631</v>
      </c>
      <c r="T1029" s="10">
        <f t="shared" si="101"/>
        <v>41934.742442129631</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42755.335706018523</v>
      </c>
      <c r="T1030" s="10">
        <f t="shared" si="101"/>
        <v>42800.541666666664</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42044.420219907413</v>
      </c>
      <c r="T1031" s="10">
        <f t="shared" si="101"/>
        <v>42098.624305555561</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42611.19153935185</v>
      </c>
      <c r="T1032" s="10">
        <f t="shared" si="101"/>
        <v>42625.19153935185</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42324.472337962965</v>
      </c>
      <c r="T1033" s="10">
        <f t="shared" si="101"/>
        <v>42354.472337962965</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42514.375289351854</v>
      </c>
      <c r="T1034" s="10">
        <f t="shared" si="101"/>
        <v>42544.375289351854</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42688.440740740742</v>
      </c>
      <c r="T1035" s="10">
        <f t="shared" si="101"/>
        <v>42716.440740740742</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42554.8750462963</v>
      </c>
      <c r="T1036" s="10">
        <f t="shared" si="101"/>
        <v>42586.874305555561</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42016.349768518521</v>
      </c>
      <c r="T1037" s="10">
        <f t="shared" si="101"/>
        <v>42046.349768518521</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41249.15729166667</v>
      </c>
      <c r="T1038" s="10">
        <f t="shared" si="101"/>
        <v>41281.041666666672</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42119.530810185192</v>
      </c>
      <c r="T1039" s="10">
        <f t="shared" si="101"/>
        <v>42141.916666666664</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42417.940081018525</v>
      </c>
      <c r="T1040" s="10">
        <f t="shared" si="101"/>
        <v>42447.898414351854</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42691.817662037043</v>
      </c>
      <c r="T1041" s="10">
        <f t="shared" si="101"/>
        <v>42717.040972222225</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42579.416770833333</v>
      </c>
      <c r="T1042" s="10">
        <f t="shared" si="101"/>
        <v>42609.416770833333</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0">
        <f t="shared" si="100"/>
        <v>41830.768425925926</v>
      </c>
      <c r="T1043" s="10">
        <f t="shared" si="101"/>
        <v>41850.768425925926</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41851.404490740744</v>
      </c>
      <c r="T1044" s="10">
        <f t="shared" si="101"/>
        <v>41894.125</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42113.961284722223</v>
      </c>
      <c r="T1045" s="10">
        <f t="shared" si="101"/>
        <v>42143.961284722223</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42011.634270833332</v>
      </c>
      <c r="T1046" s="10">
        <f t="shared" si="101"/>
        <v>42068.560416666667</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41844.582754629628</v>
      </c>
      <c r="T1047" s="10">
        <f t="shared" si="101"/>
        <v>41874.582754629628</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0">
        <f t="shared" si="100"/>
        <v>42319.55972222222</v>
      </c>
      <c r="T1048" s="10">
        <f t="shared" si="101"/>
        <v>42364.55972222222</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41918.526793981488</v>
      </c>
      <c r="T1049" s="10">
        <f t="shared" si="101"/>
        <v>41948.568460648152</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42597.761446759258</v>
      </c>
      <c r="T1050" s="10">
        <f t="shared" si="101"/>
        <v>42637.761446759258</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0">
        <f t="shared" si="100"/>
        <v>42382.139409722229</v>
      </c>
      <c r="T1051" s="10">
        <f t="shared" si="101"/>
        <v>42412.139409722229</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0">
        <f t="shared" si="100"/>
        <v>42231.505520833336</v>
      </c>
      <c r="T1052" s="10">
        <f t="shared" si="101"/>
        <v>42261.505520833336</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0">
        <f t="shared" si="100"/>
        <v>41849.72251157408</v>
      </c>
      <c r="T1053" s="10">
        <f t="shared" si="101"/>
        <v>41877.72251157408</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0">
        <f t="shared" si="100"/>
        <v>42483.505729166667</v>
      </c>
      <c r="T1054" s="10">
        <f t="shared" si="101"/>
        <v>42527.54791666667</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42774.881157407413</v>
      </c>
      <c r="T1055" s="10">
        <f t="shared" si="101"/>
        <v>42799.881157407413</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0">
        <f t="shared" si="100"/>
        <v>41831.560173611113</v>
      </c>
      <c r="T1056" s="10">
        <f t="shared" si="101"/>
        <v>41861.625</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0">
        <f t="shared" si="100"/>
        <v>42406.700752314813</v>
      </c>
      <c r="T1057" s="10">
        <f t="shared" si="101"/>
        <v>42436.700752314813</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0">
        <f t="shared" si="100"/>
        <v>42058.427974537037</v>
      </c>
      <c r="T1058" s="10">
        <f t="shared" si="101"/>
        <v>42118.386307870373</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0">
        <f t="shared" si="100"/>
        <v>42678.579664351855</v>
      </c>
      <c r="T1059" s="10">
        <f t="shared" si="101"/>
        <v>42708.621331018519</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0">
        <f t="shared" si="100"/>
        <v>42047.609293981484</v>
      </c>
      <c r="T1060" s="10">
        <f t="shared" si="101"/>
        <v>42088.708333333336</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0">
        <f t="shared" si="100"/>
        <v>42046.498333333337</v>
      </c>
      <c r="T1061" s="10">
        <f t="shared" si="101"/>
        <v>42076.456666666672</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42079.621446759258</v>
      </c>
      <c r="T1062" s="10">
        <f t="shared" si="101"/>
        <v>42109.621446759258</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0">
        <f t="shared" si="100"/>
        <v>42431.9850462963</v>
      </c>
      <c r="T1063" s="10">
        <f t="shared" si="101"/>
        <v>42491.750000000007</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42556.515520833338</v>
      </c>
      <c r="T1064" s="10">
        <f t="shared" si="101"/>
        <v>42563.515520833338</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0">
        <f t="shared" si="100"/>
        <v>42582.73914351852</v>
      </c>
      <c r="T1065" s="10">
        <f t="shared" si="101"/>
        <v>42612.73914351852</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41416.936377314814</v>
      </c>
      <c r="T1066" s="10">
        <f t="shared" si="101"/>
        <v>41461.936377314814</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41661.089375000003</v>
      </c>
      <c r="T1067" s="10">
        <f t="shared" si="101"/>
        <v>41689.089375000003</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41445.671087962961</v>
      </c>
      <c r="T1068" s="10">
        <f t="shared" si="101"/>
        <v>41490.671087962961</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41599.564016203709</v>
      </c>
      <c r="T1069" s="10">
        <f t="shared" si="101"/>
        <v>41629.564016203709</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42440.079444444447</v>
      </c>
      <c r="T1070" s="10">
        <f t="shared" si="101"/>
        <v>42470.037777777783</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41571.93818287037</v>
      </c>
      <c r="T1071" s="10">
        <f t="shared" si="101"/>
        <v>41603.979849537041</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41162.72016203704</v>
      </c>
      <c r="T1072" s="10">
        <f t="shared" si="101"/>
        <v>41182.72016203704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0">
        <f t="shared" si="100"/>
        <v>42295.461724537039</v>
      </c>
      <c r="T1073" s="10">
        <f t="shared" si="101"/>
        <v>42325.503391203711</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41645.54047453704</v>
      </c>
      <c r="T1074" s="10">
        <f t="shared" si="101"/>
        <v>41675.54047453704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40802.67292824074</v>
      </c>
      <c r="T1075" s="10">
        <f t="shared" si="101"/>
        <v>40832.67292824074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41612.881307870375</v>
      </c>
      <c r="T1076" s="10">
        <f t="shared" si="101"/>
        <v>41642.881307870375</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41005.612453703703</v>
      </c>
      <c r="T1077" s="10">
        <f t="shared" si="101"/>
        <v>41035.612453703703</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41838.086226851854</v>
      </c>
      <c r="T1078" s="10">
        <f t="shared" si="101"/>
        <v>41893.086226851854</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42352.875127314815</v>
      </c>
      <c r="T1079" s="10">
        <f t="shared" si="101"/>
        <v>42382.875127314815</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40700.904178240744</v>
      </c>
      <c r="T1080" s="10">
        <f t="shared" si="101"/>
        <v>40745.904178240744</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42479.274722222224</v>
      </c>
      <c r="T1081" s="10">
        <f t="shared" si="101"/>
        <v>42504.274722222224</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41739.846446759264</v>
      </c>
      <c r="T1082" s="10">
        <f t="shared" si="101"/>
        <v>41769.846446759264</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42002.635324074079</v>
      </c>
      <c r="T1083" s="10">
        <f t="shared" si="101"/>
        <v>42032.635324074079</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41101.614444444444</v>
      </c>
      <c r="T1084" s="10">
        <f t="shared" si="101"/>
        <v>41131.614444444444</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41793.3678587963</v>
      </c>
      <c r="T1085" s="10">
        <f t="shared" si="101"/>
        <v>41853.3678587963</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0">
        <f t="shared" si="100"/>
        <v>41829.620416666665</v>
      </c>
      <c r="T1086" s="10">
        <f t="shared" si="101"/>
        <v>41859.620416666665</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42413.379340277781</v>
      </c>
      <c r="T1087" s="10">
        <f t="shared" si="101"/>
        <v>42443.337673611117</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41845.57512731482</v>
      </c>
      <c r="T1088" s="10">
        <f t="shared" si="101"/>
        <v>41875.57512731482</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0">
        <f t="shared" si="100"/>
        <v>41775.422303240739</v>
      </c>
      <c r="T1089" s="10">
        <f t="shared" si="101"/>
        <v>41805.422303240739</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41723.507719907408</v>
      </c>
      <c r="T1090" s="10">
        <f t="shared" si="101"/>
        <v>41753.507719907408</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t="str">
        <f t="shared" ref="Q1091:Q1154" si="104">LEFT(N1091,SEARCH("/",N1091,1)-1)</f>
        <v>games</v>
      </c>
      <c r="R1091" t="str">
        <f t="shared" ref="R1091:R1154" si="105">RIGHT(N1091,LEN(N1091)-FIND("/",N1091))</f>
        <v>video games</v>
      </c>
      <c r="S1091" s="10">
        <f t="shared" ref="S1091:S1154" si="106">(J1091/86400)+25569+(-7/24)</f>
        <v>42150.897858796299</v>
      </c>
      <c r="T1091" s="10">
        <f t="shared" ref="T1091:T1154" si="107">(I1091/86400)+25569+(-7/24)</f>
        <v>42180.897858796299</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42122.894131944449</v>
      </c>
      <c r="T1092" s="10">
        <f t="shared" si="107"/>
        <v>42152.894131944449</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42440.528611111113</v>
      </c>
      <c r="T1093" s="10">
        <f t="shared" si="107"/>
        <v>42470.486944444448</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41249.734236111115</v>
      </c>
      <c r="T1094" s="10">
        <f t="shared" si="107"/>
        <v>41279.734236111115</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42396.682141203702</v>
      </c>
      <c r="T1095" s="10">
        <f t="shared" si="107"/>
        <v>42411.682141203702</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40795.421678240746</v>
      </c>
      <c r="T1096" s="10">
        <f t="shared" si="107"/>
        <v>40825.421678240746</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41486.245601851857</v>
      </c>
      <c r="T1097" s="10">
        <f t="shared" si="107"/>
        <v>41516.245601851857</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41885.226319444446</v>
      </c>
      <c r="T1098" s="10">
        <f t="shared" si="107"/>
        <v>41915.854166666672</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41660.500891203708</v>
      </c>
      <c r="T1099" s="10">
        <f t="shared" si="107"/>
        <v>41700.500891203708</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41712.471006944448</v>
      </c>
      <c r="T1100" s="10">
        <f t="shared" si="107"/>
        <v>41742.471006944448</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42107.544768518521</v>
      </c>
      <c r="T1101" s="10">
        <f t="shared" si="107"/>
        <v>42137.544768518521</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42383.819108796299</v>
      </c>
      <c r="T1102" s="10">
        <f t="shared" si="107"/>
        <v>42413.819108796299</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42538.480763888896</v>
      </c>
      <c r="T1103" s="10">
        <f t="shared" si="107"/>
        <v>42565.466666666667</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41576.75376157408</v>
      </c>
      <c r="T1104" s="10">
        <f t="shared" si="107"/>
        <v>41616.957638888889</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42478.930439814816</v>
      </c>
      <c r="T1105" s="10">
        <f t="shared" si="107"/>
        <v>42538.930439814816</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41771.118298611116</v>
      </c>
      <c r="T1106" s="10">
        <f t="shared" si="107"/>
        <v>41801.118298611116</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41691.8440625</v>
      </c>
      <c r="T1107" s="10">
        <f t="shared" si="107"/>
        <v>41721.802395833336</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40973.448784722226</v>
      </c>
      <c r="T1108" s="10">
        <f t="shared" si="107"/>
        <v>41003.407118055555</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0">
        <f t="shared" si="106"/>
        <v>41813.569722222222</v>
      </c>
      <c r="T1109" s="10">
        <f t="shared" si="107"/>
        <v>41843.569722222222</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40952.345312500001</v>
      </c>
      <c r="T1110" s="10">
        <f t="shared" si="107"/>
        <v>41012.303645833337</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42662.460532407415</v>
      </c>
      <c r="T1111" s="10">
        <f t="shared" si="107"/>
        <v>42692.502199074072</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41220.641458333332</v>
      </c>
      <c r="T1112" s="10">
        <f t="shared" si="107"/>
        <v>41250.641458333332</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42346.911921296298</v>
      </c>
      <c r="T1113" s="10">
        <f t="shared" si="107"/>
        <v>42376.911921296298</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41963.467719907414</v>
      </c>
      <c r="T1114" s="10">
        <f t="shared" si="107"/>
        <v>42023.062500000007</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41835.685416666667</v>
      </c>
      <c r="T1115" s="10">
        <f t="shared" si="107"/>
        <v>41865.685416666667</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41526.054247685192</v>
      </c>
      <c r="T1116" s="10">
        <f t="shared" si="107"/>
        <v>41556.054247685192</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42429.403877314813</v>
      </c>
      <c r="T1117" s="10">
        <f t="shared" si="107"/>
        <v>42459.362210648149</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41009.555648148154</v>
      </c>
      <c r="T1118" s="10">
        <f t="shared" si="107"/>
        <v>41069.555648148154</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42333.306863425933</v>
      </c>
      <c r="T1119" s="10">
        <f t="shared" si="107"/>
        <v>42363.306863425933</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41703.874756944446</v>
      </c>
      <c r="T1120" s="10">
        <f t="shared" si="107"/>
        <v>41733.833090277782</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41722.500740740747</v>
      </c>
      <c r="T1121" s="10">
        <f t="shared" si="107"/>
        <v>41735.500740740747</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0">
        <f t="shared" si="106"/>
        <v>40799.581018518518</v>
      </c>
      <c r="T1122" s="10">
        <f t="shared" si="107"/>
        <v>40844.581018518518</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42412.642546296302</v>
      </c>
      <c r="T1123" s="10">
        <f t="shared" si="107"/>
        <v>42442.60087962963</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0">
        <f t="shared" si="106"/>
        <v>41410.412326388891</v>
      </c>
      <c r="T1124" s="10">
        <f t="shared" si="107"/>
        <v>41424.412326388891</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41718.232037037036</v>
      </c>
      <c r="T1125" s="10">
        <f t="shared" si="107"/>
        <v>41748.232037037036</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42094.375590277785</v>
      </c>
      <c r="T1126" s="10">
        <f t="shared" si="107"/>
        <v>42124.375590277785</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0">
        <f t="shared" si="106"/>
        <v>42212.33252314815</v>
      </c>
      <c r="T1127" s="10">
        <f t="shared" si="107"/>
        <v>42272.33252314815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42535.035810185189</v>
      </c>
      <c r="T1128" s="10">
        <f t="shared" si="107"/>
        <v>42565.035810185189</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41926.5625</v>
      </c>
      <c r="T1129" s="10">
        <f t="shared" si="107"/>
        <v>41957.604166666664</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41828.357835648152</v>
      </c>
      <c r="T1130" s="10">
        <f t="shared" si="107"/>
        <v>41858.357835648152</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42495.973298611112</v>
      </c>
      <c r="T1131" s="10">
        <f t="shared" si="107"/>
        <v>42525.973298611112</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41908.704861111117</v>
      </c>
      <c r="T1132" s="10">
        <f t="shared" si="107"/>
        <v>41968.746527777781</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0">
        <f t="shared" si="106"/>
        <v>42332.616527777784</v>
      </c>
      <c r="T1133" s="10">
        <f t="shared" si="107"/>
        <v>42362.616527777784</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42705.823738425934</v>
      </c>
      <c r="T1134" s="10">
        <f t="shared" si="107"/>
        <v>42735.823738425934</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41821.115520833337</v>
      </c>
      <c r="T1135" s="10">
        <f t="shared" si="107"/>
        <v>41851.115520833337</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41957.993379629632</v>
      </c>
      <c r="T1136" s="10">
        <f t="shared" si="107"/>
        <v>41971.897916666669</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42558.697847222225</v>
      </c>
      <c r="T1137" s="10">
        <f t="shared" si="107"/>
        <v>42588.697847222225</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42327.379965277782</v>
      </c>
      <c r="T1138" s="10">
        <f t="shared" si="107"/>
        <v>42357.379965277782</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42453.528020833335</v>
      </c>
      <c r="T1139" s="10">
        <f t="shared" si="107"/>
        <v>42483.528020833335</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42736.614942129636</v>
      </c>
      <c r="T1140" s="10">
        <f t="shared" si="107"/>
        <v>42756.614942129636</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41975.055856481486</v>
      </c>
      <c r="T1141" s="10">
        <f t="shared" si="107"/>
        <v>42005.055856481486</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0">
        <f t="shared" si="106"/>
        <v>42192.170381944445</v>
      </c>
      <c r="T1142" s="10">
        <f t="shared" si="107"/>
        <v>42222.170381944445</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0">
        <f t="shared" si="106"/>
        <v>42164.407986111117</v>
      </c>
      <c r="T1143" s="10">
        <f t="shared" si="107"/>
        <v>42194.407986111117</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0">
        <f t="shared" si="106"/>
        <v>42021.714432870373</v>
      </c>
      <c r="T1144" s="10">
        <f t="shared" si="107"/>
        <v>42051.714432870373</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42324.901921296296</v>
      </c>
      <c r="T1145" s="10">
        <f t="shared" si="107"/>
        <v>42354.901921296296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0">
        <f t="shared" si="106"/>
        <v>42092.890277777777</v>
      </c>
      <c r="T1146" s="10">
        <f t="shared" si="107"/>
        <v>42122.890277777777</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41854.455925925926</v>
      </c>
      <c r="T1147" s="10">
        <f t="shared" si="107"/>
        <v>41914.455925925926</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41723.661724537036</v>
      </c>
      <c r="T1148" s="10">
        <f t="shared" si="107"/>
        <v>41761.661724537036</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0">
        <f t="shared" si="106"/>
        <v>41871.6803587963</v>
      </c>
      <c r="T1149" s="10">
        <f t="shared" si="107"/>
        <v>41931.6803587963</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42674.87940972222</v>
      </c>
      <c r="T1150" s="10">
        <f t="shared" si="107"/>
        <v>42704.921076388891</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42507.418587962966</v>
      </c>
      <c r="T1151" s="10">
        <f t="shared" si="107"/>
        <v>42537.418587962966</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42317.662905092591</v>
      </c>
      <c r="T1152" s="10">
        <f t="shared" si="107"/>
        <v>42377.662905092591</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0">
        <f t="shared" si="106"/>
        <v>42223.81091435186</v>
      </c>
      <c r="T1153" s="10">
        <f t="shared" si="107"/>
        <v>42253.81091435186</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42109.417962962965</v>
      </c>
      <c r="T1154" s="10">
        <f t="shared" si="107"/>
        <v>42139.417962962965</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t="str">
        <f t="shared" ref="Q1155:Q1218" si="110">LEFT(N1155,SEARCH("/",N1155,1)-1)</f>
        <v>food</v>
      </c>
      <c r="R1155" t="str">
        <f t="shared" ref="R1155:R1218" si="111">RIGHT(N1155,LEN(N1155)-FIND("/",N1155))</f>
        <v>food trucks</v>
      </c>
      <c r="S1155" s="10">
        <f t="shared" ref="S1155:S1218" si="112">(J1155/86400)+25569+(-7/24)</f>
        <v>42143.422511574077</v>
      </c>
      <c r="T1155" s="10">
        <f t="shared" ref="T1155:T1218" si="113">(I1155/86400)+25569+(-7/24)</f>
        <v>42173.422511574077</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42222.817199074074</v>
      </c>
      <c r="T1156" s="10">
        <f t="shared" si="113"/>
        <v>42252.817199074074</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41835.472314814819</v>
      </c>
      <c r="T1157" s="10">
        <f t="shared" si="113"/>
        <v>41865.472314814819</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0">
        <f t="shared" si="112"/>
        <v>42028.779652777775</v>
      </c>
      <c r="T1158" s="10">
        <f t="shared" si="113"/>
        <v>42058.779652777775</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41918.336574074077</v>
      </c>
      <c r="T1159" s="10">
        <f t="shared" si="113"/>
        <v>41978.378240740742</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41951.800092592595</v>
      </c>
      <c r="T1160" s="10">
        <f t="shared" si="113"/>
        <v>41981.800092592595</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0">
        <f t="shared" si="112"/>
        <v>42154.434780092597</v>
      </c>
      <c r="T1161" s="10">
        <f t="shared" si="113"/>
        <v>42185.364583333336</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42060.863263888888</v>
      </c>
      <c r="T1162" s="10">
        <f t="shared" si="113"/>
        <v>42090.821597222224</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0">
        <f t="shared" si="112"/>
        <v>42122.337835648148</v>
      </c>
      <c r="T1163" s="10">
        <f t="shared" si="113"/>
        <v>42143.337835648148</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41876.391944444447</v>
      </c>
      <c r="T1164" s="10">
        <f t="shared" si="113"/>
        <v>41907.391944444447</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0">
        <f t="shared" si="112"/>
        <v>41830.431944444448</v>
      </c>
      <c r="T1165" s="10">
        <f t="shared" si="113"/>
        <v>41860.431944444448</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0">
        <f t="shared" si="112"/>
        <v>42509.432662037041</v>
      </c>
      <c r="T1166" s="10">
        <f t="shared" si="113"/>
        <v>42539.432662037041</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41791.922800925931</v>
      </c>
      <c r="T1167" s="10">
        <f t="shared" si="113"/>
        <v>41825.922800925931</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42150.193773148152</v>
      </c>
      <c r="T1168" s="10">
        <f t="shared" si="113"/>
        <v>42180.875000000007</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41863.443229166667</v>
      </c>
      <c r="T1169" s="10">
        <f t="shared" si="113"/>
        <v>41894.443229166667</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42604.762326388889</v>
      </c>
      <c r="T1170" s="10">
        <f t="shared" si="113"/>
        <v>42634.762326388889</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42027.062071759261</v>
      </c>
      <c r="T1171" s="10">
        <f t="shared" si="113"/>
        <v>42057.062071759261</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42124.601516203707</v>
      </c>
      <c r="T1172" s="10">
        <f t="shared" si="113"/>
        <v>42154.601516203707</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41938.513043981482</v>
      </c>
      <c r="T1173" s="10">
        <f t="shared" si="113"/>
        <v>41956.554710648146</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0">
        <f t="shared" si="112"/>
        <v>41841.390648148146</v>
      </c>
      <c r="T1174" s="10">
        <f t="shared" si="113"/>
        <v>41871.390648148146</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42183.894178240742</v>
      </c>
      <c r="T1175" s="10">
        <f t="shared" si="113"/>
        <v>42218.894178240742</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42468.550081018526</v>
      </c>
      <c r="T1176" s="10">
        <f t="shared" si="113"/>
        <v>42498.550081018526</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42170.436793981484</v>
      </c>
      <c r="T1177" s="10">
        <f t="shared" si="113"/>
        <v>42200.436793981484</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42745.727986111109</v>
      </c>
      <c r="T1178" s="10">
        <f t="shared" si="113"/>
        <v>42800.250000000007</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0">
        <f t="shared" si="112"/>
        <v>41897.369166666671</v>
      </c>
      <c r="T1179" s="10">
        <f t="shared" si="113"/>
        <v>41927.369166666671</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41837.614027777781</v>
      </c>
      <c r="T1180" s="10">
        <f t="shared" si="113"/>
        <v>41867.614027777781</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42275.428553240745</v>
      </c>
      <c r="T1181" s="10">
        <f t="shared" si="113"/>
        <v>42305.428553240745</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41781.515208333338</v>
      </c>
      <c r="T1182" s="10">
        <f t="shared" si="113"/>
        <v>41818.515208333338</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42034.047696759262</v>
      </c>
      <c r="T1183" s="10">
        <f t="shared" si="113"/>
        <v>42064.047696759262</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42728.535740740743</v>
      </c>
      <c r="T1184" s="10">
        <f t="shared" si="113"/>
        <v>42747.404166666667</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42656.569710648146</v>
      </c>
      <c r="T1185" s="10">
        <f t="shared" si="113"/>
        <v>42675.874305555561</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42741.307997685188</v>
      </c>
      <c r="T1186" s="10">
        <f t="shared" si="113"/>
        <v>42772.307997685188</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42130.573483796303</v>
      </c>
      <c r="T1187" s="10">
        <f t="shared" si="113"/>
        <v>42162.875000000007</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42123.571701388886</v>
      </c>
      <c r="T1188" s="10">
        <f t="shared" si="113"/>
        <v>42156.654166666667</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42109.603275462963</v>
      </c>
      <c r="T1189" s="10">
        <f t="shared" si="113"/>
        <v>42141.458333333336</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42711.40902777778</v>
      </c>
      <c r="T1190" s="10">
        <f t="shared" si="113"/>
        <v>42732.40902777778</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42529.687442129631</v>
      </c>
      <c r="T1191" s="10">
        <f t="shared" si="113"/>
        <v>42550.687442129631</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41852.374131944445</v>
      </c>
      <c r="T1192" s="10">
        <f t="shared" si="113"/>
        <v>41882.374131944445</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42419.312037037038</v>
      </c>
      <c r="T1193" s="10">
        <f t="shared" si="113"/>
        <v>42449.270370370374</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42747.21502314815</v>
      </c>
      <c r="T1194" s="10">
        <f t="shared" si="113"/>
        <v>42777.21502314815</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42409.484409722223</v>
      </c>
      <c r="T1195" s="10">
        <f t="shared" si="113"/>
        <v>42469.442743055559</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42072.196516203701</v>
      </c>
      <c r="T1196" s="10">
        <f t="shared" si="113"/>
        <v>42102.196516203701</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42298.056168981486</v>
      </c>
      <c r="T1197" s="10">
        <f t="shared" si="113"/>
        <v>42358.083333333336</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42326.527071759258</v>
      </c>
      <c r="T1198" s="10">
        <f t="shared" si="113"/>
        <v>42356.527071759258</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42503.373078703706</v>
      </c>
      <c r="T1199" s="10">
        <f t="shared" si="113"/>
        <v>42533.957638888889</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42333.327384259261</v>
      </c>
      <c r="T1200" s="10">
        <f t="shared" si="113"/>
        <v>42368.833333333336</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42161.479166666664</v>
      </c>
      <c r="T1201" s="10">
        <f t="shared" si="113"/>
        <v>42193.479166666664</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42089.185833333337</v>
      </c>
      <c r="T1202" s="10">
        <f t="shared" si="113"/>
        <v>42110.185833333337</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42536.315347222226</v>
      </c>
      <c r="T1203" s="10">
        <f t="shared" si="113"/>
        <v>42566.315347222226</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42151.997152777782</v>
      </c>
      <c r="T1204" s="10">
        <f t="shared" si="113"/>
        <v>42181.997152777782</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42125.323229166672</v>
      </c>
      <c r="T1205" s="10">
        <f t="shared" si="113"/>
        <v>42155.323229166672</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42297.456400462965</v>
      </c>
      <c r="T1206" s="10">
        <f t="shared" si="113"/>
        <v>42341.916666666664</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42138.21471064815</v>
      </c>
      <c r="T1207" s="10">
        <f t="shared" si="113"/>
        <v>42168.21471064815</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42772.484409722223</v>
      </c>
      <c r="T1208" s="10">
        <f t="shared" si="113"/>
        <v>42805.270138888889</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42430.13857638889</v>
      </c>
      <c r="T1209" s="10">
        <f t="shared" si="113"/>
        <v>42460.125000000007</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42423.417407407411</v>
      </c>
      <c r="T1210" s="10">
        <f t="shared" si="113"/>
        <v>42453.375740740747</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42761.554456018523</v>
      </c>
      <c r="T1211" s="10">
        <f t="shared" si="113"/>
        <v>42791.554456018523</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42132.650138888894</v>
      </c>
      <c r="T1212" s="10">
        <f t="shared" si="113"/>
        <v>42155.583333333336</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42515.574780092596</v>
      </c>
      <c r="T1213" s="10">
        <f t="shared" si="113"/>
        <v>42530.574780092596</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42318.658506944448</v>
      </c>
      <c r="T1214" s="10">
        <f t="shared" si="113"/>
        <v>42334.750000000007</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42731.464120370372</v>
      </c>
      <c r="T1215" s="10">
        <f t="shared" si="113"/>
        <v>42766.464120370372</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42104.548668981479</v>
      </c>
      <c r="T1216" s="10">
        <f t="shared" si="113"/>
        <v>42164.548668981479</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41759.631435185183</v>
      </c>
      <c r="T1217" s="10">
        <f t="shared" si="113"/>
        <v>41789.631435185183</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42247.324733796304</v>
      </c>
      <c r="T1218" s="10">
        <f t="shared" si="113"/>
        <v>42279.668750000004</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t="str">
        <f t="shared" ref="Q1219:Q1282" si="116">LEFT(N1219,SEARCH("/",N1219,1)-1)</f>
        <v>photography</v>
      </c>
      <c r="R1219" t="str">
        <f t="shared" ref="R1219:R1282" si="117">RIGHT(N1219,LEN(N1219)-FIND("/",N1219))</f>
        <v>photobooks</v>
      </c>
      <c r="S1219" s="10">
        <f t="shared" ref="S1219:S1282" si="118">(J1219/86400)+25569+(-7/24)</f>
        <v>42535.517824074072</v>
      </c>
      <c r="T1219" s="10">
        <f t="shared" ref="T1219:T1282" si="119">(I1219/86400)+25569+(-7/24)</f>
        <v>42565.517824074072</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42278.370370370372</v>
      </c>
      <c r="T1220" s="10">
        <f t="shared" si="119"/>
        <v>42308.833333333336</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42633.17028935186</v>
      </c>
      <c r="T1221" s="10">
        <f t="shared" si="119"/>
        <v>42663.17028935186</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42211.336944444447</v>
      </c>
      <c r="T1222" s="10">
        <f t="shared" si="119"/>
        <v>42241.336944444447</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42680.183888888896</v>
      </c>
      <c r="T1223" s="10">
        <f t="shared" si="119"/>
        <v>42707.708333333336</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42430.428784722222</v>
      </c>
      <c r="T1224" s="10">
        <f t="shared" si="119"/>
        <v>42460.875000000007</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42653.885520833333</v>
      </c>
      <c r="T1225" s="10">
        <f t="shared" si="119"/>
        <v>42683.927187500005</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41736.258125</v>
      </c>
      <c r="T1226" s="10">
        <f t="shared" si="119"/>
        <v>41796.258125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41509.614328703705</v>
      </c>
      <c r="T1227" s="10">
        <f t="shared" si="119"/>
        <v>41569.614328703705</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41715.583113425928</v>
      </c>
      <c r="T1228" s="10">
        <f t="shared" si="119"/>
        <v>41749.75</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0">
        <f t="shared" si="118"/>
        <v>41827.627500000002</v>
      </c>
      <c r="T1229" s="10">
        <f t="shared" si="119"/>
        <v>41858</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40754.437592592592</v>
      </c>
      <c r="T1230" s="10">
        <f t="shared" si="119"/>
        <v>40814.437592592592</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40985.168136574073</v>
      </c>
      <c r="T1231" s="10">
        <f t="shared" si="119"/>
        <v>41015.375</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0">
        <f t="shared" si="118"/>
        <v>40568.680902777778</v>
      </c>
      <c r="T1232" s="10">
        <f t="shared" si="119"/>
        <v>40598.680902777778</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0">
        <f t="shared" si="118"/>
        <v>42193.650092592594</v>
      </c>
      <c r="T1233" s="10">
        <f t="shared" si="119"/>
        <v>42243.750000000007</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41506.55636574074</v>
      </c>
      <c r="T1234" s="10">
        <f t="shared" si="119"/>
        <v>41553.55636574074</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40939.657106481485</v>
      </c>
      <c r="T1235" s="10">
        <f t="shared" si="119"/>
        <v>40960.657106481485</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0">
        <f t="shared" si="118"/>
        <v>42007.497013888897</v>
      </c>
      <c r="T1236" s="10">
        <f t="shared" si="119"/>
        <v>42037.497013888897</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41582.84373842593</v>
      </c>
      <c r="T1237" s="10">
        <f t="shared" si="119"/>
        <v>41622.84373842593</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0">
        <f t="shared" si="118"/>
        <v>41110.388472222221</v>
      </c>
      <c r="T1238" s="10">
        <f t="shared" si="119"/>
        <v>41118.375</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0">
        <f t="shared" si="118"/>
        <v>41124.991493055561</v>
      </c>
      <c r="T1239" s="10">
        <f t="shared" si="119"/>
        <v>41144.991493055561</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40731.318703703706</v>
      </c>
      <c r="T1240" s="10">
        <f t="shared" si="119"/>
        <v>40761.318703703706</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0">
        <f t="shared" si="118"/>
        <v>40883.670914351853</v>
      </c>
      <c r="T1241" s="10">
        <f t="shared" si="119"/>
        <v>40913.670914351853</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41408.748344907413</v>
      </c>
      <c r="T1242" s="10">
        <f t="shared" si="119"/>
        <v>41467.618750000001</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41923.546064814815</v>
      </c>
      <c r="T1243" s="10">
        <f t="shared" si="119"/>
        <v>41945.957638888889</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40781.873865740745</v>
      </c>
      <c r="T1244" s="10">
        <f t="shared" si="119"/>
        <v>40797.262500000004</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40671.587627314817</v>
      </c>
      <c r="T1245" s="10">
        <f t="shared" si="119"/>
        <v>40732.583333333336</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41355.533831018525</v>
      </c>
      <c r="T1246" s="10">
        <f t="shared" si="119"/>
        <v>41386.583333333336</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41774.308263888895</v>
      </c>
      <c r="T1247" s="10">
        <f t="shared" si="119"/>
        <v>41804.308263888895</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40837.75172453704</v>
      </c>
      <c r="T1248" s="10">
        <f t="shared" si="119"/>
        <v>40882.793391203704</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41370.000636574077</v>
      </c>
      <c r="T1249" s="10">
        <f t="shared" si="119"/>
        <v>41400.000636574077</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41767.36519675926</v>
      </c>
      <c r="T1250" s="10">
        <f t="shared" si="119"/>
        <v>41802.999305555561</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41067.449201388888</v>
      </c>
      <c r="T1251" s="10">
        <f t="shared" si="119"/>
        <v>41097.449201388888</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41843.351053240745</v>
      </c>
      <c r="T1252" s="10">
        <f t="shared" si="119"/>
        <v>41888.351053240745</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40751.522766203707</v>
      </c>
      <c r="T1253" s="10">
        <f t="shared" si="119"/>
        <v>40811.522766203707</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41543.696400462963</v>
      </c>
      <c r="T1254" s="10">
        <f t="shared" si="119"/>
        <v>41571.696400462963</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41855.491979166669</v>
      </c>
      <c r="T1255" s="10">
        <f t="shared" si="119"/>
        <v>41885.491979166669</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40487.329699074078</v>
      </c>
      <c r="T1256" s="10">
        <f t="shared" si="119"/>
        <v>40543.915972222225</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41579.553842592599</v>
      </c>
      <c r="T1257" s="10">
        <f t="shared" si="119"/>
        <v>41609.595509259263</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40921.62767361111</v>
      </c>
      <c r="T1258" s="10">
        <f t="shared" si="119"/>
        <v>40951.62767361111</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40586.793865740743</v>
      </c>
      <c r="T1259" s="10">
        <f t="shared" si="119"/>
        <v>40635.752199074079</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41487.319583333338</v>
      </c>
      <c r="T1260" s="10">
        <f t="shared" si="119"/>
        <v>41517.319583333338</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41766.678981481484</v>
      </c>
      <c r="T1261" s="10">
        <f t="shared" si="119"/>
        <v>41798.874305555561</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41666.551157407412</v>
      </c>
      <c r="T1262" s="10">
        <f t="shared" si="119"/>
        <v>41696.551157407412</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41638.051238425927</v>
      </c>
      <c r="T1263" s="10">
        <f t="shared" si="119"/>
        <v>41668.051238425927</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41656.470972222225</v>
      </c>
      <c r="T1264" s="10">
        <f t="shared" si="119"/>
        <v>41686.470972222225</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41691.792476851857</v>
      </c>
      <c r="T1265" s="10">
        <f t="shared" si="119"/>
        <v>41726.75</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41547.371331018519</v>
      </c>
      <c r="T1266" s="10">
        <f t="shared" si="119"/>
        <v>41576.371331018519</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40465.363599537035</v>
      </c>
      <c r="T1267" s="10">
        <f t="shared" si="119"/>
        <v>40512.363599537035</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41620.585011574076</v>
      </c>
      <c r="T1268" s="10">
        <f t="shared" si="119"/>
        <v>41650.585011574076</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41449.293495370373</v>
      </c>
      <c r="T1269" s="10">
        <f t="shared" si="119"/>
        <v>41479.293495370373</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41507.553784722222</v>
      </c>
      <c r="T1270" s="10">
        <f t="shared" si="119"/>
        <v>41537.553784722222</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42445.531388888892</v>
      </c>
      <c r="T1271" s="10">
        <f t="shared" si="119"/>
        <v>42475.708333333336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40933.565300925926</v>
      </c>
      <c r="T1272" s="10">
        <f t="shared" si="119"/>
        <v>40993.523634259262</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41561.391886574078</v>
      </c>
      <c r="T1273" s="10">
        <f t="shared" si="119"/>
        <v>41591.433553240742</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40274.453460648154</v>
      </c>
      <c r="T1274" s="10">
        <f t="shared" si="119"/>
        <v>40343.875</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41852.43855324074</v>
      </c>
      <c r="T1275" s="10">
        <f t="shared" si="119"/>
        <v>41882.43855324074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41116.3984375</v>
      </c>
      <c r="T1276" s="10">
        <f t="shared" si="119"/>
        <v>41151.3984375</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41458.576238425929</v>
      </c>
      <c r="T1277" s="10">
        <f t="shared" si="119"/>
        <v>41493.576238425929</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40007.412581018521</v>
      </c>
      <c r="T1278" s="10">
        <f t="shared" si="119"/>
        <v>40056.875</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41121.270219907412</v>
      </c>
      <c r="T1279" s="10">
        <f t="shared" si="119"/>
        <v>41156.270219907412</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41786.263495370375</v>
      </c>
      <c r="T1280" s="10">
        <f t="shared" si="119"/>
        <v>41814.791666666672</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41681.807523148149</v>
      </c>
      <c r="T1281" s="10">
        <f t="shared" si="119"/>
        <v>41721.765856481485</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40513.465902777782</v>
      </c>
      <c r="T1282" s="10">
        <f t="shared" si="119"/>
        <v>40603.465902777782</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t="str">
        <f t="shared" ref="Q1283:Q1346" si="122">LEFT(N1283,SEARCH("/",N1283,1)-1)</f>
        <v>music</v>
      </c>
      <c r="R1283" t="str">
        <f t="shared" ref="R1283:R1346" si="123">RIGHT(N1283,LEN(N1283)-FIND("/",N1283))</f>
        <v>rock</v>
      </c>
      <c r="S1283" s="10">
        <f t="shared" ref="S1283:S1346" si="124">(J1283/86400)+25569+(-7/24)</f>
        <v>41463.45180555556</v>
      </c>
      <c r="T1283" s="10">
        <f t="shared" ref="T1283:T1346" si="125">(I1283/86400)+25569+(-7/24)</f>
        <v>41483.45180555556</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41586.183506944442</v>
      </c>
      <c r="T1284" s="10">
        <f t="shared" si="125"/>
        <v>41616.915972222225</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41320.425798611112</v>
      </c>
      <c r="T1285" s="10">
        <f t="shared" si="125"/>
        <v>41343.875</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42711.943078703705</v>
      </c>
      <c r="T1286" s="10">
        <f t="shared" si="125"/>
        <v>42735.415972222225</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42160.291377314818</v>
      </c>
      <c r="T1287" s="10">
        <f t="shared" si="125"/>
        <v>42175.291377314818</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42039.092905092599</v>
      </c>
      <c r="T1288" s="10">
        <f t="shared" si="125"/>
        <v>42052.291666666664</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42107.329351851855</v>
      </c>
      <c r="T1289" s="10">
        <f t="shared" si="125"/>
        <v>42167.329351851855</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42560.862997685188</v>
      </c>
      <c r="T1290" s="10">
        <f t="shared" si="125"/>
        <v>42591.875000000007</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42708.84311342593</v>
      </c>
      <c r="T1291" s="10">
        <f t="shared" si="125"/>
        <v>42738.84311342593</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42086.323275462964</v>
      </c>
      <c r="T1292" s="10">
        <f t="shared" si="125"/>
        <v>42116.999305555561</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42064.361006944448</v>
      </c>
      <c r="T1293" s="10">
        <f t="shared" si="125"/>
        <v>42101.000000000007</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42256.472546296303</v>
      </c>
      <c r="T1294" s="10">
        <f t="shared" si="125"/>
        <v>42283.665972222225</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42292.40938657408</v>
      </c>
      <c r="T1295" s="10">
        <f t="shared" si="125"/>
        <v>42322.451053240744</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42278.162002314821</v>
      </c>
      <c r="T1296" s="10">
        <f t="shared" si="125"/>
        <v>42296.166666666664</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42184.281215277784</v>
      </c>
      <c r="T1297" s="10">
        <f t="shared" si="125"/>
        <v>42214.416666666664</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42422.758946759262</v>
      </c>
      <c r="T1298" s="10">
        <f t="shared" si="125"/>
        <v>42442.717280092598</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42461.45553240741</v>
      </c>
      <c r="T1299" s="10">
        <f t="shared" si="125"/>
        <v>42491.45553240741</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42458.38925925926</v>
      </c>
      <c r="T1300" s="10">
        <f t="shared" si="125"/>
        <v>42488.38925925926</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42169.522673611114</v>
      </c>
      <c r="T1301" s="10">
        <f t="shared" si="125"/>
        <v>42199.522673611114</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42483.38354166667</v>
      </c>
      <c r="T1302" s="10">
        <f t="shared" si="125"/>
        <v>42522.497916666667</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42195.458078703705</v>
      </c>
      <c r="T1303" s="10">
        <f t="shared" si="125"/>
        <v>42205.833333333336</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42674.766331018523</v>
      </c>
      <c r="T1304" s="10">
        <f t="shared" si="125"/>
        <v>42704.807997685188</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42566.149537037039</v>
      </c>
      <c r="T1305" s="10">
        <f t="shared" si="125"/>
        <v>42582.166666666664</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42746.90283564815</v>
      </c>
      <c r="T1306" s="10">
        <f t="shared" si="125"/>
        <v>42806.861168981479</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42543.373935185191</v>
      </c>
      <c r="T1307" s="10">
        <f t="shared" si="125"/>
        <v>42572.437500000007</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41947.165902777779</v>
      </c>
      <c r="T1308" s="10">
        <f t="shared" si="125"/>
        <v>41977.165902777779</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42387.211562500008</v>
      </c>
      <c r="T1309" s="10">
        <f t="shared" si="125"/>
        <v>42417.211562500008</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42611.321898148155</v>
      </c>
      <c r="T1310" s="10">
        <f t="shared" si="125"/>
        <v>42651.321898148155</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42257.59106481482</v>
      </c>
      <c r="T1311" s="10">
        <f t="shared" si="125"/>
        <v>42292.59106481482</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42556.375578703701</v>
      </c>
      <c r="T1312" s="10">
        <f t="shared" si="125"/>
        <v>42601.375578703701</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42669.510636574072</v>
      </c>
      <c r="T1313" s="10">
        <f t="shared" si="125"/>
        <v>42704.552303240744</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42082.411134259259</v>
      </c>
      <c r="T1314" s="10">
        <f t="shared" si="125"/>
        <v>42112.411134259259</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42402.417986111112</v>
      </c>
      <c r="T1315" s="10">
        <f t="shared" si="125"/>
        <v>42432.417986111112</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42604.378009259257</v>
      </c>
      <c r="T1316" s="10">
        <f t="shared" si="125"/>
        <v>42664.378009259257</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42278.206574074073</v>
      </c>
      <c r="T1317" s="10">
        <f t="shared" si="125"/>
        <v>42313.750000000007</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42393.67024305556</v>
      </c>
      <c r="T1318" s="10">
        <f t="shared" si="125"/>
        <v>42428.67024305556</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42519.943819444445</v>
      </c>
      <c r="T1319" s="10">
        <f t="shared" si="125"/>
        <v>42572.291666666664</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41984.751990740748</v>
      </c>
      <c r="T1320" s="10">
        <f t="shared" si="125"/>
        <v>42014.751990740748</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41816.520428240743</v>
      </c>
      <c r="T1321" s="10">
        <f t="shared" si="125"/>
        <v>41831.375</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42705.398680555554</v>
      </c>
      <c r="T1322" s="10">
        <f t="shared" si="125"/>
        <v>42734.666666666664</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42697.457604166666</v>
      </c>
      <c r="T1323" s="10">
        <f t="shared" si="125"/>
        <v>42727.457604166666</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42115.36487268519</v>
      </c>
      <c r="T1324" s="10">
        <f t="shared" si="125"/>
        <v>42145.36487268519</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42451.406782407408</v>
      </c>
      <c r="T1325" s="10">
        <f t="shared" si="125"/>
        <v>42485.996527777781</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42626.342037037037</v>
      </c>
      <c r="T1326" s="10">
        <f t="shared" si="125"/>
        <v>42656.342037037037</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42703.794386574074</v>
      </c>
      <c r="T1327" s="10">
        <f t="shared" si="125"/>
        <v>42733.794386574074</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41974.500324074077</v>
      </c>
      <c r="T1328" s="10">
        <f t="shared" si="125"/>
        <v>42019.500324074077</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42123.386979166673</v>
      </c>
      <c r="T1329" s="10">
        <f t="shared" si="125"/>
        <v>42153.386979166673</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42612.351087962968</v>
      </c>
      <c r="T1330" s="10">
        <f t="shared" si="125"/>
        <v>42657.351087962968</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41934.929918981485</v>
      </c>
      <c r="T1331" s="10">
        <f t="shared" si="125"/>
        <v>41974.971585648149</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42521.98505787037</v>
      </c>
      <c r="T1332" s="10">
        <f t="shared" si="125"/>
        <v>42552.875000000007</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42569.212430555555</v>
      </c>
      <c r="T1333" s="10">
        <f t="shared" si="125"/>
        <v>42599.212430555555</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0">
        <f t="shared" si="124"/>
        <v>42731.768611111118</v>
      </c>
      <c r="T1334" s="10">
        <f t="shared" si="125"/>
        <v>42761.768611111118</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0">
        <f t="shared" si="124"/>
        <v>41805.815104166672</v>
      </c>
      <c r="T1335" s="10">
        <f t="shared" si="125"/>
        <v>41835.815104166672</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42410.482488425929</v>
      </c>
      <c r="T1336" s="10">
        <f t="shared" si="125"/>
        <v>42440.482488425929</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42313.644699074073</v>
      </c>
      <c r="T1337" s="10">
        <f t="shared" si="125"/>
        <v>42343.644699074073</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41955.57208333334</v>
      </c>
      <c r="T1338" s="10">
        <f t="shared" si="125"/>
        <v>41990.57208333334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42767.285636574081</v>
      </c>
      <c r="T1339" s="10">
        <f t="shared" si="125"/>
        <v>42797.285636574081</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42188.511956018519</v>
      </c>
      <c r="T1340" s="10">
        <f t="shared" si="125"/>
        <v>42218.511956018519</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41936.355497685188</v>
      </c>
      <c r="T1341" s="10">
        <f t="shared" si="125"/>
        <v>41981.397164351853</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0">
        <f t="shared" si="124"/>
        <v>41836.303854166668</v>
      </c>
      <c r="T1342" s="10">
        <f t="shared" si="125"/>
        <v>41866.303854166668</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42612.332372685189</v>
      </c>
      <c r="T1343" s="10">
        <f t="shared" si="125"/>
        <v>42644.332372685189</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42172.524756944447</v>
      </c>
      <c r="T1344" s="10">
        <f t="shared" si="125"/>
        <v>42202.524756944447</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42542.234756944446</v>
      </c>
      <c r="T1345" s="10">
        <f t="shared" si="125"/>
        <v>42600.874305555561</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42522.498136574075</v>
      </c>
      <c r="T1346" s="10">
        <f t="shared" si="125"/>
        <v>42551.498136574075</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t="str">
        <f t="shared" ref="Q1347:Q1410" si="128">LEFT(N1347,SEARCH("/",N1347,1)-1)</f>
        <v>publishing</v>
      </c>
      <c r="R1347" t="str">
        <f t="shared" ref="R1347:R1410" si="129">RIGHT(N1347,LEN(N1347)-FIND("/",N1347))</f>
        <v>nonfiction</v>
      </c>
      <c r="S1347" s="10">
        <f t="shared" ref="S1347:S1410" si="130">(J1347/86400)+25569+(-7/24)</f>
        <v>41799.522673611114</v>
      </c>
      <c r="T1347" s="10">
        <f t="shared" ref="T1347:T1410" si="131">(I1347/86400)+25569+(-7/24)</f>
        <v>41834.522673611114</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41421.784155092595</v>
      </c>
      <c r="T1348" s="10">
        <f t="shared" si="131"/>
        <v>41451.784155092595</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42040.346354166664</v>
      </c>
      <c r="T1349" s="10">
        <f t="shared" si="131"/>
        <v>42070.346354166664</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41963.214502314819</v>
      </c>
      <c r="T1350" s="10">
        <f t="shared" si="131"/>
        <v>41991.214502314819</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42317.040914351855</v>
      </c>
      <c r="T1351" s="10">
        <f t="shared" si="131"/>
        <v>42353.999305555561</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42333.721458333333</v>
      </c>
      <c r="T1352" s="10">
        <f t="shared" si="131"/>
        <v>42363.721458333333</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42382.448425925926</v>
      </c>
      <c r="T1353" s="10">
        <f t="shared" si="131"/>
        <v>42412.448425925926</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42200.286643518521</v>
      </c>
      <c r="T1354" s="10">
        <f t="shared" si="131"/>
        <v>42251.874305555561</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41308.826250000006</v>
      </c>
      <c r="T1355" s="10">
        <f t="shared" si="131"/>
        <v>41343.708333333336</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42502.515960648154</v>
      </c>
      <c r="T1356" s="10">
        <f t="shared" si="131"/>
        <v>42532.515960648154</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41212.963020833333</v>
      </c>
      <c r="T1357" s="10">
        <f t="shared" si="131"/>
        <v>41243.125</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41429.74722222222</v>
      </c>
      <c r="T1358" s="10">
        <f t="shared" si="131"/>
        <v>41459.74722222222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41304.670567129629</v>
      </c>
      <c r="T1359" s="10">
        <f t="shared" si="131"/>
        <v>41333.957638888889</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40689.27920138889</v>
      </c>
      <c r="T1360" s="10">
        <f t="shared" si="131"/>
        <v>40719.27920138889</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40668.523032407407</v>
      </c>
      <c r="T1361" s="10">
        <f t="shared" si="131"/>
        <v>40730.523032407407</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41095.609027777777</v>
      </c>
      <c r="T1362" s="10">
        <f t="shared" si="131"/>
        <v>41123.609027777777</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41781.425601851857</v>
      </c>
      <c r="T1363" s="10">
        <f t="shared" si="131"/>
        <v>41811.425601851857</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41464.64271990741</v>
      </c>
      <c r="T1364" s="10">
        <f t="shared" si="131"/>
        <v>41524.64271990741</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42396.552395833336</v>
      </c>
      <c r="T1365" s="10">
        <f t="shared" si="131"/>
        <v>42415.040972222225</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41951.404004629636</v>
      </c>
      <c r="T1366" s="10">
        <f t="shared" si="131"/>
        <v>42011.404004629636</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42049.441574074073</v>
      </c>
      <c r="T1367" s="10">
        <f t="shared" si="131"/>
        <v>42079.399907407409</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41924.704432870371</v>
      </c>
      <c r="T1368" s="10">
        <f t="shared" si="131"/>
        <v>41969.746099537042</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42291.711226851854</v>
      </c>
      <c r="T1369" s="10">
        <f t="shared" si="131"/>
        <v>42321.752893518518</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42145.899236111109</v>
      </c>
      <c r="T1370" s="10">
        <f t="shared" si="131"/>
        <v>42169.899236111109</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41710.302615740744</v>
      </c>
      <c r="T1371" s="10">
        <f t="shared" si="131"/>
        <v>41740.302615740744</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41547.711689814816</v>
      </c>
      <c r="T1372" s="10">
        <f t="shared" si="131"/>
        <v>41562.711689814816</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42101.466921296298</v>
      </c>
      <c r="T1373" s="10">
        <f t="shared" si="131"/>
        <v>42131.466921296298</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41072.448287037041</v>
      </c>
      <c r="T1374" s="10">
        <f t="shared" si="131"/>
        <v>41102.448287037041</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42704.660104166665</v>
      </c>
      <c r="T1375" s="10">
        <f t="shared" si="131"/>
        <v>42734.660104166665</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42423.87023148148</v>
      </c>
      <c r="T1376" s="10">
        <f t="shared" si="131"/>
        <v>42453.828564814816</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42719.774525462963</v>
      </c>
      <c r="T1377" s="10">
        <f t="shared" si="131"/>
        <v>42749.774525462963</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42677.377384259256</v>
      </c>
      <c r="T1378" s="10">
        <f t="shared" si="131"/>
        <v>42707.419050925928</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42746.927893518521</v>
      </c>
      <c r="T1379" s="10">
        <f t="shared" si="131"/>
        <v>42768.882638888892</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42568.467708333337</v>
      </c>
      <c r="T1380" s="10">
        <f t="shared" si="131"/>
        <v>42583.467708333337</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42130.199953703705</v>
      </c>
      <c r="T1381" s="10">
        <f t="shared" si="131"/>
        <v>42160.199953703705</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42141.471134259256</v>
      </c>
      <c r="T1382" s="10">
        <f t="shared" si="131"/>
        <v>42163.791666666664</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42702.922743055555</v>
      </c>
      <c r="T1383" s="10">
        <f t="shared" si="131"/>
        <v>42732.922743055555</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41370.508518518523</v>
      </c>
      <c r="T1384" s="10">
        <f t="shared" si="131"/>
        <v>41400.508518518523</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42706.783310185187</v>
      </c>
      <c r="T1385" s="10">
        <f t="shared" si="131"/>
        <v>42726.783310185187</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42160.443541666667</v>
      </c>
      <c r="T1386" s="10">
        <f t="shared" si="131"/>
        <v>42190.443541666667</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42433.397233796299</v>
      </c>
      <c r="T1387" s="10">
        <f t="shared" si="131"/>
        <v>42489.21597222222</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42184.355196759258</v>
      </c>
      <c r="T1388" s="10">
        <f t="shared" si="131"/>
        <v>42214.355196759258</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42126.629571759266</v>
      </c>
      <c r="T1389" s="10">
        <f t="shared" si="131"/>
        <v>42157.895833333336</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42634.323113425933</v>
      </c>
      <c r="T1390" s="10">
        <f t="shared" si="131"/>
        <v>42660.384722222225</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42565.189317129632</v>
      </c>
      <c r="T1391" s="10">
        <f t="shared" si="131"/>
        <v>42595.189317129632</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42087.511643518526</v>
      </c>
      <c r="T1392" s="10">
        <f t="shared" si="131"/>
        <v>42121.425000000003</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42193.35900462963</v>
      </c>
      <c r="T1393" s="10">
        <f t="shared" si="131"/>
        <v>42237.915972222225</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42400.863263888888</v>
      </c>
      <c r="T1394" s="10">
        <f t="shared" si="131"/>
        <v>42431.863263888888</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42553.3903125</v>
      </c>
      <c r="T1395" s="10">
        <f t="shared" si="131"/>
        <v>42583.3903125</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42751.853310185186</v>
      </c>
      <c r="T1396" s="10">
        <f t="shared" si="131"/>
        <v>42794.833333333336</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42719.616678240745</v>
      </c>
      <c r="T1397" s="10">
        <f t="shared" si="131"/>
        <v>42749.616678240745</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42018.706967592596</v>
      </c>
      <c r="T1398" s="10">
        <f t="shared" si="131"/>
        <v>42048.706967592596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42640.626273148147</v>
      </c>
      <c r="T1399" s="10">
        <f t="shared" si="131"/>
        <v>42670.59652777778</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42526.582569444443</v>
      </c>
      <c r="T1400" s="10">
        <f t="shared" si="131"/>
        <v>42556.582569444443</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41888.712650462963</v>
      </c>
      <c r="T1401" s="10">
        <f t="shared" si="131"/>
        <v>41918.712650462963</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42498.049456018525</v>
      </c>
      <c r="T1402" s="10">
        <f t="shared" si="131"/>
        <v>42532.937500000007</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41399.704560185186</v>
      </c>
      <c r="T1403" s="10">
        <f t="shared" si="131"/>
        <v>41420.704560185186</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42064.761701388888</v>
      </c>
      <c r="T1404" s="10">
        <f t="shared" si="131"/>
        <v>42124.720034722224</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41450.771238425928</v>
      </c>
      <c r="T1405" s="10">
        <f t="shared" si="131"/>
        <v>41480.771238425928</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42032.218576388892</v>
      </c>
      <c r="T1406" s="10">
        <f t="shared" si="131"/>
        <v>42057.218576388892</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41941.388900462967</v>
      </c>
      <c r="T1407" s="10">
        <f t="shared" si="131"/>
        <v>41971.430567129632</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42297.141284722224</v>
      </c>
      <c r="T1408" s="10">
        <f t="shared" si="131"/>
        <v>42350.125000000007</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41838.245115740741</v>
      </c>
      <c r="T1409" s="10">
        <f t="shared" si="131"/>
        <v>41863.245115740741</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42291.580509259256</v>
      </c>
      <c r="T1410" s="10">
        <f t="shared" si="131"/>
        <v>42321.622175925928</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t="str">
        <f t="shared" ref="Q1411:Q1474" si="134">LEFT(N1411,SEARCH("/",N1411,1)-1)</f>
        <v>publishing</v>
      </c>
      <c r="R1411" t="str">
        <f t="shared" ref="R1411:R1474" si="135">RIGHT(N1411,LEN(N1411)-FIND("/",N1411))</f>
        <v>translations</v>
      </c>
      <c r="S1411" s="10">
        <f t="shared" ref="S1411:S1474" si="136">(J1411/86400)+25569+(-7/24)</f>
        <v>41944.841840277782</v>
      </c>
      <c r="T1411" s="10">
        <f t="shared" ref="T1411:T1474" si="137">(I1411/86400)+25569+(-7/24)</f>
        <v>42004.883506944447</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42479.02685185185</v>
      </c>
      <c r="T1412" s="10">
        <f t="shared" si="137"/>
        <v>42524.02685185185</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42012.767361111117</v>
      </c>
      <c r="T1413" s="10">
        <f t="shared" si="137"/>
        <v>42040.767361111117</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41946.771979166668</v>
      </c>
      <c r="T1414" s="10">
        <f t="shared" si="137"/>
        <v>41976.771979166668</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42360.145486111112</v>
      </c>
      <c r="T1415" s="10">
        <f t="shared" si="137"/>
        <v>42420.145486111112</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42707.961423611116</v>
      </c>
      <c r="T1416" s="10">
        <f t="shared" si="137"/>
        <v>42737.961423611116</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42192.384155092594</v>
      </c>
      <c r="T1417" s="10">
        <f t="shared" si="137"/>
        <v>42232.384155092594</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0">
        <f t="shared" si="136"/>
        <v>42299.634479166671</v>
      </c>
      <c r="T1418" s="10">
        <f t="shared" si="137"/>
        <v>42329.676145833335</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42231.858495370376</v>
      </c>
      <c r="T1419" s="10">
        <f t="shared" si="137"/>
        <v>42262.174305555556</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42395.16474537037</v>
      </c>
      <c r="T1420" s="10">
        <f t="shared" si="137"/>
        <v>42425.16474537037</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42622.164571759262</v>
      </c>
      <c r="T1421" s="10">
        <f t="shared" si="137"/>
        <v>42652.164571759262</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42524.375995370377</v>
      </c>
      <c r="T1422" s="10">
        <f t="shared" si="137"/>
        <v>42549.375995370377</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42013.62394675926</v>
      </c>
      <c r="T1423" s="10">
        <f t="shared" si="137"/>
        <v>42043.62394675926</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42603.947962962964</v>
      </c>
      <c r="T1424" s="10">
        <f t="shared" si="137"/>
        <v>42633.947962962964</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42340.068645833337</v>
      </c>
      <c r="T1425" s="10">
        <f t="shared" si="137"/>
        <v>42370.068645833337</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42676.425949074073</v>
      </c>
      <c r="T1426" s="10">
        <f t="shared" si="137"/>
        <v>42689.467615740745</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0">
        <f t="shared" si="136"/>
        <v>42092.839803240742</v>
      </c>
      <c r="T1427" s="10">
        <f t="shared" si="137"/>
        <v>42122.839803240742</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0">
        <f t="shared" si="136"/>
        <v>42180.098611111112</v>
      </c>
      <c r="T1428" s="10">
        <f t="shared" si="137"/>
        <v>42240.098611111112</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42601.560011574074</v>
      </c>
      <c r="T1429" s="10">
        <f t="shared" si="137"/>
        <v>42631.560011574074</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42432.088159722225</v>
      </c>
      <c r="T1430" s="10">
        <f t="shared" si="137"/>
        <v>42462.046493055554</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0">
        <f t="shared" si="136"/>
        <v>42073.769004629634</v>
      </c>
      <c r="T1431" s="10">
        <f t="shared" si="137"/>
        <v>42103.769004629634</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41961.52185185186</v>
      </c>
      <c r="T1432" s="10">
        <f t="shared" si="137"/>
        <v>41992.52185185186</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42303.919166666667</v>
      </c>
      <c r="T1433" s="10">
        <f t="shared" si="137"/>
        <v>42333.960833333338</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0">
        <f t="shared" si="136"/>
        <v>42175.488750000004</v>
      </c>
      <c r="T1434" s="10">
        <f t="shared" si="137"/>
        <v>42205.488750000004</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42673.334201388891</v>
      </c>
      <c r="T1435" s="10">
        <f t="shared" si="137"/>
        <v>42714.166666666664</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42142.475439814814</v>
      </c>
      <c r="T1436" s="10">
        <f t="shared" si="137"/>
        <v>42163.333333333336</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42258.488657407412</v>
      </c>
      <c r="T1437" s="10">
        <f t="shared" si="137"/>
        <v>42288.488657407412</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42391.058530092596</v>
      </c>
      <c r="T1438" s="10">
        <f t="shared" si="137"/>
        <v>42421.058530092596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41796.240034722221</v>
      </c>
      <c r="T1439" s="10">
        <f t="shared" si="137"/>
        <v>41832.915972222225</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42457.57984953704</v>
      </c>
      <c r="T1440" s="10">
        <f t="shared" si="137"/>
        <v>42487.288194444445</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42040.538206018522</v>
      </c>
      <c r="T1441" s="10">
        <f t="shared" si="137"/>
        <v>42070.538206018522</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42486.456747685188</v>
      </c>
      <c r="T1442" s="10">
        <f t="shared" si="137"/>
        <v>42516.456747685188</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42198.474178240744</v>
      </c>
      <c r="T1443" s="10">
        <f t="shared" si="137"/>
        <v>42258.474178240744</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0">
        <f t="shared" si="136"/>
        <v>42485.353680555556</v>
      </c>
      <c r="T1444" s="10">
        <f t="shared" si="137"/>
        <v>42515.353680555556</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0">
        <f t="shared" si="136"/>
        <v>42707.634363425932</v>
      </c>
      <c r="T1445" s="10">
        <f t="shared" si="137"/>
        <v>42737.634363425932</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0">
        <f t="shared" si="136"/>
        <v>42199.581736111119</v>
      </c>
      <c r="T1446" s="10">
        <f t="shared" si="137"/>
        <v>42259.581736111119</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0">
        <f t="shared" si="136"/>
        <v>42139.250636574077</v>
      </c>
      <c r="T1447" s="10">
        <f t="shared" si="137"/>
        <v>42169.250636574077</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0">
        <f t="shared" si="136"/>
        <v>42461.155995370376</v>
      </c>
      <c r="T1448" s="10">
        <f t="shared" si="137"/>
        <v>42481.155995370376</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42529.439050925932</v>
      </c>
      <c r="T1449" s="10">
        <f t="shared" si="137"/>
        <v>42559.439050925932</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0">
        <f t="shared" si="136"/>
        <v>42115.644884259258</v>
      </c>
      <c r="T1450" s="10">
        <f t="shared" si="137"/>
        <v>42145.934027777781</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0">
        <f t="shared" si="136"/>
        <v>42086.519733796296</v>
      </c>
      <c r="T1451" s="10">
        <f t="shared" si="137"/>
        <v>42134.519733796296</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42389.879594907405</v>
      </c>
      <c r="T1452" s="10">
        <f t="shared" si="137"/>
        <v>42419.879594907405</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41931.667349537041</v>
      </c>
      <c r="T1453" s="10">
        <f t="shared" si="137"/>
        <v>41961.709016203706</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0">
        <f t="shared" si="136"/>
        <v>41818.411608796298</v>
      </c>
      <c r="T1454" s="10">
        <f t="shared" si="137"/>
        <v>41848.411608796298</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0">
        <f t="shared" si="136"/>
        <v>42795.404479166667</v>
      </c>
      <c r="T1455" s="10">
        <f t="shared" si="137"/>
        <v>42840.362812500003</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42463.575000000004</v>
      </c>
      <c r="T1456" s="10">
        <f t="shared" si="137"/>
        <v>42484.624305555561</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41832.381018518521</v>
      </c>
      <c r="T1457" s="10">
        <f t="shared" si="137"/>
        <v>41887.277083333334</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42708.376909722225</v>
      </c>
      <c r="T1458" s="10">
        <f t="shared" si="137"/>
        <v>42738.376909722225</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0">
        <f t="shared" si="136"/>
        <v>42289.604675925926</v>
      </c>
      <c r="T1459" s="10">
        <f t="shared" si="137"/>
        <v>42319.646342592598</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0">
        <f t="shared" si="136"/>
        <v>41831.413888888892</v>
      </c>
      <c r="T1460" s="10">
        <f t="shared" si="137"/>
        <v>41861.875</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0">
        <f t="shared" si="136"/>
        <v>42311.913148148153</v>
      </c>
      <c r="T1461" s="10">
        <f t="shared" si="137"/>
        <v>42340.434027777781</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0">
        <f t="shared" si="136"/>
        <v>41915.605300925927</v>
      </c>
      <c r="T1462" s="10">
        <f t="shared" si="137"/>
        <v>41973.697916666664</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41899.353634259263</v>
      </c>
      <c r="T1463" s="10">
        <f t="shared" si="137"/>
        <v>41932.708333333336</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41344.371192129634</v>
      </c>
      <c r="T1464" s="10">
        <f t="shared" si="137"/>
        <v>41374.371192129634</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41326.619652777779</v>
      </c>
      <c r="T1465" s="10">
        <f t="shared" si="137"/>
        <v>41371.577986111115</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41291.369884259264</v>
      </c>
      <c r="T1466" s="10">
        <f t="shared" si="137"/>
        <v>41321.369884259264</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40959.442731481482</v>
      </c>
      <c r="T1467" s="10">
        <f t="shared" si="137"/>
        <v>40989.833333333336</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42339.880393518521</v>
      </c>
      <c r="T1468" s="10">
        <f t="shared" si="137"/>
        <v>42380.916666666664</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40933.510243055556</v>
      </c>
      <c r="T1469" s="10">
        <f t="shared" si="137"/>
        <v>40993.468576388892</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40645.72278935185</v>
      </c>
      <c r="T1470" s="10">
        <f t="shared" si="137"/>
        <v>40705.72278935185</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41290.306817129633</v>
      </c>
      <c r="T1471" s="10">
        <f t="shared" si="137"/>
        <v>41320.306817129633</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41250.535451388889</v>
      </c>
      <c r="T1472" s="10">
        <f t="shared" si="137"/>
        <v>41271.535451388889</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42073.665902777779</v>
      </c>
      <c r="T1473" s="10">
        <f t="shared" si="137"/>
        <v>42103.665902777779</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41533.251192129632</v>
      </c>
      <c r="T1474" s="10">
        <f t="shared" si="137"/>
        <v>41563.251192129632</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t="str">
        <f t="shared" ref="Q1475:Q1538" si="140">LEFT(N1475,SEARCH("/",N1475,1)-1)</f>
        <v>publishing</v>
      </c>
      <c r="R1475" t="str">
        <f t="shared" ref="R1475:R1538" si="141">RIGHT(N1475,LEN(N1475)-FIND("/",N1475))</f>
        <v>radio &amp; podcasts</v>
      </c>
      <c r="S1475" s="10">
        <f t="shared" ref="S1475:S1538" si="142">(J1475/86400)+25569+(-7/24)</f>
        <v>40939.687951388893</v>
      </c>
      <c r="T1475" s="10">
        <f t="shared" ref="T1475:T1538" si="143">(I1475/86400)+25569+(-7/24)</f>
        <v>40969.687951388893</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41500.436250000006</v>
      </c>
      <c r="T1476" s="10">
        <f t="shared" si="143"/>
        <v>41530.436250000006</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41960.431284722225</v>
      </c>
      <c r="T1477" s="10">
        <f t="shared" si="143"/>
        <v>41992.915972222225</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40765.750254629631</v>
      </c>
      <c r="T1478" s="10">
        <f t="shared" si="143"/>
        <v>40795.750254629631</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40840.324120370373</v>
      </c>
      <c r="T1479" s="10">
        <f t="shared" si="143"/>
        <v>40899.833333333336</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41394.580011574079</v>
      </c>
      <c r="T1480" s="10">
        <f t="shared" si="143"/>
        <v>41408.580011574079</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41754.453576388893</v>
      </c>
      <c r="T1481" s="10">
        <f t="shared" si="143"/>
        <v>41768.874305555561</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41464.64234953704</v>
      </c>
      <c r="T1482" s="10">
        <f t="shared" si="143"/>
        <v>41481.416666666672</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41550.631307870375</v>
      </c>
      <c r="T1483" s="10">
        <f t="shared" si="143"/>
        <v>41580.631307870375</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41136.566388888888</v>
      </c>
      <c r="T1484" s="10">
        <f t="shared" si="143"/>
        <v>41159.035416666673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42547.901331018518</v>
      </c>
      <c r="T1485" s="10">
        <f t="shared" si="143"/>
        <v>42572.901331018518</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0">
        <f t="shared" si="142"/>
        <v>41052.90929398148</v>
      </c>
      <c r="T1486" s="10">
        <f t="shared" si="143"/>
        <v>41111.327083333337</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42130.504317129635</v>
      </c>
      <c r="T1487" s="10">
        <f t="shared" si="143"/>
        <v>42175.504317129635</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42031.876863425925</v>
      </c>
      <c r="T1488" s="10">
        <f t="shared" si="143"/>
        <v>42061.876863425925</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0">
        <f t="shared" si="142"/>
        <v>42554.625821759262</v>
      </c>
      <c r="T1489" s="10">
        <f t="shared" si="143"/>
        <v>42584.625821759262</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41614.271527777782</v>
      </c>
      <c r="T1490" s="10">
        <f t="shared" si="143"/>
        <v>41644.271527777782</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0">
        <f t="shared" si="142"/>
        <v>41198.3200462963</v>
      </c>
      <c r="T1491" s="10">
        <f t="shared" si="143"/>
        <v>41228.361712962964</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41520.269375000003</v>
      </c>
      <c r="T1492" s="10">
        <f t="shared" si="143"/>
        <v>41549.269375000003</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41991.421793981484</v>
      </c>
      <c r="T1493" s="10">
        <f t="shared" si="143"/>
        <v>42050.359722222223</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40682.593125000007</v>
      </c>
      <c r="T1494" s="10">
        <f t="shared" si="143"/>
        <v>40712.593125000007</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0">
        <f t="shared" si="142"/>
        <v>41411.574942129628</v>
      </c>
      <c r="T1495" s="10">
        <f t="shared" si="143"/>
        <v>41441.574942129628</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42067.430706018517</v>
      </c>
      <c r="T1496" s="10">
        <f t="shared" si="143"/>
        <v>42097.359722222223</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0">
        <f t="shared" si="142"/>
        <v>40752.498043981483</v>
      </c>
      <c r="T1497" s="10">
        <f t="shared" si="143"/>
        <v>40782.498043981483</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0">
        <f t="shared" si="142"/>
        <v>41838.183553240742</v>
      </c>
      <c r="T1498" s="10">
        <f t="shared" si="143"/>
        <v>41898.183553240742</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41444.350949074076</v>
      </c>
      <c r="T1499" s="10">
        <f t="shared" si="143"/>
        <v>41486.529861111114</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41840.691875000004</v>
      </c>
      <c r="T1500" s="10">
        <f t="shared" si="143"/>
        <v>41885.691875000004</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42526.715659722227</v>
      </c>
      <c r="T1501" s="10">
        <f t="shared" si="143"/>
        <v>42586.715659722227</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41365.612928240742</v>
      </c>
      <c r="T1502" s="10">
        <f t="shared" si="143"/>
        <v>41395.612928240742</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42163.291932870372</v>
      </c>
      <c r="T1503" s="10">
        <f t="shared" si="143"/>
        <v>42193.291932870372</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42426.250925925931</v>
      </c>
      <c r="T1504" s="10">
        <f t="shared" si="143"/>
        <v>42454.625000000007</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42606.055567129632</v>
      </c>
      <c r="T1505" s="10">
        <f t="shared" si="143"/>
        <v>42666.055567129632</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41772.366018518522</v>
      </c>
      <c r="T1506" s="10">
        <f t="shared" si="143"/>
        <v>41800.064583333333</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42414.151655092595</v>
      </c>
      <c r="T1507" s="10">
        <f t="shared" si="143"/>
        <v>42451.542361111111</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41814.494259259263</v>
      </c>
      <c r="T1508" s="10">
        <f t="shared" si="143"/>
        <v>41844.494259259263</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40254.158668981479</v>
      </c>
      <c r="T1509" s="10">
        <f t="shared" si="143"/>
        <v>40313.048611111117</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41786.322696759264</v>
      </c>
      <c r="T1510" s="10">
        <f t="shared" si="143"/>
        <v>41817.322696759264</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42751.241724537038</v>
      </c>
      <c r="T1511" s="10">
        <f t="shared" si="143"/>
        <v>42780.665972222225</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41809.093495370376</v>
      </c>
      <c r="T1512" s="10">
        <f t="shared" si="143"/>
        <v>41839.093495370376</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42296.291712962964</v>
      </c>
      <c r="T1513" s="10">
        <f t="shared" si="143"/>
        <v>42326.333379629628</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42741.392812500002</v>
      </c>
      <c r="T1514" s="10">
        <f t="shared" si="143"/>
        <v>42771.392812500002</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41806.345671296302</v>
      </c>
      <c r="T1515" s="10">
        <f t="shared" si="143"/>
        <v>41836.345671296302</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42234.306018518524</v>
      </c>
      <c r="T1516" s="10">
        <f t="shared" si="143"/>
        <v>42274.306018518524</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42414.961770833332</v>
      </c>
      <c r="T1517" s="10">
        <f t="shared" si="143"/>
        <v>42444.920104166667</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42619.174675925933</v>
      </c>
      <c r="T1518" s="10">
        <f t="shared" si="143"/>
        <v>42649.291666666664</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41948.274918981486</v>
      </c>
      <c r="T1519" s="10">
        <f t="shared" si="143"/>
        <v>41978.958333333336</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41760.528379629635</v>
      </c>
      <c r="T1520" s="10">
        <f t="shared" si="143"/>
        <v>41790.528379629635</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41782.450034722227</v>
      </c>
      <c r="T1521" s="10">
        <f t="shared" si="143"/>
        <v>41810.624305555561</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41955.566122685188</v>
      </c>
      <c r="T1522" s="10">
        <f t="shared" si="143"/>
        <v>41991.875000000007</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42492.87605324074</v>
      </c>
      <c r="T1523" s="10">
        <f t="shared" si="143"/>
        <v>42527.87605324074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41899.538645833338</v>
      </c>
      <c r="T1524" s="10">
        <f t="shared" si="143"/>
        <v>41929.538645833338</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41964.459675925929</v>
      </c>
      <c r="T1525" s="10">
        <f t="shared" si="143"/>
        <v>41995.708333333336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42756.209374999999</v>
      </c>
      <c r="T1526" s="10">
        <f t="shared" si="143"/>
        <v>42786.209374999999</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42570.411319444444</v>
      </c>
      <c r="T1527" s="10">
        <f t="shared" si="143"/>
        <v>42600.411319444444</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42338.984340277784</v>
      </c>
      <c r="T1528" s="10">
        <f t="shared" si="143"/>
        <v>42387.984340277784</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42780.308865740742</v>
      </c>
      <c r="T1529" s="10">
        <f t="shared" si="143"/>
        <v>42808.267199074078</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42736.441226851857</v>
      </c>
      <c r="T1530" s="10">
        <f t="shared" si="143"/>
        <v>42766.708333333336</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42052.337037037039</v>
      </c>
      <c r="T1531" s="10">
        <f t="shared" si="143"/>
        <v>42082.295370370375</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42275.475636574076</v>
      </c>
      <c r="T1532" s="10">
        <f t="shared" si="143"/>
        <v>42300.475636574076</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41941.510717592595</v>
      </c>
      <c r="T1533" s="10">
        <f t="shared" si="143"/>
        <v>41973.833333333336</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42391.183622685188</v>
      </c>
      <c r="T1534" s="10">
        <f t="shared" si="143"/>
        <v>42415.333333333336</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42442.710381944446</v>
      </c>
      <c r="T1535" s="10">
        <f t="shared" si="143"/>
        <v>42491.874305555561</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42221.382662037038</v>
      </c>
      <c r="T1536" s="10">
        <f t="shared" si="143"/>
        <v>42251.382662037038</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42484.537395833337</v>
      </c>
      <c r="T1537" s="10">
        <f t="shared" si="143"/>
        <v>42513.625000000007</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42213.51053240741</v>
      </c>
      <c r="T1538" s="10">
        <f t="shared" si="143"/>
        <v>42243.51053240741</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t="str">
        <f t="shared" ref="Q1539:Q1602" si="146">LEFT(N1539,SEARCH("/",N1539,1)-1)</f>
        <v>photography</v>
      </c>
      <c r="R1539" t="str">
        <f t="shared" ref="R1539:R1602" si="147">RIGHT(N1539,LEN(N1539)-FIND("/",N1539))</f>
        <v>photobooks</v>
      </c>
      <c r="S1539" s="10">
        <f t="shared" ref="S1539:S1602" si="148">(J1539/86400)+25569+(-7/24)</f>
        <v>42552.023460648146</v>
      </c>
      <c r="T1539" s="10">
        <f t="shared" ref="T1539:T1602" si="149">(I1539/86400)+25569+(-7/24)</f>
        <v>42588.458333333336</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41981.490393518521</v>
      </c>
      <c r="T1540" s="10">
        <f t="shared" si="149"/>
        <v>42026.490393518521</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42705.627534722225</v>
      </c>
      <c r="T1541" s="10">
        <f t="shared" si="149"/>
        <v>42738.627534722225</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41938.715462962966</v>
      </c>
      <c r="T1542" s="10">
        <f t="shared" si="149"/>
        <v>41968.760416666664</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41974.420578703706</v>
      </c>
      <c r="T1543" s="10">
        <f t="shared" si="149"/>
        <v>42004.420578703706</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42170.704861111117</v>
      </c>
      <c r="T1544" s="10">
        <f t="shared" si="149"/>
        <v>42185.704861111117</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41935.217986111114</v>
      </c>
      <c r="T1545" s="10">
        <f t="shared" si="149"/>
        <v>41965.259652777779</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0">
        <f t="shared" si="148"/>
        <v>42052.75953703704</v>
      </c>
      <c r="T1546" s="10">
        <f t="shared" si="149"/>
        <v>42094.720833333333</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42031.592986111114</v>
      </c>
      <c r="T1547" s="10">
        <f t="shared" si="149"/>
        <v>42065.594444444447</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41838.921284722222</v>
      </c>
      <c r="T1548" s="10">
        <f t="shared" si="149"/>
        <v>41898.921284722222</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0">
        <f t="shared" si="148"/>
        <v>42782.13520833334</v>
      </c>
      <c r="T1549" s="10">
        <f t="shared" si="149"/>
        <v>42789.13520833334</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42286.590509259266</v>
      </c>
      <c r="T1550" s="10">
        <f t="shared" si="149"/>
        <v>42316.63217592593</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42280.84443287037</v>
      </c>
      <c r="T1551" s="10">
        <f t="shared" si="149"/>
        <v>42310.886099537041</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42472.157800925932</v>
      </c>
      <c r="T1552" s="10">
        <f t="shared" si="149"/>
        <v>42502.157800925932</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0">
        <f t="shared" si="148"/>
        <v>42121.532858796294</v>
      </c>
      <c r="T1553" s="10">
        <f t="shared" si="149"/>
        <v>42151.532858796294</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41892.397083333337</v>
      </c>
      <c r="T1554" s="10">
        <f t="shared" si="149"/>
        <v>41912.874305555561</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0">
        <f t="shared" si="148"/>
        <v>42218.991284722222</v>
      </c>
      <c r="T1555" s="10">
        <f t="shared" si="149"/>
        <v>42248.991284722222</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0">
        <f t="shared" si="148"/>
        <v>42187.960532407415</v>
      </c>
      <c r="T1556" s="10">
        <f t="shared" si="149"/>
        <v>42217.960532407415</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0">
        <f t="shared" si="148"/>
        <v>42241.322129629632</v>
      </c>
      <c r="T1557" s="10">
        <f t="shared" si="149"/>
        <v>42264.416666666664</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42524.861388888887</v>
      </c>
      <c r="T1558" s="10">
        <f t="shared" si="149"/>
        <v>42554.861388888887</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41871.361493055556</v>
      </c>
      <c r="T1559" s="10">
        <f t="shared" si="149"/>
        <v>41902.361493055556</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42185.106006944443</v>
      </c>
      <c r="T1560" s="10">
        <f t="shared" si="149"/>
        <v>42244.216666666667</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42107.761562500003</v>
      </c>
      <c r="T1561" s="10">
        <f t="shared" si="149"/>
        <v>42122.761562500003</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41935.729085648149</v>
      </c>
      <c r="T1562" s="10">
        <f t="shared" si="149"/>
        <v>41955.77075231482</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41554.750034722223</v>
      </c>
      <c r="T1563" s="10">
        <f t="shared" si="149"/>
        <v>41584.791701388887</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0">
        <f t="shared" si="148"/>
        <v>40079.27449074074</v>
      </c>
      <c r="T1564" s="10">
        <f t="shared" si="149"/>
        <v>40148.743055555555</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41652.450821759259</v>
      </c>
      <c r="T1565" s="10">
        <f t="shared" si="149"/>
        <v>41712.409155092595</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42121.075335648151</v>
      </c>
      <c r="T1566" s="10">
        <f t="shared" si="149"/>
        <v>42152.545138888891</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40672.438206018523</v>
      </c>
      <c r="T1567" s="10">
        <f t="shared" si="149"/>
        <v>40702.438206018523</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42549.6250462963</v>
      </c>
      <c r="T1568" s="10">
        <f t="shared" si="149"/>
        <v>42578.625000000007</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41671.645196759266</v>
      </c>
      <c r="T1569" s="10">
        <f t="shared" si="149"/>
        <v>41686.708333333336</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41961.77065972222</v>
      </c>
      <c r="T1570" s="10">
        <f t="shared" si="149"/>
        <v>41996.77065972222</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0">
        <f t="shared" si="148"/>
        <v>41389.38789351852</v>
      </c>
      <c r="T1571" s="10">
        <f t="shared" si="149"/>
        <v>41419.38789351852</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42438.521782407413</v>
      </c>
      <c r="T1572" s="10">
        <f t="shared" si="149"/>
        <v>42468.480115740742</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42144.477812500001</v>
      </c>
      <c r="T1573" s="10">
        <f t="shared" si="149"/>
        <v>42174.477812500001</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42403.741423611114</v>
      </c>
      <c r="T1574" s="10">
        <f t="shared" si="149"/>
        <v>42428.707638888889</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42785.708356481489</v>
      </c>
      <c r="T1575" s="10">
        <f t="shared" si="149"/>
        <v>42825.874305555561</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42017.635752314818</v>
      </c>
      <c r="T1576" s="10">
        <f t="shared" si="149"/>
        <v>42052.635752314818</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41799.232592592591</v>
      </c>
      <c r="T1577" s="10">
        <f t="shared" si="149"/>
        <v>41829.232592592591</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42140.587592592594</v>
      </c>
      <c r="T1578" s="10">
        <f t="shared" si="149"/>
        <v>42185.587592592594</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41054.556111111109</v>
      </c>
      <c r="T1579" s="10">
        <f t="shared" si="149"/>
        <v>41114.556111111109</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40398.774201388893</v>
      </c>
      <c r="T1580" s="10">
        <f t="shared" si="149"/>
        <v>40422.791666666672</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41481.704756944448</v>
      </c>
      <c r="T1581" s="10">
        <f t="shared" si="149"/>
        <v>41514.704756944448</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0">
        <f t="shared" si="148"/>
        <v>40989.758402777778</v>
      </c>
      <c r="T1582" s="10">
        <f t="shared" si="149"/>
        <v>41049.758402777778</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42325.15729166667</v>
      </c>
      <c r="T1583" s="10">
        <f t="shared" si="149"/>
        <v>42357.15729166667</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42246.498298611114</v>
      </c>
      <c r="T1584" s="10">
        <f t="shared" si="149"/>
        <v>42303.597222222226</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41877.613321759265</v>
      </c>
      <c r="T1585" s="10">
        <f t="shared" si="149"/>
        <v>41907.613321759265</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0">
        <f t="shared" si="148"/>
        <v>41779.357650462967</v>
      </c>
      <c r="T1586" s="10">
        <f t="shared" si="149"/>
        <v>41789.357650462967</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42707.603796296295</v>
      </c>
      <c r="T1587" s="10">
        <f t="shared" si="149"/>
        <v>42729.166666666664</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0">
        <f t="shared" si="148"/>
        <v>42068.812754629631</v>
      </c>
      <c r="T1588" s="10">
        <f t="shared" si="149"/>
        <v>42098.771087962967</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41956.659317129634</v>
      </c>
      <c r="T1589" s="10">
        <f t="shared" si="149"/>
        <v>41986.659317129634</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0">
        <f t="shared" si="148"/>
        <v>42004.958321759266</v>
      </c>
      <c r="T1590" s="10">
        <f t="shared" si="149"/>
        <v>42035.55</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0">
        <f t="shared" si="148"/>
        <v>42256.693124999998</v>
      </c>
      <c r="T1591" s="10">
        <f t="shared" si="149"/>
        <v>42286.693124999998</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42240.565555555557</v>
      </c>
      <c r="T1592" s="10">
        <f t="shared" si="149"/>
        <v>42270.565555555557</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42433.434502314813</v>
      </c>
      <c r="T1593" s="10">
        <f t="shared" si="149"/>
        <v>42463.392835648156</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0">
        <f t="shared" si="148"/>
        <v>42045.781076388892</v>
      </c>
      <c r="T1594" s="10">
        <f t="shared" si="149"/>
        <v>42090.73940972222</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42033.553877314822</v>
      </c>
      <c r="T1595" s="10">
        <f t="shared" si="149"/>
        <v>42063.553877314822</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42445.421087962961</v>
      </c>
      <c r="T1596" s="10">
        <f t="shared" si="149"/>
        <v>42505.389583333337</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41779.758425925931</v>
      </c>
      <c r="T1597" s="10">
        <f t="shared" si="149"/>
        <v>41808.550694444442</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41941.138530092598</v>
      </c>
      <c r="T1598" s="10">
        <f t="shared" si="149"/>
        <v>41986.180196759262</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0">
        <f t="shared" si="148"/>
        <v>42603.062465277784</v>
      </c>
      <c r="T1599" s="10">
        <f t="shared" si="149"/>
        <v>42633.062465277784</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42151.3756712963</v>
      </c>
      <c r="T1600" s="10">
        <f t="shared" si="149"/>
        <v>42211.3756712963</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0">
        <f t="shared" si="148"/>
        <v>42438.247407407405</v>
      </c>
      <c r="T1601" s="10">
        <f t="shared" si="149"/>
        <v>42468.205740740748</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41790.765648148146</v>
      </c>
      <c r="T1602" s="10">
        <f t="shared" si="149"/>
        <v>41834.924305555556</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t="str">
        <f t="shared" ref="Q1603:Q1666" si="152">LEFT(N1603,SEARCH("/",N1603,1)-1)</f>
        <v>music</v>
      </c>
      <c r="R1603" t="str">
        <f t="shared" ref="R1603:R1666" si="153">RIGHT(N1603,LEN(N1603)-FIND("/",N1603))</f>
        <v>rock</v>
      </c>
      <c r="S1603" s="10">
        <f t="shared" ref="S1603:S1666" si="154">(J1603/86400)+25569+(-7/24)</f>
        <v>40637.801307870373</v>
      </c>
      <c r="T1603" s="10">
        <f t="shared" ref="T1603:T1666" si="155">(I1603/86400)+25569+(-7/24)</f>
        <v>40667.801307870373</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40788.005983796298</v>
      </c>
      <c r="T1604" s="10">
        <f t="shared" si="155"/>
        <v>40830.666666666672</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40875.877997685187</v>
      </c>
      <c r="T1605" s="10">
        <f t="shared" si="155"/>
        <v>40935.877997685187</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40945.553645833337</v>
      </c>
      <c r="T1606" s="10">
        <f t="shared" si="155"/>
        <v>40985.511979166673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40746.721215277779</v>
      </c>
      <c r="T1607" s="10">
        <f t="shared" si="155"/>
        <v>40756</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40535.819884259261</v>
      </c>
      <c r="T1608" s="10">
        <f t="shared" si="155"/>
        <v>40625.778217592597</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41053.516793981486</v>
      </c>
      <c r="T1609" s="10">
        <f t="shared" si="155"/>
        <v>41074.516793981486</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41607.539189814815</v>
      </c>
      <c r="T1610" s="10">
        <f t="shared" si="155"/>
        <v>41639.93472222222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40795.709594907406</v>
      </c>
      <c r="T1611" s="10">
        <f t="shared" si="155"/>
        <v>40849.041666666672</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41228.633217592593</v>
      </c>
      <c r="T1612" s="10">
        <f t="shared" si="155"/>
        <v>41258.633217592593</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41408.708703703705</v>
      </c>
      <c r="T1613" s="10">
        <f t="shared" si="155"/>
        <v>41429.708703703705</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41246.583148148151</v>
      </c>
      <c r="T1614" s="10">
        <f t="shared" si="155"/>
        <v>41276.583148148151</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41081.777800925927</v>
      </c>
      <c r="T1615" s="10">
        <f t="shared" si="155"/>
        <v>41111.777800925927</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41794.689456018525</v>
      </c>
      <c r="T1616" s="10">
        <f t="shared" si="155"/>
        <v>41854.416666666672</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40844.759212962963</v>
      </c>
      <c r="T1617" s="10">
        <f t="shared" si="155"/>
        <v>40889.800879629634</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41194.423854166671</v>
      </c>
      <c r="T1618" s="10">
        <f t="shared" si="155"/>
        <v>41235.625</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41546.372546296298</v>
      </c>
      <c r="T1619" s="10">
        <f t="shared" si="155"/>
        <v>41579.5</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41301.362673611111</v>
      </c>
      <c r="T1620" s="10">
        <f t="shared" si="155"/>
        <v>41341.362673611111</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41875.894513888888</v>
      </c>
      <c r="T1621" s="10">
        <f t="shared" si="155"/>
        <v>41896.894513888888</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41321.04791666667</v>
      </c>
      <c r="T1622" s="10">
        <f t="shared" si="155"/>
        <v>41328.04791666667</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41003.314988425926</v>
      </c>
      <c r="T1623" s="10">
        <f t="shared" si="155"/>
        <v>41056.874305555561</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41950.003171296303</v>
      </c>
      <c r="T1624" s="10">
        <f t="shared" si="155"/>
        <v>41990.040972222225</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41453.396863425929</v>
      </c>
      <c r="T1625" s="10">
        <f t="shared" si="155"/>
        <v>41513.396863425929</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41243.075636574074</v>
      </c>
      <c r="T1626" s="10">
        <f t="shared" si="155"/>
        <v>41283.075636574074</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41135.40802083334</v>
      </c>
      <c r="T1627" s="10">
        <f t="shared" si="155"/>
        <v>41163.40802083334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41579.556331018517</v>
      </c>
      <c r="T1628" s="10">
        <f t="shared" si="155"/>
        <v>41609.597997685189</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41205.415381944447</v>
      </c>
      <c r="T1629" s="10">
        <f t="shared" si="155"/>
        <v>41238.915972222225</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41774.445393518523</v>
      </c>
      <c r="T1630" s="10">
        <f t="shared" si="155"/>
        <v>41807.445393518523</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41645.575613425928</v>
      </c>
      <c r="T1631" s="10">
        <f t="shared" si="155"/>
        <v>41690.575613425928</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40939.546006944445</v>
      </c>
      <c r="T1632" s="10">
        <f t="shared" si="155"/>
        <v>40969.999305555561</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41164.567835648151</v>
      </c>
      <c r="T1633" s="10">
        <f t="shared" si="155"/>
        <v>41194.567835648151</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40750.049236111117</v>
      </c>
      <c r="T1634" s="10">
        <f t="shared" si="155"/>
        <v>40810.049236111117</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40896.592083333337</v>
      </c>
      <c r="T1635" s="10">
        <f t="shared" si="155"/>
        <v>40923.916666666672</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40657.898159722223</v>
      </c>
      <c r="T1636" s="10">
        <f t="shared" si="155"/>
        <v>40695.957638888889</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42502.577094907414</v>
      </c>
      <c r="T1637" s="10">
        <f t="shared" si="155"/>
        <v>42562.577094907414</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40662.795000000006</v>
      </c>
      <c r="T1638" s="10">
        <f t="shared" si="155"/>
        <v>40705.875</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40122.459953703707</v>
      </c>
      <c r="T1639" s="10">
        <f t="shared" si="155"/>
        <v>40178.693749999999</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41288.395462962966</v>
      </c>
      <c r="T1640" s="10">
        <f t="shared" si="155"/>
        <v>41333.600694444445</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40941.360706018524</v>
      </c>
      <c r="T1641" s="10">
        <f t="shared" si="155"/>
        <v>40971.360706018524</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40378.939293981486</v>
      </c>
      <c r="T1642" s="10">
        <f t="shared" si="155"/>
        <v>40392.790972222225</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41962.304907407415</v>
      </c>
      <c r="T1643" s="10">
        <f t="shared" si="155"/>
        <v>41992.304907407415</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40687.732951388891</v>
      </c>
      <c r="T1644" s="10">
        <f t="shared" si="155"/>
        <v>40707.732951388891</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41146.532546296301</v>
      </c>
      <c r="T1645" s="10">
        <f t="shared" si="155"/>
        <v>41176.532546296301</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41174.768055555556</v>
      </c>
      <c r="T1646" s="10">
        <f t="shared" si="155"/>
        <v>41234.80972222222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41521.325694444451</v>
      </c>
      <c r="T1647" s="10">
        <f t="shared" si="155"/>
        <v>41535.325694444451</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41833.158599537041</v>
      </c>
      <c r="T1648" s="10">
        <f t="shared" si="155"/>
        <v>41865.46597222222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41039.117789351854</v>
      </c>
      <c r="T1649" s="10">
        <f t="shared" si="155"/>
        <v>41069.117789351854</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40592.412986111114</v>
      </c>
      <c r="T1650" s="10">
        <f t="shared" si="155"/>
        <v>40622.37131944445</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41737.392997685187</v>
      </c>
      <c r="T1651" s="10">
        <f t="shared" si="155"/>
        <v>41782.392997685187</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41526.143946759265</v>
      </c>
      <c r="T1652" s="10">
        <f t="shared" si="155"/>
        <v>41556.143946759265</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40625.609027777777</v>
      </c>
      <c r="T1653" s="10">
        <f t="shared" si="155"/>
        <v>40658.999305555561</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41572.201307870375</v>
      </c>
      <c r="T1654" s="10">
        <f t="shared" si="155"/>
        <v>41602.242974537039</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40626.54277777778</v>
      </c>
      <c r="T1655" s="10">
        <f t="shared" si="155"/>
        <v>40657.54277777778</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40987.599074074074</v>
      </c>
      <c r="T1656" s="10">
        <f t="shared" si="155"/>
        <v>41017.599074074074</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40974.500231481485</v>
      </c>
      <c r="T1657" s="10">
        <f t="shared" si="155"/>
        <v>41004.458564814813</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41226.637175925927</v>
      </c>
      <c r="T1658" s="10">
        <f t="shared" si="155"/>
        <v>41256.637175925927</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41023.490370370375</v>
      </c>
      <c r="T1659" s="10">
        <f t="shared" si="155"/>
        <v>41053.490370370375</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41222.930173611116</v>
      </c>
      <c r="T1660" s="10">
        <f t="shared" si="155"/>
        <v>41261.305555555555</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41596.621770833335</v>
      </c>
      <c r="T1661" s="10">
        <f t="shared" si="155"/>
        <v>41625.208333333336</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42459.40219907408</v>
      </c>
      <c r="T1662" s="10">
        <f t="shared" si="155"/>
        <v>42490.624305555561</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42343.706377314818</v>
      </c>
      <c r="T1663" s="10">
        <f t="shared" si="155"/>
        <v>42386.583333333336</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40847.906666666669</v>
      </c>
      <c r="T1664" s="10">
        <f t="shared" si="155"/>
        <v>40907.948333333334</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42005.730405092596</v>
      </c>
      <c r="T1665" s="10">
        <f t="shared" si="155"/>
        <v>42035.730405092596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40939.470115740747</v>
      </c>
      <c r="T1666" s="10">
        <f t="shared" si="155"/>
        <v>40983.874305555561</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t="str">
        <f t="shared" ref="Q1667:Q1730" si="158">LEFT(N1667,SEARCH("/",N1667,1)-1)</f>
        <v>music</v>
      </c>
      <c r="R1667" t="str">
        <f t="shared" ref="R1667:R1730" si="159">RIGHT(N1667,LEN(N1667)-FIND("/",N1667))</f>
        <v>pop</v>
      </c>
      <c r="S1667" s="10">
        <f t="shared" ref="S1667:S1730" si="160">(J1667/86400)+25569+(-7/24)</f>
        <v>40564.357789351852</v>
      </c>
      <c r="T1667" s="10">
        <f t="shared" ref="T1667:T1730" si="161">(I1667/86400)+25569+(-7/24)</f>
        <v>40595.833333333336</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41330.961493055562</v>
      </c>
      <c r="T1668" s="10">
        <f t="shared" si="161"/>
        <v>41360.91982638889</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41681.778912037036</v>
      </c>
      <c r="T1669" s="10">
        <f t="shared" si="161"/>
        <v>41708.999305555561</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40844.858090277783</v>
      </c>
      <c r="T1670" s="10">
        <f t="shared" si="161"/>
        <v>40874.899756944447</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42461.593472222223</v>
      </c>
      <c r="T1671" s="10">
        <f t="shared" si="161"/>
        <v>42521.593472222223</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40313.638877314814</v>
      </c>
      <c r="T1672" s="10">
        <f t="shared" si="161"/>
        <v>40363.875</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42553.252476851856</v>
      </c>
      <c r="T1673" s="10">
        <f t="shared" si="161"/>
        <v>42583.252476851856</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41034.364930555559</v>
      </c>
      <c r="T1674" s="10">
        <f t="shared" si="161"/>
        <v>41064.364930555559</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42039.58671296297</v>
      </c>
      <c r="T1675" s="10">
        <f t="shared" si="161"/>
        <v>42069.58671296297</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42569.313726851855</v>
      </c>
      <c r="T1676" s="10">
        <f t="shared" si="161"/>
        <v>42599.999305555561</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40802.441435185188</v>
      </c>
      <c r="T1677" s="10">
        <f t="shared" si="161"/>
        <v>40832.627083333333</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40973.434571759259</v>
      </c>
      <c r="T1678" s="10">
        <f t="shared" si="161"/>
        <v>41019.874305555561</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42416.115462962967</v>
      </c>
      <c r="T1679" s="10">
        <f t="shared" si="161"/>
        <v>42475.957638888889</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41662.563321759262</v>
      </c>
      <c r="T1680" s="10">
        <f t="shared" si="161"/>
        <v>41676.563321759262</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40722.777141203704</v>
      </c>
      <c r="T1681" s="10">
        <f t="shared" si="161"/>
        <v>40745.777141203704</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41802.466053240743</v>
      </c>
      <c r="T1682" s="10">
        <f t="shared" si="161"/>
        <v>41832.466053240743</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42773.829675925932</v>
      </c>
      <c r="T1683" s="10">
        <f t="shared" si="161"/>
        <v>42822.791666666664</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0">
        <f t="shared" si="160"/>
        <v>42778.921990740746</v>
      </c>
      <c r="T1684" s="10">
        <f t="shared" si="161"/>
        <v>42838.880324074074</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42808.490023148152</v>
      </c>
      <c r="T1685" s="10">
        <f t="shared" si="161"/>
        <v>42832.490023148152</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42783.523622685192</v>
      </c>
      <c r="T1686" s="10">
        <f t="shared" si="161"/>
        <v>42811.481956018521</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42787.958599537036</v>
      </c>
      <c r="T1687" s="10">
        <f t="shared" si="161"/>
        <v>42817.916932870372</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42792.552303240744</v>
      </c>
      <c r="T1688" s="10">
        <f t="shared" si="161"/>
        <v>42852.510636574072</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42801.755150462966</v>
      </c>
      <c r="T1689" s="10">
        <f t="shared" si="161"/>
        <v>42835.552083333336</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42804.242986111109</v>
      </c>
      <c r="T1690" s="10">
        <f t="shared" si="161"/>
        <v>42834.201319444452</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42780.650810185187</v>
      </c>
      <c r="T1691" s="10">
        <f t="shared" si="161"/>
        <v>42810.609143518523</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42801.139375000006</v>
      </c>
      <c r="T1692" s="10">
        <f t="shared" si="161"/>
        <v>42831.097708333335</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42795.409814814819</v>
      </c>
      <c r="T1693" s="10">
        <f t="shared" si="161"/>
        <v>42827.750000000007</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42787.859571759262</v>
      </c>
      <c r="T1694" s="10">
        <f t="shared" si="161"/>
        <v>42820.707638888889</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42803.628611111119</v>
      </c>
      <c r="T1695" s="10">
        <f t="shared" si="161"/>
        <v>42834.541666666664</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42791.378171296303</v>
      </c>
      <c r="T1696" s="10">
        <f t="shared" si="161"/>
        <v>42820.9</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42800.739745370374</v>
      </c>
      <c r="T1697" s="10">
        <f t="shared" si="161"/>
        <v>42834.750000000007</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0">
        <f t="shared" si="160"/>
        <v>42795.777905092596</v>
      </c>
      <c r="T1698" s="10">
        <f t="shared" si="161"/>
        <v>42825.736238425925</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42804.741296296299</v>
      </c>
      <c r="T1699" s="10">
        <f t="shared" si="161"/>
        <v>42834.699629629635</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0">
        <f t="shared" si="160"/>
        <v>42795.916203703709</v>
      </c>
      <c r="T1700" s="10">
        <f t="shared" si="161"/>
        <v>42819.856250000004</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42806.572280092594</v>
      </c>
      <c r="T1701" s="10">
        <f t="shared" si="161"/>
        <v>42836.572280092594</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42795.779976851853</v>
      </c>
      <c r="T1702" s="10">
        <f t="shared" si="161"/>
        <v>42825.875000000007</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41989.372743055559</v>
      </c>
      <c r="T1703" s="10">
        <f t="shared" si="161"/>
        <v>42019.372743055559</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42063.578125000007</v>
      </c>
      <c r="T1704" s="10">
        <f t="shared" si="161"/>
        <v>42093.536458333336</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42186.990011574075</v>
      </c>
      <c r="T1705" s="10">
        <f t="shared" si="161"/>
        <v>42246.990011574075</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42020.848067129635</v>
      </c>
      <c r="T1706" s="10">
        <f t="shared" si="161"/>
        <v>42050.848067129635</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0">
        <f t="shared" si="160"/>
        <v>42244.725069444445</v>
      </c>
      <c r="T1707" s="10">
        <f t="shared" si="161"/>
        <v>42256.375000000007</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0">
        <f t="shared" si="160"/>
        <v>42179.014722222222</v>
      </c>
      <c r="T1708" s="10">
        <f t="shared" si="161"/>
        <v>42239.014722222222</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42427.429340277777</v>
      </c>
      <c r="T1709" s="10">
        <f t="shared" si="161"/>
        <v>42457.387673611112</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0">
        <f t="shared" si="160"/>
        <v>42451.575300925928</v>
      </c>
      <c r="T1710" s="10">
        <f t="shared" si="161"/>
        <v>42491.575300925928</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41841.272152777783</v>
      </c>
      <c r="T1711" s="10">
        <f t="shared" si="161"/>
        <v>41882.527083333334</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42341.299629629633</v>
      </c>
      <c r="T1712" s="10">
        <f t="shared" si="161"/>
        <v>42387.250000000007</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41852.354560185187</v>
      </c>
      <c r="T1713" s="10">
        <f t="shared" si="161"/>
        <v>41883.354560185187</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0">
        <f t="shared" si="160"/>
        <v>42125.622141203705</v>
      </c>
      <c r="T1714" s="10">
        <f t="shared" si="161"/>
        <v>42185.622141203705</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41887.509398148155</v>
      </c>
      <c r="T1715" s="10">
        <f t="shared" si="161"/>
        <v>41917.509398148155</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42095.626863425925</v>
      </c>
      <c r="T1716" s="10">
        <f t="shared" si="161"/>
        <v>42125.626863425925</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42063.925752314819</v>
      </c>
      <c r="T1717" s="10">
        <f t="shared" si="161"/>
        <v>42093.848611111112</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42673.285868055558</v>
      </c>
      <c r="T1718" s="10">
        <f t="shared" si="161"/>
        <v>42713.32753472223</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42460.690254629633</v>
      </c>
      <c r="T1719" s="10">
        <f t="shared" si="161"/>
        <v>42480.875000000007</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42460.318854166668</v>
      </c>
      <c r="T1720" s="10">
        <f t="shared" si="161"/>
        <v>42503.915972222225</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41869.242951388893</v>
      </c>
      <c r="T1721" s="10">
        <f t="shared" si="161"/>
        <v>41899.242951388893</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41922.491562500007</v>
      </c>
      <c r="T1722" s="10">
        <f t="shared" si="161"/>
        <v>41952.533229166671</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0">
        <f t="shared" si="160"/>
        <v>42319.169710648152</v>
      </c>
      <c r="T1723" s="10">
        <f t="shared" si="161"/>
        <v>42349.169710648152</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42425.669317129628</v>
      </c>
      <c r="T1724" s="10">
        <f t="shared" si="161"/>
        <v>42462.715277777781</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42129.533738425926</v>
      </c>
      <c r="T1725" s="10">
        <f t="shared" si="161"/>
        <v>42185.958333333336</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41912.640763888892</v>
      </c>
      <c r="T1726" s="10">
        <f t="shared" si="161"/>
        <v>41942.640763888892</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41845.676493055558</v>
      </c>
      <c r="T1727" s="10">
        <f t="shared" si="161"/>
        <v>41875.676493055558</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41788.628055555557</v>
      </c>
      <c r="T1728" s="10">
        <f t="shared" si="161"/>
        <v>41817.628055555557</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42044.636307870373</v>
      </c>
      <c r="T1729" s="10">
        <f t="shared" si="161"/>
        <v>42099.166666666664</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42268.334189814814</v>
      </c>
      <c r="T1730" s="10">
        <f t="shared" si="161"/>
        <v>42298.334189814814</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t="str">
        <f t="shared" ref="Q1731:Q1794" si="164">LEFT(N1731,SEARCH("/",N1731,1)-1)</f>
        <v>music</v>
      </c>
      <c r="R1731" t="str">
        <f t="shared" ref="R1731:R1794" si="165">RIGHT(N1731,LEN(N1731)-FIND("/",N1731))</f>
        <v>faith</v>
      </c>
      <c r="S1731" s="10">
        <f t="shared" ref="S1731:S1794" si="166">(J1731/86400)+25569+(-7/24)</f>
        <v>42470.76048611111</v>
      </c>
      <c r="T1731" s="10">
        <f t="shared" ref="T1731:T1794" si="167">(I1731/86400)+25569+(-7/24)</f>
        <v>42530.76048611111</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0">
        <f t="shared" si="166"/>
        <v>42271.796099537038</v>
      </c>
      <c r="T1732" s="10">
        <f t="shared" si="167"/>
        <v>42301.796099537038</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0">
        <f t="shared" si="166"/>
        <v>42152.615185185183</v>
      </c>
      <c r="T1733" s="10">
        <f t="shared" si="167"/>
        <v>42166.333333333336</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0">
        <f t="shared" si="166"/>
        <v>42325.392141203709</v>
      </c>
      <c r="T1734" s="10">
        <f t="shared" si="167"/>
        <v>42384.916666666664</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0">
        <f t="shared" si="166"/>
        <v>42614.383958333339</v>
      </c>
      <c r="T1735" s="10">
        <f t="shared" si="167"/>
        <v>42626.604166666664</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42101.74486111111</v>
      </c>
      <c r="T1736" s="10">
        <f t="shared" si="167"/>
        <v>42131.74486111111</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42559.522511574076</v>
      </c>
      <c r="T1737" s="10">
        <f t="shared" si="167"/>
        <v>42589.522511574076</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42286.569826388892</v>
      </c>
      <c r="T1738" s="10">
        <f t="shared" si="167"/>
        <v>42316.611493055556</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42175.657314814816</v>
      </c>
      <c r="T1739" s="10">
        <f t="shared" si="167"/>
        <v>42205.657314814816</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41884.582662037043</v>
      </c>
      <c r="T1740" s="10">
        <f t="shared" si="167"/>
        <v>41914.582662037043</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42435.582546296304</v>
      </c>
      <c r="T1741" s="10">
        <f t="shared" si="167"/>
        <v>42494.540879629632</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0">
        <f t="shared" si="166"/>
        <v>42171.525717592594</v>
      </c>
      <c r="T1742" s="10">
        <f t="shared" si="167"/>
        <v>42201.525717592594</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42120.336469907408</v>
      </c>
      <c r="T1743" s="10">
        <f t="shared" si="167"/>
        <v>42165.336469907408</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42710.58530092593</v>
      </c>
      <c r="T1744" s="10">
        <f t="shared" si="167"/>
        <v>42742.583333333336</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42586.633969907409</v>
      </c>
      <c r="T1745" s="10">
        <f t="shared" si="167"/>
        <v>42608.874305555561</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42026.313391203708</v>
      </c>
      <c r="T1746" s="10">
        <f t="shared" si="167"/>
        <v>42071.271724537037</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42689.968032407407</v>
      </c>
      <c r="T1747" s="10">
        <f t="shared" si="167"/>
        <v>42725.791666666664</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42667.885034722225</v>
      </c>
      <c r="T1748" s="10">
        <f t="shared" si="167"/>
        <v>42697.791666666664</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42292.143865740742</v>
      </c>
      <c r="T1749" s="10">
        <f t="shared" si="167"/>
        <v>42321.333333333336</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42219.659062500003</v>
      </c>
      <c r="T1750" s="10">
        <f t="shared" si="167"/>
        <v>42249.659062500003</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42758.684270833335</v>
      </c>
      <c r="T1751" s="10">
        <f t="shared" si="167"/>
        <v>42795.500000000007</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42454.54518518519</v>
      </c>
      <c r="T1752" s="10">
        <f t="shared" si="167"/>
        <v>42479.54518518519</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42052.489849537036</v>
      </c>
      <c r="T1753" s="10">
        <f t="shared" si="167"/>
        <v>42082.448182870372</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42626.961597222224</v>
      </c>
      <c r="T1754" s="10">
        <f t="shared" si="167"/>
        <v>42656.961597222224</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42420.457962962966</v>
      </c>
      <c r="T1755" s="10">
        <f t="shared" si="167"/>
        <v>42450.416296296295</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42067.585104166668</v>
      </c>
      <c r="T1756" s="10">
        <f t="shared" si="167"/>
        <v>42097.543437500004</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42252.497233796297</v>
      </c>
      <c r="T1757" s="10">
        <f t="shared" si="167"/>
        <v>42282.497233796297</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42570.875798611109</v>
      </c>
      <c r="T1758" s="10">
        <f t="shared" si="167"/>
        <v>42610.875798611109</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42733.535682870373</v>
      </c>
      <c r="T1759" s="10">
        <f t="shared" si="167"/>
        <v>42763.520138888889</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42505.664259259262</v>
      </c>
      <c r="T1760" s="10">
        <f t="shared" si="167"/>
        <v>42565.664259259262</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42068.53737268519</v>
      </c>
      <c r="T1761" s="10">
        <f t="shared" si="167"/>
        <v>42088.495706018519</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42405.380937500006</v>
      </c>
      <c r="T1762" s="10">
        <f t="shared" si="167"/>
        <v>42425.380937500006</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42209.27615740741</v>
      </c>
      <c r="T1763" s="10">
        <f t="shared" si="167"/>
        <v>42259.27615740741</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42410.690335648149</v>
      </c>
      <c r="T1764" s="10">
        <f t="shared" si="167"/>
        <v>42440.690335648149</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42636.576851851853</v>
      </c>
      <c r="T1765" s="10">
        <f t="shared" si="167"/>
        <v>42666.576851851853</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41825.194201388891</v>
      </c>
      <c r="T1766" s="10">
        <f t="shared" si="167"/>
        <v>41854.194201388891</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41834.688796296301</v>
      </c>
      <c r="T1767" s="10">
        <f t="shared" si="167"/>
        <v>41864.688796296301</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0">
        <f t="shared" si="166"/>
        <v>41855.568148148152</v>
      </c>
      <c r="T1768" s="10">
        <f t="shared" si="167"/>
        <v>41876.568148148152</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41824.366712962968</v>
      </c>
      <c r="T1769" s="10">
        <f t="shared" si="167"/>
        <v>41854.366712962968</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41849.26902777778</v>
      </c>
      <c r="T1770" s="10">
        <f t="shared" si="167"/>
        <v>41909.26902777778</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41987.527303240742</v>
      </c>
      <c r="T1771" s="10">
        <f t="shared" si="167"/>
        <v>42017.527303240742</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41891.488356481488</v>
      </c>
      <c r="T1772" s="10">
        <f t="shared" si="167"/>
        <v>41926.488356481488</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41905.687962962962</v>
      </c>
      <c r="T1773" s="10">
        <f t="shared" si="167"/>
        <v>41935.687962962962</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41766.426342592596</v>
      </c>
      <c r="T1774" s="10">
        <f t="shared" si="167"/>
        <v>41826.426342592596</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41978.468726851854</v>
      </c>
      <c r="T1775" s="10">
        <f t="shared" si="167"/>
        <v>42023.468726851854</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41929.926990740743</v>
      </c>
      <c r="T1776" s="10">
        <f t="shared" si="167"/>
        <v>41972.332638888889</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41891.68472222222</v>
      </c>
      <c r="T1777" s="10">
        <f t="shared" si="167"/>
        <v>41936.68472222222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41905.665173611116</v>
      </c>
      <c r="T1778" s="10">
        <f t="shared" si="167"/>
        <v>41941.665173611116</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42025.065428240741</v>
      </c>
      <c r="T1779" s="10">
        <f t="shared" si="167"/>
        <v>42055.065428240741</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42045.571701388886</v>
      </c>
      <c r="T1780" s="10">
        <f t="shared" si="167"/>
        <v>42090.530034722229</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42585.400231481479</v>
      </c>
      <c r="T1781" s="10">
        <f t="shared" si="167"/>
        <v>42615.400231481479</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42493.30914351852</v>
      </c>
      <c r="T1782" s="10">
        <f t="shared" si="167"/>
        <v>42553.30914351852</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42597.325752314813</v>
      </c>
      <c r="T1783" s="10">
        <f t="shared" si="167"/>
        <v>42628.325752314813</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42388.283437500002</v>
      </c>
      <c r="T1784" s="10">
        <f t="shared" si="167"/>
        <v>42421.283437500002</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42115.658310185187</v>
      </c>
      <c r="T1785" s="10">
        <f t="shared" si="167"/>
        <v>42145.658310185187</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42003.363888888889</v>
      </c>
      <c r="T1786" s="10">
        <f t="shared" si="167"/>
        <v>42034.850694444445</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41896.843229166669</v>
      </c>
      <c r="T1787" s="10">
        <f t="shared" si="167"/>
        <v>41927.708333333336</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41958.258993055562</v>
      </c>
      <c r="T1788" s="10">
        <f t="shared" si="167"/>
        <v>41988.258993055562</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42068.363854166666</v>
      </c>
      <c r="T1789" s="10">
        <f t="shared" si="167"/>
        <v>42098.322187500002</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41913.656736111116</v>
      </c>
      <c r="T1790" s="10">
        <f t="shared" si="167"/>
        <v>41943.656736111116</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41955.958368055559</v>
      </c>
      <c r="T1791" s="10">
        <f t="shared" si="167"/>
        <v>42015.958368055559</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42010.382847222223</v>
      </c>
      <c r="T1792" s="10">
        <f t="shared" si="167"/>
        <v>42040.382847222223</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41973.448668981488</v>
      </c>
      <c r="T1793" s="10">
        <f t="shared" si="167"/>
        <v>42033.448668981488</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42188.739374999997</v>
      </c>
      <c r="T1794" s="10">
        <f t="shared" si="167"/>
        <v>42225.999305555561</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t="str">
        <f t="shared" ref="Q1795:Q1858" si="170">LEFT(N1795,SEARCH("/",N1795,1)-1)</f>
        <v>photography</v>
      </c>
      <c r="R1795" t="str">
        <f t="shared" ref="R1795:R1858" si="171">RIGHT(N1795,LEN(N1795)-FIND("/",N1795))</f>
        <v>photobooks</v>
      </c>
      <c r="S1795" s="10">
        <f t="shared" ref="S1795:S1858" si="172">(J1795/86400)+25569+(-7/24)</f>
        <v>41940.6</v>
      </c>
      <c r="T1795" s="10">
        <f t="shared" ref="T1795:T1858" si="173">(I1795/86400)+25569+(-7/24)</f>
        <v>41970.64166666667</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42011.259513888894</v>
      </c>
      <c r="T1796" s="10">
        <f t="shared" si="173"/>
        <v>42046.259513888894</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42627.997002314813</v>
      </c>
      <c r="T1797" s="10">
        <f t="shared" si="173"/>
        <v>42657.375000000007</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42515.14775462963</v>
      </c>
      <c r="T1798" s="10">
        <f t="shared" si="173"/>
        <v>42575.14775462963</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42689.277650462966</v>
      </c>
      <c r="T1799" s="10">
        <f t="shared" si="173"/>
        <v>42719.277650462966</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42344.035104166665</v>
      </c>
      <c r="T1800" s="10">
        <f t="shared" si="173"/>
        <v>42404.035104166665</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41934.551018518519</v>
      </c>
      <c r="T1801" s="10">
        <f t="shared" si="173"/>
        <v>41954.592685185191</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42623.314467592594</v>
      </c>
      <c r="T1802" s="10">
        <f t="shared" si="173"/>
        <v>42653.314467592594</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42321.368842592594</v>
      </c>
      <c r="T1803" s="10">
        <f t="shared" si="173"/>
        <v>42353.215277777781</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42159.180902777785</v>
      </c>
      <c r="T1804" s="10">
        <f t="shared" si="173"/>
        <v>42182.624305555561</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42017.77988425926</v>
      </c>
      <c r="T1805" s="10">
        <f t="shared" si="173"/>
        <v>42048.77988425926</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42282.386620370373</v>
      </c>
      <c r="T1806" s="10">
        <f t="shared" si="173"/>
        <v>42322.428287037044</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42247.512245370373</v>
      </c>
      <c r="T1807" s="10">
        <f t="shared" si="173"/>
        <v>42279.458333333336</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41877.346631944449</v>
      </c>
      <c r="T1808" s="10">
        <f t="shared" si="173"/>
        <v>41912.346631944449</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41879.776770833334</v>
      </c>
      <c r="T1809" s="10">
        <f t="shared" si="173"/>
        <v>41909.776770833334</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42742.389236111114</v>
      </c>
      <c r="T1810" s="10">
        <f t="shared" si="173"/>
        <v>42777.389236111114</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42029.616192129637</v>
      </c>
      <c r="T1811" s="10">
        <f t="shared" si="173"/>
        <v>42064.616192129637</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41860.618356481486</v>
      </c>
      <c r="T1812" s="10">
        <f t="shared" si="173"/>
        <v>41872.618356481486</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41876.142013888893</v>
      </c>
      <c r="T1813" s="10">
        <f t="shared" si="173"/>
        <v>41935.875</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42524.027037037034</v>
      </c>
      <c r="T1814" s="10">
        <f t="shared" si="173"/>
        <v>42554.027037037034</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0">
        <f t="shared" si="172"/>
        <v>41829.597361111111</v>
      </c>
      <c r="T1815" s="10">
        <f t="shared" si="173"/>
        <v>41859.597361111111</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42033.022407407414</v>
      </c>
      <c r="T1816" s="10">
        <f t="shared" si="173"/>
        <v>42063.022407407414</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0">
        <f t="shared" si="172"/>
        <v>42172.615011574075</v>
      </c>
      <c r="T1817" s="10">
        <f t="shared" si="173"/>
        <v>42186.615011574075</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42548.58452546296</v>
      </c>
      <c r="T1818" s="10">
        <f t="shared" si="173"/>
        <v>42576.500000000007</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42705.370451388888</v>
      </c>
      <c r="T1819" s="10">
        <f t="shared" si="173"/>
        <v>42764.999305555561</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0">
        <f t="shared" si="172"/>
        <v>42066.942708333336</v>
      </c>
      <c r="T1820" s="10">
        <f t="shared" si="173"/>
        <v>42096.901041666664</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41820.460601851853</v>
      </c>
      <c r="T1821" s="10">
        <f t="shared" si="173"/>
        <v>41850.460601851853</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42064.792708333334</v>
      </c>
      <c r="T1822" s="10">
        <f t="shared" si="173"/>
        <v>42094.75104166667</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40926.027395833335</v>
      </c>
      <c r="T1823" s="10">
        <f t="shared" si="173"/>
        <v>40971.027395833335</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41634.505347222228</v>
      </c>
      <c r="T1824" s="10">
        <f t="shared" si="173"/>
        <v>41670.500694444447</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41176.393240740741</v>
      </c>
      <c r="T1825" s="10">
        <f t="shared" si="173"/>
        <v>41206.393240740741</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41626.624618055554</v>
      </c>
      <c r="T1826" s="10">
        <f t="shared" si="173"/>
        <v>41646.797222222223</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41443.542858796296</v>
      </c>
      <c r="T1827" s="10">
        <f t="shared" si="173"/>
        <v>41466.542858796296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41657.632141203707</v>
      </c>
      <c r="T1828" s="10">
        <f t="shared" si="173"/>
        <v>41687.632141203707</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40555.034270833334</v>
      </c>
      <c r="T1829" s="10">
        <f t="shared" si="173"/>
        <v>40605.034270833334</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41736.607986111114</v>
      </c>
      <c r="T1830" s="10">
        <f t="shared" si="173"/>
        <v>41768.625</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40515.795960648153</v>
      </c>
      <c r="T1831" s="10">
        <f t="shared" si="173"/>
        <v>40564.625</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41664.392442129632</v>
      </c>
      <c r="T1832" s="10">
        <f t="shared" si="173"/>
        <v>41694.392442129632</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41026.704432870371</v>
      </c>
      <c r="T1833" s="10">
        <f t="shared" si="173"/>
        <v>41041.704432870371</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40576.24799768519</v>
      </c>
      <c r="T1834" s="10">
        <f t="shared" si="173"/>
        <v>40606.24799768519</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41302.752349537041</v>
      </c>
      <c r="T1835" s="10">
        <f t="shared" si="173"/>
        <v>41335.040972222225</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41988.672395833339</v>
      </c>
      <c r="T1836" s="10">
        <f t="shared" si="173"/>
        <v>42028.672395833339</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42430.410543981481</v>
      </c>
      <c r="T1837" s="10">
        <f t="shared" si="173"/>
        <v>42460.368877314817</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41305.517696759263</v>
      </c>
      <c r="T1838" s="10">
        <f t="shared" si="173"/>
        <v>41322.517696759263</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40925.756192129636</v>
      </c>
      <c r="T1839" s="10">
        <f t="shared" si="173"/>
        <v>40985.714525462965</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40788.494872685187</v>
      </c>
      <c r="T1840" s="10">
        <f t="shared" si="173"/>
        <v>40816.833333333336</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42614.430347222224</v>
      </c>
      <c r="T1841" s="10">
        <f t="shared" si="173"/>
        <v>42644.430347222224</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41381.804513888892</v>
      </c>
      <c r="T1842" s="10">
        <f t="shared" si="173"/>
        <v>41400.915972222225</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41745.553761574076</v>
      </c>
      <c r="T1843" s="10">
        <f t="shared" si="173"/>
        <v>41778.915972222225</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42031.340057870373</v>
      </c>
      <c r="T1844" s="10">
        <f t="shared" si="173"/>
        <v>42064.957638888889</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40564.7031712963</v>
      </c>
      <c r="T1845" s="10">
        <f t="shared" si="173"/>
        <v>40594.7031712963</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40666.681875000002</v>
      </c>
      <c r="T1846" s="10">
        <f t="shared" si="173"/>
        <v>40704.833333333336</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42523.041643518525</v>
      </c>
      <c r="T1847" s="10">
        <f t="shared" si="173"/>
        <v>42537.913194444445</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41228.358530092599</v>
      </c>
      <c r="T1848" s="10">
        <f t="shared" si="173"/>
        <v>41258.358530092599</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42093.944814814815</v>
      </c>
      <c r="T1849" s="10">
        <f t="shared" si="173"/>
        <v>42114.944814814815</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40691.496388888889</v>
      </c>
      <c r="T1850" s="10">
        <f t="shared" si="173"/>
        <v>40754.999305555561</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41169.553923611114</v>
      </c>
      <c r="T1851" s="10">
        <f t="shared" si="173"/>
        <v>41199.553923611114</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41800.66782407408</v>
      </c>
      <c r="T1852" s="10">
        <f t="shared" si="173"/>
        <v>41830.66782407408</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41827.615023148152</v>
      </c>
      <c r="T1853" s="10">
        <f t="shared" si="173"/>
        <v>41847.75</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42081.479768518526</v>
      </c>
      <c r="T1854" s="10">
        <f t="shared" si="173"/>
        <v>42118.708333333336</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41176.76871527778</v>
      </c>
      <c r="T1855" s="10">
        <f t="shared" si="173"/>
        <v>41226.810381944444</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41387.729594907411</v>
      </c>
      <c r="T1856" s="10">
        <f t="shared" si="173"/>
        <v>41417.729594907411</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41600.246990740743</v>
      </c>
      <c r="T1857" s="10">
        <f t="shared" si="173"/>
        <v>41645.246990740743</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41817.563333333332</v>
      </c>
      <c r="T1858" s="10">
        <f t="shared" si="173"/>
        <v>41838.563333333332</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t="str">
        <f t="shared" ref="Q1859:Q1922" si="176">LEFT(N1859,SEARCH("/",N1859,1)-1)</f>
        <v>music</v>
      </c>
      <c r="R1859" t="str">
        <f t="shared" ref="R1859:R1922" si="177">RIGHT(N1859,LEN(N1859)-FIND("/",N1859))</f>
        <v>rock</v>
      </c>
      <c r="S1859" s="10">
        <f t="shared" ref="S1859:S1922" si="178">(J1859/86400)+25569+(-7/24)</f>
        <v>41864.477002314816</v>
      </c>
      <c r="T1859" s="10">
        <f t="shared" ref="T1859:T1922" si="179">(I1859/86400)+25569+(-7/24)</f>
        <v>41894.477002314816</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40832.908807870372</v>
      </c>
      <c r="T1860" s="10">
        <f t="shared" si="179"/>
        <v>40892.950474537043</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40778.478344907409</v>
      </c>
      <c r="T1861" s="10">
        <f t="shared" si="179"/>
        <v>40808.478344907409</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41655.417638888895</v>
      </c>
      <c r="T1862" s="10">
        <f t="shared" si="179"/>
        <v>41676.417638888895</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0">
        <f t="shared" si="178"/>
        <v>42000.008576388893</v>
      </c>
      <c r="T1863" s="10">
        <f t="shared" si="179"/>
        <v>42030.008576388893</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42755.201087962967</v>
      </c>
      <c r="T1864" s="10">
        <f t="shared" si="179"/>
        <v>42802.020833333336</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41772.505613425928</v>
      </c>
      <c r="T1865" s="10">
        <f t="shared" si="179"/>
        <v>41802.505613425928</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41733.424768518518</v>
      </c>
      <c r="T1866" s="10">
        <f t="shared" si="179"/>
        <v>41763.424768518518</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42645.075775462967</v>
      </c>
      <c r="T1867" s="10">
        <f t="shared" si="179"/>
        <v>42680.117442129631</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42741.954826388894</v>
      </c>
      <c r="T1868" s="10">
        <f t="shared" si="179"/>
        <v>42794.875000000007</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42649.633240740739</v>
      </c>
      <c r="T1869" s="10">
        <f t="shared" si="179"/>
        <v>42679.633240740739</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42328.487557870372</v>
      </c>
      <c r="T1870" s="10">
        <f t="shared" si="179"/>
        <v>42353.040972222225</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0">
        <f t="shared" si="178"/>
        <v>42708.711215277777</v>
      </c>
      <c r="T1871" s="10">
        <f t="shared" si="179"/>
        <v>42738.711215277777</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42371.064062500001</v>
      </c>
      <c r="T1872" s="10">
        <f t="shared" si="179"/>
        <v>42399.886805555558</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41923.491909722223</v>
      </c>
      <c r="T1873" s="10">
        <f t="shared" si="179"/>
        <v>41963.533576388894</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42154.83798611111</v>
      </c>
      <c r="T1874" s="10">
        <f t="shared" si="179"/>
        <v>42184.83798611111</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42164.324189814819</v>
      </c>
      <c r="T1875" s="10">
        <f t="shared" si="179"/>
        <v>42193.406250000007</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42529.677465277775</v>
      </c>
      <c r="T1876" s="10">
        <f t="shared" si="179"/>
        <v>42549.677465277775</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42528.607731481483</v>
      </c>
      <c r="T1877" s="10">
        <f t="shared" si="179"/>
        <v>42588.607731481483</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0">
        <f t="shared" si="178"/>
        <v>41775.993113425931</v>
      </c>
      <c r="T1878" s="10">
        <f t="shared" si="179"/>
        <v>41805.993113425931</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0">
        <f t="shared" si="178"/>
        <v>42034.737557870372</v>
      </c>
      <c r="T1879" s="10">
        <f t="shared" si="179"/>
        <v>42063.737557870372</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0">
        <f t="shared" si="178"/>
        <v>41772.71707175926</v>
      </c>
      <c r="T1880" s="10">
        <f t="shared" si="179"/>
        <v>41802.71707175926</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42413.357974537044</v>
      </c>
      <c r="T1881" s="10">
        <f t="shared" si="179"/>
        <v>42443.316307870373</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42430.275231481479</v>
      </c>
      <c r="T1882" s="10">
        <f t="shared" si="179"/>
        <v>42459.233564814822</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42042.860983796294</v>
      </c>
      <c r="T1883" s="10">
        <f t="shared" si="179"/>
        <v>42072.819317129637</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41067.657546296301</v>
      </c>
      <c r="T1884" s="10">
        <f t="shared" si="179"/>
        <v>41100.700000000004</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40977.656342592592</v>
      </c>
      <c r="T1885" s="10">
        <f t="shared" si="179"/>
        <v>41007.614675925928</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41204.906655092593</v>
      </c>
      <c r="T1886" s="10">
        <f t="shared" si="179"/>
        <v>41240.208333333336</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41098.802199074074</v>
      </c>
      <c r="T1887" s="10">
        <f t="shared" si="179"/>
        <v>41131.625</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41925.615023148152</v>
      </c>
      <c r="T1888" s="10">
        <f t="shared" si="179"/>
        <v>41955.656689814816</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42323.508472222224</v>
      </c>
      <c r="T1889" s="10">
        <f t="shared" si="179"/>
        <v>42341.604166666664</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40298.948287037041</v>
      </c>
      <c r="T1890" s="10">
        <f t="shared" si="179"/>
        <v>40329.915972222225</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41299.501689814817</v>
      </c>
      <c r="T1891" s="10">
        <f t="shared" si="179"/>
        <v>41344.460023148153</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41228.494537037041</v>
      </c>
      <c r="T1892" s="10">
        <f t="shared" si="179"/>
        <v>41258.494537037041</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40335.506412037037</v>
      </c>
      <c r="T1893" s="10">
        <f t="shared" si="179"/>
        <v>40380.958333333336</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40671.34584490741</v>
      </c>
      <c r="T1894" s="10">
        <f t="shared" si="179"/>
        <v>40701.34584490741</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40632.650289351855</v>
      </c>
      <c r="T1895" s="10">
        <f t="shared" si="179"/>
        <v>40648.874305555561</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40920.613229166665</v>
      </c>
      <c r="T1896" s="10">
        <f t="shared" si="179"/>
        <v>40951.613229166665</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42267.455115740748</v>
      </c>
      <c r="T1897" s="10">
        <f t="shared" si="179"/>
        <v>42297.455115740748</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40981.418576388889</v>
      </c>
      <c r="T1898" s="10">
        <f t="shared" si="179"/>
        <v>41011.418576388889</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41680.29173611111</v>
      </c>
      <c r="T1899" s="10">
        <f t="shared" si="179"/>
        <v>41702.583333333336</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42365.901307870372</v>
      </c>
      <c r="T1900" s="10">
        <f t="shared" si="179"/>
        <v>42401.458333333336</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42058.650069444448</v>
      </c>
      <c r="T1901" s="10">
        <f t="shared" si="179"/>
        <v>42088.608402777776</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41160.58021990741</v>
      </c>
      <c r="T1902" s="10">
        <f t="shared" si="179"/>
        <v>41188.124305555561</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42116.251493055555</v>
      </c>
      <c r="T1903" s="10">
        <f t="shared" si="179"/>
        <v>42146.250000000007</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42037.498229166667</v>
      </c>
      <c r="T1904" s="10">
        <f t="shared" si="179"/>
        <v>42067.498229166667</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42702.479062500002</v>
      </c>
      <c r="T1905" s="10">
        <f t="shared" si="179"/>
        <v>42762.479062500002</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42326.39376157408</v>
      </c>
      <c r="T1906" s="10">
        <f t="shared" si="179"/>
        <v>42371.39376157408</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41859.634189814817</v>
      </c>
      <c r="T1907" s="10">
        <f t="shared" si="179"/>
        <v>41889.634189814817</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42514.379432870373</v>
      </c>
      <c r="T1908" s="10">
        <f t="shared" si="179"/>
        <v>42544.379432870373</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41767.295428240745</v>
      </c>
      <c r="T1909" s="10">
        <f t="shared" si="179"/>
        <v>41782.295428240745</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42703.626157407409</v>
      </c>
      <c r="T1910" s="10">
        <f t="shared" si="179"/>
        <v>42733.626157407409</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41905.137488425928</v>
      </c>
      <c r="T1911" s="10">
        <f t="shared" si="179"/>
        <v>41935.137488425928</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42264.671493055554</v>
      </c>
      <c r="T1912" s="10">
        <f t="shared" si="179"/>
        <v>42308.656250000007</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41829.742291666669</v>
      </c>
      <c r="T1913" s="10">
        <f t="shared" si="179"/>
        <v>41859.742291666669</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42128.93472222222</v>
      </c>
      <c r="T1914" s="10">
        <f t="shared" si="179"/>
        <v>42158.93472222222</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41890.219652777778</v>
      </c>
      <c r="T1915" s="10">
        <f t="shared" si="179"/>
        <v>41920.219652777778</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41928.882789351854</v>
      </c>
      <c r="T1916" s="10">
        <f t="shared" si="179"/>
        <v>41943.874305555561</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41863.757199074076</v>
      </c>
      <c r="T1917" s="10">
        <f t="shared" si="179"/>
        <v>41883.757199074076</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42656.42563657408</v>
      </c>
      <c r="T1918" s="10">
        <f t="shared" si="179"/>
        <v>42681.467303240745</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42745.978391203702</v>
      </c>
      <c r="T1919" s="10">
        <f t="shared" si="179"/>
        <v>42775.978391203702</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41828.498275462967</v>
      </c>
      <c r="T1920" s="10">
        <f t="shared" si="179"/>
        <v>41863.498275462967</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42113.583900462967</v>
      </c>
      <c r="T1921" s="10">
        <f t="shared" si="179"/>
        <v>42143.583900462967</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42270.584039351852</v>
      </c>
      <c r="T1922" s="10">
        <f t="shared" si="179"/>
        <v>42298.666666666664</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t="str">
        <f t="shared" ref="Q1923:Q1986" si="182">LEFT(N1923,SEARCH("/",N1923,1)-1)</f>
        <v>music</v>
      </c>
      <c r="R1923" t="str">
        <f t="shared" ref="R1923:R1986" si="183">RIGHT(N1923,LEN(N1923)-FIND("/",N1923))</f>
        <v>indie rock</v>
      </c>
      <c r="S1923" s="10">
        <f t="shared" ref="S1923:S1986" si="184">(J1923/86400)+25569+(-7/24)</f>
        <v>41073.929895833338</v>
      </c>
      <c r="T1923" s="10">
        <f t="shared" ref="T1923:T1986" si="185">(I1923/86400)+25569+(-7/24)</f>
        <v>41103.929895833338</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41589.964201388888</v>
      </c>
      <c r="T1924" s="10">
        <f t="shared" si="185"/>
        <v>41619.964201388888</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40772.557083333333</v>
      </c>
      <c r="T1925" s="10">
        <f t="shared" si="185"/>
        <v>40812.915972222225</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41626.469386574077</v>
      </c>
      <c r="T1926" s="10">
        <f t="shared" si="185"/>
        <v>41654.522916666669</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41535.609814814816</v>
      </c>
      <c r="T1927" s="10">
        <f t="shared" si="185"/>
        <v>41557.708333333336</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40456.662685185183</v>
      </c>
      <c r="T1928" s="10">
        <f t="shared" si="185"/>
        <v>40483.726388888892</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40960.569895833338</v>
      </c>
      <c r="T1929" s="10">
        <f t="shared" si="185"/>
        <v>40975.915972222225</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41371.356412037036</v>
      </c>
      <c r="T1930" s="10">
        <f t="shared" si="185"/>
        <v>41401.356412037036</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40686.729930555557</v>
      </c>
      <c r="T1931" s="10">
        <f t="shared" si="185"/>
        <v>40728.729930555557</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41402.267152777778</v>
      </c>
      <c r="T1932" s="10">
        <f t="shared" si="185"/>
        <v>41462.267152777778</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41037.600798611114</v>
      </c>
      <c r="T1933" s="10">
        <f t="shared" si="185"/>
        <v>41050.854166666672</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40911.518206018525</v>
      </c>
      <c r="T1934" s="10">
        <f t="shared" si="185"/>
        <v>40932.518206018525</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41878.839201388888</v>
      </c>
      <c r="T1935" s="10">
        <f t="shared" si="185"/>
        <v>41908.839201388888</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40865.575474537043</v>
      </c>
      <c r="T1936" s="10">
        <f t="shared" si="185"/>
        <v>40901.916666666672</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41773.640868055554</v>
      </c>
      <c r="T1937" s="10">
        <f t="shared" si="185"/>
        <v>41810.915972222225</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40852.598032407412</v>
      </c>
      <c r="T1938" s="10">
        <f t="shared" si="185"/>
        <v>40882.957638888889</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41058.827326388891</v>
      </c>
      <c r="T1939" s="10">
        <f t="shared" si="185"/>
        <v>41074.874305555561</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41425.967951388891</v>
      </c>
      <c r="T1940" s="10">
        <f t="shared" si="185"/>
        <v>41456.916666666672</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41313.693379629629</v>
      </c>
      <c r="T1941" s="10">
        <f t="shared" si="185"/>
        <v>41343.651712962965</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40670.215659722227</v>
      </c>
      <c r="T1942" s="10">
        <f t="shared" si="185"/>
        <v>40708.874305555561</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41743.999201388891</v>
      </c>
      <c r="T1943" s="10">
        <f t="shared" si="185"/>
        <v>41773.999201388891</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40638.536342592597</v>
      </c>
      <c r="T1944" s="10">
        <f t="shared" si="185"/>
        <v>40728.536342592597</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42547.978194444448</v>
      </c>
      <c r="T1945" s="10">
        <f t="shared" si="185"/>
        <v>42592.978194444448</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41730.292708333334</v>
      </c>
      <c r="T1946" s="10">
        <f t="shared" si="185"/>
        <v>41760.292708333334</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42156.960162037038</v>
      </c>
      <c r="T1947" s="10">
        <f t="shared" si="185"/>
        <v>42196.960162037038</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41688.858344907414</v>
      </c>
      <c r="T1948" s="10">
        <f t="shared" si="185"/>
        <v>41748.816678240742</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40102.626388888893</v>
      </c>
      <c r="T1949" s="10">
        <f t="shared" si="185"/>
        <v>40139.957638888889</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42473.312604166669</v>
      </c>
      <c r="T1950" s="10">
        <f t="shared" si="185"/>
        <v>42527.418055555558</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41800.131377314821</v>
      </c>
      <c r="T1951" s="10">
        <f t="shared" si="185"/>
        <v>41830.131377314821</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40623.889733796299</v>
      </c>
      <c r="T1952" s="10">
        <f t="shared" si="185"/>
        <v>40654.889733796299</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42651.128900462965</v>
      </c>
      <c r="T1953" s="10">
        <f t="shared" si="185"/>
        <v>42681.170567129629</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41526.314988425926</v>
      </c>
      <c r="T1954" s="10">
        <f t="shared" si="185"/>
        <v>41563.314988425926</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40940.908159722225</v>
      </c>
      <c r="T1955" s="10">
        <f t="shared" si="185"/>
        <v>40969.833333333336</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42394.289074074077</v>
      </c>
      <c r="T1956" s="10">
        <f t="shared" si="185"/>
        <v>42440.916666666664</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41019.980104166672</v>
      </c>
      <c r="T1957" s="10">
        <f t="shared" si="185"/>
        <v>41052.5</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42067.632002314822</v>
      </c>
      <c r="T1958" s="10">
        <f t="shared" si="185"/>
        <v>42112.59033564815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41178.806863425933</v>
      </c>
      <c r="T1959" s="10">
        <f t="shared" si="185"/>
        <v>41208.806863425933</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41326.69630787037</v>
      </c>
      <c r="T1960" s="10">
        <f t="shared" si="185"/>
        <v>41356.654641203706</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41871.553935185184</v>
      </c>
      <c r="T1961" s="10">
        <f t="shared" si="185"/>
        <v>41912.708333333336</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41964.071076388893</v>
      </c>
      <c r="T1962" s="10">
        <f t="shared" si="185"/>
        <v>41994.071076388893</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41147.902974537043</v>
      </c>
      <c r="T1963" s="10">
        <f t="shared" si="185"/>
        <v>41187.874305555561</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41742.488842592596</v>
      </c>
      <c r="T1964" s="10">
        <f t="shared" si="185"/>
        <v>41772.488842592596</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41863.138125000005</v>
      </c>
      <c r="T1965" s="10">
        <f t="shared" si="185"/>
        <v>41898.138125000005</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42451.981157407405</v>
      </c>
      <c r="T1966" s="10">
        <f t="shared" si="185"/>
        <v>42481.981157407405</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40897.797569444447</v>
      </c>
      <c r="T1967" s="10">
        <f t="shared" si="185"/>
        <v>40919.75</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41835.248819444445</v>
      </c>
      <c r="T1968" s="10">
        <f t="shared" si="185"/>
        <v>41865.248819444445</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41730.371863425928</v>
      </c>
      <c r="T1969" s="10">
        <f t="shared" si="185"/>
        <v>41760.371863425928</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42676.295312499999</v>
      </c>
      <c r="T1970" s="10">
        <f t="shared" si="185"/>
        <v>42707.33697916667</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42557.500787037039</v>
      </c>
      <c r="T1971" s="10">
        <f t="shared" si="185"/>
        <v>42587.500787037039</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41323.901631944449</v>
      </c>
      <c r="T1972" s="10">
        <f t="shared" si="185"/>
        <v>41383.859965277778</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41561.209039351852</v>
      </c>
      <c r="T1973" s="10">
        <f t="shared" si="185"/>
        <v>41592.875</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41200.720416666671</v>
      </c>
      <c r="T1974" s="10">
        <f t="shared" si="185"/>
        <v>41230.762083333335</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42549.431296296294</v>
      </c>
      <c r="T1975" s="10">
        <f t="shared" si="185"/>
        <v>42588.000000000007</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41445.04246527778</v>
      </c>
      <c r="T1976" s="10">
        <f t="shared" si="185"/>
        <v>41505.04246527778</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41313.463553240741</v>
      </c>
      <c r="T1977" s="10">
        <f t="shared" si="185"/>
        <v>41343.463553240741</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41438.607928240745</v>
      </c>
      <c r="T1978" s="10">
        <f t="shared" si="185"/>
        <v>41468.607928240745</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42310.925231481488</v>
      </c>
      <c r="T1979" s="10">
        <f t="shared" si="185"/>
        <v>42357.040972222225</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41038.933935185189</v>
      </c>
      <c r="T1980" s="10">
        <f t="shared" si="185"/>
        <v>41072</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42290.168356481481</v>
      </c>
      <c r="T1981" s="10">
        <f t="shared" si="185"/>
        <v>42326.915972222225</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42423.250717592593</v>
      </c>
      <c r="T1982" s="10">
        <f t="shared" si="185"/>
        <v>42463.209050925929</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41799.433622685188</v>
      </c>
      <c r="T1983" s="10">
        <f t="shared" si="185"/>
        <v>41829.433622685188</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0">
        <f t="shared" si="184"/>
        <v>42678.294988425929</v>
      </c>
      <c r="T1984" s="10">
        <f t="shared" si="185"/>
        <v>42708.336655092593</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42592.720115740747</v>
      </c>
      <c r="T1985" s="10">
        <f t="shared" si="185"/>
        <v>42615.000000000007</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41913.498622685183</v>
      </c>
      <c r="T1986" s="10">
        <f t="shared" si="185"/>
        <v>41973.540289351855</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t="str">
        <f t="shared" ref="Q1987:Q2050" si="188">LEFT(N1987,SEARCH("/",N1987,1)-1)</f>
        <v>photography</v>
      </c>
      <c r="R1987" t="str">
        <f t="shared" ref="R1987:R2050" si="189">RIGHT(N1987,LEN(N1987)-FIND("/",N1987))</f>
        <v>people</v>
      </c>
      <c r="S1987" s="10">
        <f t="shared" ref="S1987:S2050" si="190">(J1987/86400)+25569+(-7/24)</f>
        <v>42555.407071759262</v>
      </c>
      <c r="T1987" s="10">
        <f t="shared" ref="T1987:T2050" si="191">(I1987/86400)+25569+(-7/24)</f>
        <v>42584.666666666664</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42413.142164351855</v>
      </c>
      <c r="T1988" s="10">
        <f t="shared" si="191"/>
        <v>42443.100497685191</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42034.348101851858</v>
      </c>
      <c r="T1989" s="10">
        <f t="shared" si="191"/>
        <v>42064.348101851858</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42206.471550925933</v>
      </c>
      <c r="T1990" s="10">
        <f t="shared" si="191"/>
        <v>42236.471550925933</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42685.388981481483</v>
      </c>
      <c r="T1991" s="10">
        <f t="shared" si="191"/>
        <v>42715.388981481483</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42397.904305555559</v>
      </c>
      <c r="T1992" s="10">
        <f t="shared" si="191"/>
        <v>42412.904305555559</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42167.601689814815</v>
      </c>
      <c r="T1993" s="10">
        <f t="shared" si="191"/>
        <v>42188.601689814815</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42022.851747685192</v>
      </c>
      <c r="T1994" s="10">
        <f t="shared" si="191"/>
        <v>42052.851747685192</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0">
        <f t="shared" si="190"/>
        <v>42329.296724537038</v>
      </c>
      <c r="T1995" s="10">
        <f t="shared" si="191"/>
        <v>42359.296724537038</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0">
        <f t="shared" si="190"/>
        <v>42650.714606481481</v>
      </c>
      <c r="T1996" s="10">
        <f t="shared" si="191"/>
        <v>42710.756273148152</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42181.610370370377</v>
      </c>
      <c r="T1997" s="10">
        <f t="shared" si="191"/>
        <v>42201.610370370377</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0">
        <f t="shared" si="190"/>
        <v>41800.527905092596</v>
      </c>
      <c r="T1998" s="10">
        <f t="shared" si="191"/>
        <v>41830.527905092596</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0">
        <f t="shared" si="190"/>
        <v>41847.639027777783</v>
      </c>
      <c r="T1999" s="10">
        <f t="shared" si="191"/>
        <v>41877.639027777783</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41806.826828703706</v>
      </c>
      <c r="T2000" s="10">
        <f t="shared" si="191"/>
        <v>41851.826828703706</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41926.191064814819</v>
      </c>
      <c r="T2001" s="10">
        <f t="shared" si="191"/>
        <v>41956.232731481483</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42345.659872685188</v>
      </c>
      <c r="T2002" s="10">
        <f t="shared" si="191"/>
        <v>42375.659872685188</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42135.918009259265</v>
      </c>
      <c r="T2003" s="10">
        <f t="shared" si="191"/>
        <v>42167.541666666664</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42728.420636574076</v>
      </c>
      <c r="T2004" s="10">
        <f t="shared" si="191"/>
        <v>42758.420636574076</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40346.83393518519</v>
      </c>
      <c r="T2005" s="10">
        <f t="shared" si="191"/>
        <v>40361.666666666672</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41800.31322916667</v>
      </c>
      <c r="T2006" s="10">
        <f t="shared" si="191"/>
        <v>41830.31322916667</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41535.521041666667</v>
      </c>
      <c r="T2007" s="10">
        <f t="shared" si="191"/>
        <v>41562.874305555561</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41941.208854166667</v>
      </c>
      <c r="T2008" s="10">
        <f t="shared" si="191"/>
        <v>41976.250520833339</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40347.546134259261</v>
      </c>
      <c r="T2009" s="10">
        <f t="shared" si="191"/>
        <v>40413.875</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40761.312754629631</v>
      </c>
      <c r="T2010" s="10">
        <f t="shared" si="191"/>
        <v>40805.312754629631</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42661.031747685185</v>
      </c>
      <c r="T2011" s="10">
        <f t="shared" si="191"/>
        <v>42697.073414351857</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42570.704756944448</v>
      </c>
      <c r="T2012" s="10">
        <f t="shared" si="191"/>
        <v>42600.704756944448</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42347.066817129635</v>
      </c>
      <c r="T2013" s="10">
        <f t="shared" si="191"/>
        <v>42380.666666666664</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42010.53056712963</v>
      </c>
      <c r="T2014" s="10">
        <f t="shared" si="191"/>
        <v>42040.53056712963</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42499.66914351852</v>
      </c>
      <c r="T2015" s="10">
        <f t="shared" si="191"/>
        <v>42559.66914351852</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41323.922905092593</v>
      </c>
      <c r="T2016" s="10">
        <f t="shared" si="191"/>
        <v>41357.881238425929</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40765.585219907407</v>
      </c>
      <c r="T2017" s="10">
        <f t="shared" si="191"/>
        <v>40795.585219907407</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41312.589108796303</v>
      </c>
      <c r="T2018" s="10">
        <f t="shared" si="191"/>
        <v>41342.589108796303</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40960.765682870369</v>
      </c>
      <c r="T2019" s="10">
        <f t="shared" si="191"/>
        <v>40991.875</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42199.074178240742</v>
      </c>
      <c r="T2020" s="10">
        <f t="shared" si="191"/>
        <v>42229.074178240742</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42605.416909722226</v>
      </c>
      <c r="T2021" s="10">
        <f t="shared" si="191"/>
        <v>42635.416909722226</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41736.805833333339</v>
      </c>
      <c r="T2022" s="10">
        <f t="shared" si="191"/>
        <v>41773.669444444451</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41860.778900462967</v>
      </c>
      <c r="T2023" s="10">
        <f t="shared" si="191"/>
        <v>41905.778900462967</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42502.277453703711</v>
      </c>
      <c r="T2024" s="10">
        <f t="shared" si="191"/>
        <v>42532.277453703711</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42136.12908564815</v>
      </c>
      <c r="T2025" s="10">
        <f t="shared" si="191"/>
        <v>42166.12908564815</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41099.67527777778</v>
      </c>
      <c r="T2026" s="10">
        <f t="shared" si="191"/>
        <v>41133.833333333336</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42135.892893518518</v>
      </c>
      <c r="T2027" s="10">
        <f t="shared" si="191"/>
        <v>42165.892893518518</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41704.444270833337</v>
      </c>
      <c r="T2028" s="10">
        <f t="shared" si="191"/>
        <v>41749.874305555561</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42048.522210648145</v>
      </c>
      <c r="T2029" s="10">
        <f t="shared" si="191"/>
        <v>42093.480543981488</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40215.627384259264</v>
      </c>
      <c r="T2030" s="10">
        <f t="shared" si="191"/>
        <v>40252.621527777781</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41847.730104166672</v>
      </c>
      <c r="T2031" s="10">
        <f t="shared" si="191"/>
        <v>41877.730104166672</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41212.704814814817</v>
      </c>
      <c r="T2032" s="10">
        <f t="shared" si="191"/>
        <v>41242.704814814817</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41975.03765046296</v>
      </c>
      <c r="T2033" s="10">
        <f t="shared" si="191"/>
        <v>42012.750000000007</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42689.274004629631</v>
      </c>
      <c r="T2034" s="10">
        <f t="shared" si="191"/>
        <v>42718.916666666664</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41724.790717592594</v>
      </c>
      <c r="T2035" s="10">
        <f t="shared" si="191"/>
        <v>41754.790717592594</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42075.83834490741</v>
      </c>
      <c r="T2036" s="10">
        <f t="shared" si="191"/>
        <v>42130.998611111114</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42311.333414351851</v>
      </c>
      <c r="T2037" s="10">
        <f t="shared" si="191"/>
        <v>42356.750000000007</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41738.573136574072</v>
      </c>
      <c r="T2038" s="10">
        <f t="shared" si="191"/>
        <v>41768.573136574072</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41577.918437500004</v>
      </c>
      <c r="T2039" s="10">
        <f t="shared" si="191"/>
        <v>41637.960104166668</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41423.979409722226</v>
      </c>
      <c r="T2040" s="10">
        <f t="shared" si="191"/>
        <v>41456.458333333336</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42675.147280092591</v>
      </c>
      <c r="T2041" s="10">
        <f t="shared" si="191"/>
        <v>42704.915972222225</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41578.635451388887</v>
      </c>
      <c r="T2042" s="10">
        <f t="shared" si="191"/>
        <v>41593.677118055559</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42654.2341087963</v>
      </c>
      <c r="T2043" s="10">
        <f t="shared" si="191"/>
        <v>42684.275775462964</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42331.416365740741</v>
      </c>
      <c r="T2044" s="10">
        <f t="shared" si="191"/>
        <v>42391.416365740741</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42660.885150462964</v>
      </c>
      <c r="T2045" s="10">
        <f t="shared" si="191"/>
        <v>42714.915972222225</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42138.392523148148</v>
      </c>
      <c r="T2046" s="10">
        <f t="shared" si="191"/>
        <v>42168.392523148148</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41068.796840277784</v>
      </c>
      <c r="T2047" s="10">
        <f t="shared" si="191"/>
        <v>41098.796840277784</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41386.88013888889</v>
      </c>
      <c r="T2048" s="10">
        <f t="shared" si="191"/>
        <v>41416.88013888889</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42081.611921296302</v>
      </c>
      <c r="T2049" s="10">
        <f t="shared" si="191"/>
        <v>42110.708333333336</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41387.359849537039</v>
      </c>
      <c r="T2050" s="10">
        <f t="shared" si="191"/>
        <v>41417.359849537039</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t="str">
        <f t="shared" ref="Q2051:Q2114" si="194">LEFT(N2051,SEARCH("/",N2051,1)-1)</f>
        <v>technology</v>
      </c>
      <c r="R2051" t="str">
        <f t="shared" ref="R2051:R2114" si="195">RIGHT(N2051,LEN(N2051)-FIND("/",N2051))</f>
        <v>hardware</v>
      </c>
      <c r="S2051" s="10">
        <f t="shared" ref="S2051:S2114" si="196">(J2051/86400)+25569+(-7/24)</f>
        <v>41575.235682870371</v>
      </c>
      <c r="T2051" s="10">
        <f t="shared" ref="T2051:T2114" si="197">(I2051/86400)+25569+(-7/24)</f>
        <v>41610.665972222225</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42114.77983796296</v>
      </c>
      <c r="T2052" s="10">
        <f t="shared" si="197"/>
        <v>42154.77983796296</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41603.730752314819</v>
      </c>
      <c r="T2053" s="10">
        <f t="shared" si="197"/>
        <v>41633.730752314819</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42374.792280092595</v>
      </c>
      <c r="T2054" s="10">
        <f t="shared" si="197"/>
        <v>42419.792280092595</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42303.325821759259</v>
      </c>
      <c r="T2055" s="10">
        <f t="shared" si="197"/>
        <v>42333.367488425931</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41731.22928240741</v>
      </c>
      <c r="T2056" s="10">
        <f t="shared" si="197"/>
        <v>41761.22928240741</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41946.38244212963</v>
      </c>
      <c r="T2057" s="10">
        <f t="shared" si="197"/>
        <v>41975.875000000007</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41351.469236111116</v>
      </c>
      <c r="T2058" s="10">
        <f t="shared" si="197"/>
        <v>41381.469236111116</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42396.202916666669</v>
      </c>
      <c r="T2059" s="10">
        <f t="shared" si="197"/>
        <v>42426.202916666669</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42026.079050925931</v>
      </c>
      <c r="T2060" s="10">
        <f t="shared" si="197"/>
        <v>42065.541666666664</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42361.31081018519</v>
      </c>
      <c r="T2061" s="10">
        <f t="shared" si="197"/>
        <v>42400.624305555561</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41783.351273148153</v>
      </c>
      <c r="T2062" s="10">
        <f t="shared" si="197"/>
        <v>41843.351273148153</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42705.472847222227</v>
      </c>
      <c r="T2063" s="10">
        <f t="shared" si="197"/>
        <v>42735.472847222227</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42423.091412037036</v>
      </c>
      <c r="T2064" s="10">
        <f t="shared" si="197"/>
        <v>42453.049745370372</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42472.440983796296</v>
      </c>
      <c r="T2065" s="10">
        <f t="shared" si="197"/>
        <v>42505.440983796296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41389.073182870372</v>
      </c>
      <c r="T2066" s="10">
        <f t="shared" si="197"/>
        <v>41425.208333333336</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41603.042002314818</v>
      </c>
      <c r="T2067" s="10">
        <f t="shared" si="197"/>
        <v>41633.042002314818</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41844.480127314819</v>
      </c>
      <c r="T2068" s="10">
        <f t="shared" si="197"/>
        <v>41874.480127314819</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42115.562222222223</v>
      </c>
      <c r="T2069" s="10">
        <f t="shared" si="197"/>
        <v>42148.562222222223</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42633.549942129634</v>
      </c>
      <c r="T2070" s="10">
        <f t="shared" si="197"/>
        <v>42663.549942129634</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42340.680451388893</v>
      </c>
      <c r="T2071" s="10">
        <f t="shared" si="197"/>
        <v>42371.680451388893</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42519.364849537036</v>
      </c>
      <c r="T2072" s="10">
        <f t="shared" si="197"/>
        <v>42549.364849537036</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42599.987083333333</v>
      </c>
      <c r="T2073" s="10">
        <f t="shared" si="197"/>
        <v>42644.987083333333</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42467.289722222224</v>
      </c>
      <c r="T2074" s="10">
        <f t="shared" si="197"/>
        <v>42497.289722222224</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42087.376365740747</v>
      </c>
      <c r="T2075" s="10">
        <f t="shared" si="197"/>
        <v>42132.376365740747</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42466.534513888888</v>
      </c>
      <c r="T2076" s="10">
        <f t="shared" si="197"/>
        <v>42496.534513888888</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41450.389907407407</v>
      </c>
      <c r="T2077" s="10">
        <f t="shared" si="197"/>
        <v>41480.389907407407</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41803.588993055557</v>
      </c>
      <c r="T2078" s="10">
        <f t="shared" si="197"/>
        <v>41843.588993055557</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42102.750879629632</v>
      </c>
      <c r="T2079" s="10">
        <f t="shared" si="197"/>
        <v>42160.583333333336</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42692.479826388888</v>
      </c>
      <c r="T2080" s="10">
        <f t="shared" si="197"/>
        <v>42722.479826388888</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42150.418900462966</v>
      </c>
      <c r="T2081" s="10">
        <f t="shared" si="197"/>
        <v>42180.500000000007</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42289.665509259263</v>
      </c>
      <c r="T2082" s="10">
        <f t="shared" si="197"/>
        <v>42319.707175925927</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41003.865219907406</v>
      </c>
      <c r="T2083" s="10">
        <f t="shared" si="197"/>
        <v>41044.915972222225</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40810.828657407408</v>
      </c>
      <c r="T2084" s="10">
        <f t="shared" si="197"/>
        <v>40870.87032407408</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41034.430497685185</v>
      </c>
      <c r="T2085" s="10">
        <f t="shared" si="197"/>
        <v>41064.430497685185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41731.541458333333</v>
      </c>
      <c r="T2086" s="10">
        <f t="shared" si="197"/>
        <v>41762.999305555561</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41075.54383101852</v>
      </c>
      <c r="T2087" s="10">
        <f t="shared" si="197"/>
        <v>41105.54383101852</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40860.378842592596</v>
      </c>
      <c r="T2088" s="10">
        <f t="shared" si="197"/>
        <v>40890.915972222225</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40763.912708333337</v>
      </c>
      <c r="T2089" s="10">
        <f t="shared" si="197"/>
        <v>40793.912708333337</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40395.423055555562</v>
      </c>
      <c r="T2090" s="10">
        <f t="shared" si="197"/>
        <v>40431.874305555561</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41452.78465277778</v>
      </c>
      <c r="T2091" s="10">
        <f t="shared" si="197"/>
        <v>41487.78465277778</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41299.089756944442</v>
      </c>
      <c r="T2092" s="10">
        <f t="shared" si="197"/>
        <v>41329.089756944442</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40555.030995370376</v>
      </c>
      <c r="T2093" s="10">
        <f t="shared" si="197"/>
        <v>40603.541666666672</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40763.415879629632</v>
      </c>
      <c r="T2094" s="10">
        <f t="shared" si="197"/>
        <v>40823.415879629632</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41205.562870370377</v>
      </c>
      <c r="T2095" s="10">
        <f t="shared" si="197"/>
        <v>41265.604537037041</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40938.728356481486</v>
      </c>
      <c r="T2096" s="10">
        <f t="shared" si="197"/>
        <v>40972.833333333336</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40758.441817129635</v>
      </c>
      <c r="T2097" s="10">
        <f t="shared" si="197"/>
        <v>40818.441817129635</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41192.466840277782</v>
      </c>
      <c r="T2098" s="10">
        <f t="shared" si="197"/>
        <v>41207.874305555561</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40818.293229166673</v>
      </c>
      <c r="T2099" s="10">
        <f t="shared" si="197"/>
        <v>40878.334895833337</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40945.822164351855</v>
      </c>
      <c r="T2100" s="10">
        <f t="shared" si="197"/>
        <v>40975.822164351855</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42173.454675925932</v>
      </c>
      <c r="T2101" s="10">
        <f t="shared" si="197"/>
        <v>42186.861111111117</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41074.543298611112</v>
      </c>
      <c r="T2102" s="10">
        <f t="shared" si="197"/>
        <v>41089.874305555561</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40891.857800925929</v>
      </c>
      <c r="T2103" s="10">
        <f t="shared" si="197"/>
        <v>40951.857800925929</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40638.576944444445</v>
      </c>
      <c r="T2104" s="10">
        <f t="shared" si="197"/>
        <v>40668.576944444445</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41192.463275462964</v>
      </c>
      <c r="T2105" s="10">
        <f t="shared" si="197"/>
        <v>41222.504942129635</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41393.782800925932</v>
      </c>
      <c r="T2106" s="10">
        <f t="shared" si="197"/>
        <v>41424.708333333336</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41951.497141203705</v>
      </c>
      <c r="T2107" s="10">
        <f t="shared" si="197"/>
        <v>41963.875000000007</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41269.923310185186</v>
      </c>
      <c r="T2108" s="10">
        <f t="shared" si="197"/>
        <v>41299.923310185186</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41934.418900462966</v>
      </c>
      <c r="T2109" s="10">
        <f t="shared" si="197"/>
        <v>41955.46056712963</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41134.884027777778</v>
      </c>
      <c r="T2110" s="10">
        <f t="shared" si="197"/>
        <v>41161.871527777781</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42160.416863425933</v>
      </c>
      <c r="T2111" s="10">
        <f t="shared" si="197"/>
        <v>42190.416863425933</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41759.379270833335</v>
      </c>
      <c r="T2112" s="10">
        <f t="shared" si="197"/>
        <v>41786.915972222225</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40702.905381944445</v>
      </c>
      <c r="T2113" s="10">
        <f t="shared" si="197"/>
        <v>40769.75</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41365.636493055557</v>
      </c>
      <c r="T2114" s="10">
        <f t="shared" si="197"/>
        <v>41379.636493055557</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t="str">
        <f t="shared" ref="Q2115:Q2178" si="200">LEFT(N2115,SEARCH("/",N2115,1)-1)</f>
        <v>music</v>
      </c>
      <c r="R2115" t="str">
        <f t="shared" ref="R2115:R2178" si="201">RIGHT(N2115,LEN(N2115)-FIND("/",N2115))</f>
        <v>indie rock</v>
      </c>
      <c r="S2115" s="10">
        <f t="shared" ref="S2115:S2178" si="202">(J2115/86400)+25569+(-7/24)</f>
        <v>41870.573796296296</v>
      </c>
      <c r="T2115" s="10">
        <f t="shared" ref="T2115:T2178" si="203">(I2115/86400)+25569+(-7/24)</f>
        <v>41905.573796296296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40458.523958333339</v>
      </c>
      <c r="T2116" s="10">
        <f t="shared" si="203"/>
        <v>40520.915972222225</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40563.789363425931</v>
      </c>
      <c r="T2117" s="10">
        <f t="shared" si="203"/>
        <v>40593.789363425931</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41136.48614583334</v>
      </c>
      <c r="T2118" s="10">
        <f t="shared" si="203"/>
        <v>41184.48614583334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42289.767928240741</v>
      </c>
      <c r="T2119" s="10">
        <f t="shared" si="203"/>
        <v>42303.915972222225</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40718.54787037037</v>
      </c>
      <c r="T2120" s="10">
        <f t="shared" si="203"/>
        <v>40748.54787037037</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41106.838483796302</v>
      </c>
      <c r="T2121" s="10">
        <f t="shared" si="203"/>
        <v>41136.838483796302</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41591.67287037037</v>
      </c>
      <c r="T2122" s="10">
        <f t="shared" si="203"/>
        <v>41640.67287037037</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42716.450787037036</v>
      </c>
      <c r="T2123" s="10">
        <f t="shared" si="203"/>
        <v>42746.450787037036</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42712.008900462963</v>
      </c>
      <c r="T2124" s="10">
        <f t="shared" si="203"/>
        <v>42742.008900462963</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40198.133182870377</v>
      </c>
      <c r="T2125" s="10">
        <f t="shared" si="203"/>
        <v>40251.999305555561</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40463.736516203709</v>
      </c>
      <c r="T2126" s="10">
        <f t="shared" si="203"/>
        <v>40511.916666666672</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42190.731863425928</v>
      </c>
      <c r="T2127" s="10">
        <f t="shared" si="203"/>
        <v>42220.731863425928</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41951.681562500002</v>
      </c>
      <c r="T2128" s="10">
        <f t="shared" si="203"/>
        <v>41981.681562500002</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42045.213692129633</v>
      </c>
      <c r="T2129" s="10">
        <f t="shared" si="203"/>
        <v>42075.172025462969</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41843.481122685189</v>
      </c>
      <c r="T2130" s="10">
        <f t="shared" si="203"/>
        <v>41903.481122685189</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42408.732638888891</v>
      </c>
      <c r="T2131" s="10">
        <f t="shared" si="203"/>
        <v>42438.732638888891</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41831.794710648152</v>
      </c>
      <c r="T2132" s="10">
        <f t="shared" si="203"/>
        <v>41866.794710648152</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42166.915405092594</v>
      </c>
      <c r="T2133" s="10">
        <f t="shared" si="203"/>
        <v>42196.915405092594</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41643.195509259262</v>
      </c>
      <c r="T2134" s="10">
        <f t="shared" si="203"/>
        <v>41673.195509259262</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40618.805543981485</v>
      </c>
      <c r="T2135" s="10">
        <f t="shared" si="203"/>
        <v>40656.999305555561</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41361.59480324074</v>
      </c>
      <c r="T2136" s="10">
        <f t="shared" si="203"/>
        <v>41391.59480324074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41156.671678240746</v>
      </c>
      <c r="T2137" s="10">
        <f t="shared" si="203"/>
        <v>41186.671678240746</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41536.21743055556</v>
      </c>
      <c r="T2138" s="10">
        <f t="shared" si="203"/>
        <v>41566.21743055556</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41948.479502314818</v>
      </c>
      <c r="T2139" s="10">
        <f t="shared" si="203"/>
        <v>41978.479502314818</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41556.72151620371</v>
      </c>
      <c r="T2140" s="10">
        <f t="shared" si="203"/>
        <v>41586.763182870374</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42647.458425925928</v>
      </c>
      <c r="T2141" s="10">
        <f t="shared" si="203"/>
        <v>42677.458425925928</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41255.541944444449</v>
      </c>
      <c r="T2142" s="10">
        <f t="shared" si="203"/>
        <v>41285.541944444449</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0">
        <f t="shared" si="202"/>
        <v>41926.943969907406</v>
      </c>
      <c r="T2143" s="10">
        <f t="shared" si="203"/>
        <v>41956.985636574078</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42340.409837962965</v>
      </c>
      <c r="T2144" s="10">
        <f t="shared" si="203"/>
        <v>42368.409837962965</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40332.595046296301</v>
      </c>
      <c r="T2145" s="10">
        <f t="shared" si="203"/>
        <v>40380.5</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41499.255092592597</v>
      </c>
      <c r="T2146" s="10">
        <f t="shared" si="203"/>
        <v>41531.255092592597</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41574.945763888893</v>
      </c>
      <c r="T2147" s="10">
        <f t="shared" si="203"/>
        <v>41604.987430555557</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42397.38784722222</v>
      </c>
      <c r="T2148" s="10">
        <f t="shared" si="203"/>
        <v>42411.38784722222</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41927.004027777781</v>
      </c>
      <c r="T2149" s="10">
        <f t="shared" si="203"/>
        <v>41959.045694444452</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42066.441921296304</v>
      </c>
      <c r="T2150" s="10">
        <f t="shared" si="203"/>
        <v>42096.400254629632</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0">
        <f t="shared" si="202"/>
        <v>40354.733287037037</v>
      </c>
      <c r="T2151" s="10">
        <f t="shared" si="203"/>
        <v>40389.708333333336</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42533.993043981485</v>
      </c>
      <c r="T2152" s="10">
        <f t="shared" si="203"/>
        <v>42563.993043981485</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42520.555717592593</v>
      </c>
      <c r="T2153" s="10">
        <f t="shared" si="203"/>
        <v>42550.555717592593</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41683.540613425932</v>
      </c>
      <c r="T2154" s="10">
        <f t="shared" si="203"/>
        <v>41713.49894675926</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41974.619421296295</v>
      </c>
      <c r="T2155" s="10">
        <f t="shared" si="203"/>
        <v>42014.040972222225</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41647.340590277781</v>
      </c>
      <c r="T2156" s="10">
        <f t="shared" si="203"/>
        <v>41667.340590277781</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42430.45584490741</v>
      </c>
      <c r="T2157" s="10">
        <f t="shared" si="203"/>
        <v>42460.414178240746</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41488.562569444446</v>
      </c>
      <c r="T2158" s="10">
        <f t="shared" si="203"/>
        <v>41533.562569444446</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42694.689618055556</v>
      </c>
      <c r="T2159" s="10">
        <f t="shared" si="203"/>
        <v>42727.040972222225</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41264.562199074076</v>
      </c>
      <c r="T2160" s="10">
        <f t="shared" si="203"/>
        <v>41309.562199074076</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40710.439513888894</v>
      </c>
      <c r="T2161" s="10">
        <f t="shared" si="203"/>
        <v>40740.439513888894</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41018.42019675926</v>
      </c>
      <c r="T2162" s="10">
        <f t="shared" si="203"/>
        <v>41048.42019675926</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42240.56086805556</v>
      </c>
      <c r="T2163" s="10">
        <f t="shared" si="203"/>
        <v>42270.56086805556</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41813.474432870375</v>
      </c>
      <c r="T2164" s="10">
        <f t="shared" si="203"/>
        <v>41844.474432870375</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42111.607870370375</v>
      </c>
      <c r="T2165" s="10">
        <f t="shared" si="203"/>
        <v>42162.868055555555</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42515.426087962966</v>
      </c>
      <c r="T2166" s="10">
        <f t="shared" si="203"/>
        <v>42545.874305555561</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42438.3754050926</v>
      </c>
      <c r="T2167" s="10">
        <f t="shared" si="203"/>
        <v>42468.333738425928</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41933.54650462963</v>
      </c>
      <c r="T2168" s="10">
        <f t="shared" si="203"/>
        <v>41978.588171296295</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41152.774733796301</v>
      </c>
      <c r="T2169" s="10">
        <f t="shared" si="203"/>
        <v>41166.774733796301</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42745.308576388888</v>
      </c>
      <c r="T2170" s="10">
        <f t="shared" si="203"/>
        <v>42775.916666666664</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42793.409155092595</v>
      </c>
      <c r="T2171" s="10">
        <f t="shared" si="203"/>
        <v>42796.409155092595</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42198.458587962967</v>
      </c>
      <c r="T2172" s="10">
        <f t="shared" si="203"/>
        <v>42238.458587962967</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42141.665451388886</v>
      </c>
      <c r="T2173" s="10">
        <f t="shared" si="203"/>
        <v>42176.916666666664</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42082.28842592593</v>
      </c>
      <c r="T2174" s="10">
        <f t="shared" si="203"/>
        <v>42112.28842592593</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41495.400960648149</v>
      </c>
      <c r="T2175" s="10">
        <f t="shared" si="203"/>
        <v>41526.874305555561</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42465.251238425924</v>
      </c>
      <c r="T2176" s="10">
        <f t="shared" si="203"/>
        <v>42495.251238425924</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42564.71743055556</v>
      </c>
      <c r="T2177" s="10">
        <f t="shared" si="203"/>
        <v>42571.71743055556</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42096.341539351859</v>
      </c>
      <c r="T2178" s="10">
        <f t="shared" si="203"/>
        <v>42126.341539351859</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t="str">
        <f t="shared" ref="Q2179:Q2242" si="206">LEFT(N2179,SEARCH("/",N2179,1)-1)</f>
        <v>music</v>
      </c>
      <c r="R2179" t="str">
        <f t="shared" ref="R2179:R2242" si="207">RIGHT(N2179,LEN(N2179)-FIND("/",N2179))</f>
        <v>rock</v>
      </c>
      <c r="S2179" s="10">
        <f t="shared" ref="S2179:S2242" si="208">(J2179/86400)+25569+(-7/24)</f>
        <v>42501.959108796298</v>
      </c>
      <c r="T2179" s="10">
        <f t="shared" ref="T2179:T2242" si="209">(I2179/86400)+25569+(-7/24)</f>
        <v>42526.959108796298</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42723.344872685186</v>
      </c>
      <c r="T2180" s="10">
        <f t="shared" si="209"/>
        <v>42753.344872685186</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42074.879537037043</v>
      </c>
      <c r="T2181" s="10">
        <f t="shared" si="209"/>
        <v>42104.879537037043</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42279.378101851857</v>
      </c>
      <c r="T2182" s="10">
        <f t="shared" si="209"/>
        <v>42321.419768518521</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42772.713576388887</v>
      </c>
      <c r="T2183" s="10">
        <f t="shared" si="209"/>
        <v>42786.713576388887</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41879.609085648153</v>
      </c>
      <c r="T2184" s="10">
        <f t="shared" si="209"/>
        <v>41914.609085648153</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42745.073807870373</v>
      </c>
      <c r="T2185" s="10">
        <f t="shared" si="209"/>
        <v>42774.916666666664</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42380.398622685192</v>
      </c>
      <c r="T2186" s="10">
        <f t="shared" si="209"/>
        <v>42394.375000000007</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41319.058321759258</v>
      </c>
      <c r="T2187" s="10">
        <f t="shared" si="209"/>
        <v>41359.058321759258</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42583.323414351857</v>
      </c>
      <c r="T2188" s="10">
        <f t="shared" si="209"/>
        <v>42619.791666666664</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42067.917430555557</v>
      </c>
      <c r="T2189" s="10">
        <f t="shared" si="209"/>
        <v>42096.874305555561</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42633.294456018521</v>
      </c>
      <c r="T2190" s="10">
        <f t="shared" si="209"/>
        <v>42668.416666666664</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42467.496527777781</v>
      </c>
      <c r="T2191" s="10">
        <f t="shared" si="209"/>
        <v>42481.625000000007</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42417.333379629628</v>
      </c>
      <c r="T2192" s="10">
        <f t="shared" si="209"/>
        <v>42451.999305555561</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42768.541979166672</v>
      </c>
      <c r="T2193" s="10">
        <f t="shared" si="209"/>
        <v>42780.541979166672</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42691.559537037036</v>
      </c>
      <c r="T2194" s="10">
        <f t="shared" si="209"/>
        <v>42719.666666666664</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42664.114259259259</v>
      </c>
      <c r="T2195" s="10">
        <f t="shared" si="209"/>
        <v>42694.915972222225</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42425.466319444451</v>
      </c>
      <c r="T2196" s="10">
        <f t="shared" si="209"/>
        <v>42455.42465277778</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42197.48032407408</v>
      </c>
      <c r="T2197" s="10">
        <f t="shared" si="209"/>
        <v>42227.48032407408</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42675.195625</v>
      </c>
      <c r="T2198" s="10">
        <f t="shared" si="209"/>
        <v>42706.000000000007</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42033.292349537041</v>
      </c>
      <c r="T2199" s="10">
        <f t="shared" si="209"/>
        <v>42063.292349537041</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42292.222222222226</v>
      </c>
      <c r="T2200" s="10">
        <f t="shared" si="209"/>
        <v>42322.263888888891</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42262.124976851854</v>
      </c>
      <c r="T2201" s="10">
        <f t="shared" si="209"/>
        <v>42292.124976851854</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42163.334120370368</v>
      </c>
      <c r="T2202" s="10">
        <f t="shared" si="209"/>
        <v>42190.833333333336</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41276.555150462962</v>
      </c>
      <c r="T2203" s="10">
        <f t="shared" si="209"/>
        <v>41290.555150462962</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41184.557500000003</v>
      </c>
      <c r="T2204" s="10">
        <f t="shared" si="209"/>
        <v>41214.557500000003</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42241.568078703705</v>
      </c>
      <c r="T2205" s="10">
        <f t="shared" si="209"/>
        <v>42271.568078703705</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41312.019895833335</v>
      </c>
      <c r="T2206" s="10">
        <f t="shared" si="209"/>
        <v>41342.019895833335</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41031.529965277783</v>
      </c>
      <c r="T2207" s="10">
        <f t="shared" si="209"/>
        <v>41061.529965277783</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40996.965555555558</v>
      </c>
      <c r="T2208" s="10">
        <f t="shared" si="209"/>
        <v>41014.965555555558</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41563.902465277781</v>
      </c>
      <c r="T2209" s="10">
        <f t="shared" si="209"/>
        <v>41593.944131944445</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40946.590578703705</v>
      </c>
      <c r="T2210" s="10">
        <f t="shared" si="209"/>
        <v>41005.875</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41732.188009259262</v>
      </c>
      <c r="T2211" s="10">
        <f t="shared" si="209"/>
        <v>41743.666666666672</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40955.774421296301</v>
      </c>
      <c r="T2212" s="10">
        <f t="shared" si="209"/>
        <v>41013.441666666673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41716.493344907409</v>
      </c>
      <c r="T2213" s="10">
        <f t="shared" si="209"/>
        <v>41738.999305555561</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41548.455752314818</v>
      </c>
      <c r="T2214" s="10">
        <f t="shared" si="209"/>
        <v>41581.75</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42109.534479166665</v>
      </c>
      <c r="T2215" s="10">
        <f t="shared" si="209"/>
        <v>42139.534479166665</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41646.500555555562</v>
      </c>
      <c r="T2216" s="10">
        <f t="shared" si="209"/>
        <v>41676.500555555562</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40958.425601851857</v>
      </c>
      <c r="T2217" s="10">
        <f t="shared" si="209"/>
        <v>40980.999305555561</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42194.460011574076</v>
      </c>
      <c r="T2218" s="10">
        <f t="shared" si="209"/>
        <v>42208.460011574076</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42299.48510416667</v>
      </c>
      <c r="T2219" s="10">
        <f t="shared" si="209"/>
        <v>42310.041666666664</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41127.520636574074</v>
      </c>
      <c r="T2220" s="10">
        <f t="shared" si="209"/>
        <v>41149.708333333336</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42205.427222222228</v>
      </c>
      <c r="T2221" s="10">
        <f t="shared" si="209"/>
        <v>42235.427222222228</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41451.768935185188</v>
      </c>
      <c r="T2222" s="10">
        <f t="shared" si="209"/>
        <v>41481.768935185188</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42452.375104166669</v>
      </c>
      <c r="T2223" s="10">
        <f t="shared" si="209"/>
        <v>42482.708333333336</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40906.495914351857</v>
      </c>
      <c r="T2224" s="10">
        <f t="shared" si="209"/>
        <v>40936.495914351857</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42152.349166666674</v>
      </c>
      <c r="T2225" s="10">
        <f t="shared" si="209"/>
        <v>42182.349166666674</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42644.375868055555</v>
      </c>
      <c r="T2226" s="10">
        <f t="shared" si="209"/>
        <v>42672.500000000007</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41873.500173611115</v>
      </c>
      <c r="T2227" s="10">
        <f t="shared" si="209"/>
        <v>41903.500173611115</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42381.507199074076</v>
      </c>
      <c r="T2228" s="10">
        <f t="shared" si="209"/>
        <v>42411.915972222225</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41561.515682870369</v>
      </c>
      <c r="T2229" s="10">
        <f t="shared" si="209"/>
        <v>41591.557349537041</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42201.986527777779</v>
      </c>
      <c r="T2230" s="10">
        <f t="shared" si="209"/>
        <v>42231.986527777779</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41484.372581018521</v>
      </c>
      <c r="T2231" s="10">
        <f t="shared" si="209"/>
        <v>41519.875</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41724.589432870373</v>
      </c>
      <c r="T2232" s="10">
        <f t="shared" si="209"/>
        <v>41754.589432870373</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41423.61922453704</v>
      </c>
      <c r="T2233" s="10">
        <f t="shared" si="209"/>
        <v>41449.916666666672</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41806.50240740741</v>
      </c>
      <c r="T2234" s="10">
        <f t="shared" si="209"/>
        <v>41838.833333333336</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42331.087256944447</v>
      </c>
      <c r="T2235" s="10">
        <f t="shared" si="209"/>
        <v>42351.708333333336</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42710.532951388894</v>
      </c>
      <c r="T2236" s="10">
        <f t="shared" si="209"/>
        <v>42740.532951388894</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42061.730451388888</v>
      </c>
      <c r="T2237" s="10">
        <f t="shared" si="209"/>
        <v>42091.688784722224</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42371.325497685182</v>
      </c>
      <c r="T2238" s="10">
        <f t="shared" si="209"/>
        <v>42401.325497685182</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41914.7116087963</v>
      </c>
      <c r="T2239" s="10">
        <f t="shared" si="209"/>
        <v>41955.040972222225</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42774.330046296302</v>
      </c>
      <c r="T2240" s="10">
        <f t="shared" si="209"/>
        <v>42804.330046296302</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41572.66682870371</v>
      </c>
      <c r="T2241" s="10">
        <f t="shared" si="209"/>
        <v>41608.876388888893</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42452.534074074072</v>
      </c>
      <c r="T2242" s="10">
        <f t="shared" si="209"/>
        <v>42482.534074074072</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t="str">
        <f t="shared" ref="Q2243:Q2306" si="212">LEFT(N2243,SEARCH("/",N2243,1)-1)</f>
        <v>games</v>
      </c>
      <c r="R2243" t="str">
        <f t="shared" ref="R2243:R2306" si="213">RIGHT(N2243,LEN(N2243)-FIND("/",N2243))</f>
        <v>tabletop games</v>
      </c>
      <c r="S2243" s="10">
        <f t="shared" ref="S2243:S2306" si="214">(J2243/86400)+25569+(-7/24)</f>
        <v>42766.535879629628</v>
      </c>
      <c r="T2243" s="10">
        <f t="shared" ref="T2243:T2306" si="215">(I2243/86400)+25569+(-7/24)</f>
        <v>42796.535879629628</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41569.283946759264</v>
      </c>
      <c r="T2244" s="10">
        <f t="shared" si="215"/>
        <v>41604.834722222229</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42800.459374999999</v>
      </c>
      <c r="T2245" s="10">
        <f t="shared" si="215"/>
        <v>42806.833333333336</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42647.52715277778</v>
      </c>
      <c r="T2246" s="10">
        <f t="shared" si="215"/>
        <v>42659.562500000007</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41660.416863425926</v>
      </c>
      <c r="T2247" s="10">
        <f t="shared" si="215"/>
        <v>41691.458333333336</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42221.500115740746</v>
      </c>
      <c r="T2248" s="10">
        <f t="shared" si="215"/>
        <v>42251.500115740746</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42200.374594907415</v>
      </c>
      <c r="T2249" s="10">
        <f t="shared" si="215"/>
        <v>42214.374594907415</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42688.584236111114</v>
      </c>
      <c r="T2250" s="10">
        <f t="shared" si="215"/>
        <v>42718.584236111114</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41336.411631944451</v>
      </c>
      <c r="T2251" s="10">
        <f t="shared" si="215"/>
        <v>41366.36996527778</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42676.713807870372</v>
      </c>
      <c r="T2252" s="10">
        <f t="shared" si="215"/>
        <v>42706.755474537036</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41846.054131944446</v>
      </c>
      <c r="T2253" s="10">
        <f t="shared" si="215"/>
        <v>41867.054131944446</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42573.036319444444</v>
      </c>
      <c r="T2254" s="10">
        <f t="shared" si="215"/>
        <v>42588.036319444444</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42296.339664351857</v>
      </c>
      <c r="T2255" s="10">
        <f t="shared" si="215"/>
        <v>42326.381331018521</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42752.356111111112</v>
      </c>
      <c r="T2256" s="10">
        <f t="shared" si="215"/>
        <v>42759.356111111112</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42467.660312500004</v>
      </c>
      <c r="T2257" s="10">
        <f t="shared" si="215"/>
        <v>42497.660312500004</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42682.160254629627</v>
      </c>
      <c r="T2258" s="10">
        <f t="shared" si="215"/>
        <v>42696.160254629627</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42505.645011574081</v>
      </c>
      <c r="T2259" s="10">
        <f t="shared" si="215"/>
        <v>42540.666666666664</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42136.459340277775</v>
      </c>
      <c r="T2260" s="10">
        <f t="shared" si="215"/>
        <v>42166.459340277775</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42702.513148148151</v>
      </c>
      <c r="T2261" s="10">
        <f t="shared" si="215"/>
        <v>42712.513148148151</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41694.725115740745</v>
      </c>
      <c r="T2262" s="10">
        <f t="shared" si="215"/>
        <v>41724.68344907408</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42759.43310185185</v>
      </c>
      <c r="T2263" s="10">
        <f t="shared" si="215"/>
        <v>42780.43310185185</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41926.293495370373</v>
      </c>
      <c r="T2264" s="10">
        <f t="shared" si="215"/>
        <v>41960.708333333336</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42014.540659722225</v>
      </c>
      <c r="T2265" s="10">
        <f t="shared" si="215"/>
        <v>42035.540659722225</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42496.290671296294</v>
      </c>
      <c r="T2266" s="10">
        <f t="shared" si="215"/>
        <v>42512.833333333336</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42689.561423611114</v>
      </c>
      <c r="T2267" s="10">
        <f t="shared" si="215"/>
        <v>42696.561423611114</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42469.583240740743</v>
      </c>
      <c r="T2268" s="10">
        <f t="shared" si="215"/>
        <v>42486.791666666664</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41968.538159722222</v>
      </c>
      <c r="T2269" s="10">
        <f t="shared" si="215"/>
        <v>41993.750000000007</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42775.790682870378</v>
      </c>
      <c r="T2270" s="10">
        <f t="shared" si="215"/>
        <v>42805.790682870378</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42776.412766203706</v>
      </c>
      <c r="T2271" s="10">
        <f t="shared" si="215"/>
        <v>42800.916666666664</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42725.577696759261</v>
      </c>
      <c r="T2272" s="10">
        <f t="shared" si="215"/>
        <v>42745.624305555561</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42683.708379629628</v>
      </c>
      <c r="T2273" s="10">
        <f t="shared" si="215"/>
        <v>42713.708379629628</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42315.407824074078</v>
      </c>
      <c r="T2274" s="10">
        <f t="shared" si="215"/>
        <v>42345.407824074078</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42781.257430555554</v>
      </c>
      <c r="T2275" s="10">
        <f t="shared" si="215"/>
        <v>42806.215763888897</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41663.208993055559</v>
      </c>
      <c r="T2276" s="10">
        <f t="shared" si="215"/>
        <v>41693.208993055559</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41965.324988425928</v>
      </c>
      <c r="T2277" s="10">
        <f t="shared" si="215"/>
        <v>41995.324988425928</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41614.359826388893</v>
      </c>
      <c r="T2278" s="10">
        <f t="shared" si="215"/>
        <v>41644.359826388893</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40936.386840277781</v>
      </c>
      <c r="T2279" s="10">
        <f t="shared" si="215"/>
        <v>40966.386840277781</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42338.417442129634</v>
      </c>
      <c r="T2280" s="10">
        <f t="shared" si="215"/>
        <v>42372.665972222225</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42020.51503472223</v>
      </c>
      <c r="T2281" s="10">
        <f t="shared" si="215"/>
        <v>42038.875000000007</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42234.333229166667</v>
      </c>
      <c r="T2282" s="10">
        <f t="shared" si="215"/>
        <v>42264.333229166667</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40686.99417824074</v>
      </c>
      <c r="T2283" s="10">
        <f t="shared" si="215"/>
        <v>40748.993055555555</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42322.882939814815</v>
      </c>
      <c r="T2284" s="10">
        <f t="shared" si="215"/>
        <v>42382.882939814815</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40977.833379629628</v>
      </c>
      <c r="T2285" s="10">
        <f t="shared" si="215"/>
        <v>41037.791712962964</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40585.505150462966</v>
      </c>
      <c r="T2286" s="10">
        <f t="shared" si="215"/>
        <v>40613.875</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41058.894016203711</v>
      </c>
      <c r="T2287" s="10">
        <f t="shared" si="215"/>
        <v>41088.894016203711</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41494.6719212963</v>
      </c>
      <c r="T2288" s="10">
        <f t="shared" si="215"/>
        <v>41522.874305555561</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41792.375694444447</v>
      </c>
      <c r="T2289" s="10">
        <f t="shared" si="215"/>
        <v>41813.375694444447</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41067.53575231482</v>
      </c>
      <c r="T2290" s="10">
        <f t="shared" si="215"/>
        <v>41086.458333333336</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41571.706712962965</v>
      </c>
      <c r="T2291" s="10">
        <f t="shared" si="215"/>
        <v>41614.681944444448</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40069.962152777778</v>
      </c>
      <c r="T2292" s="10">
        <f t="shared" si="215"/>
        <v>40148.416666666672</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40987.685393518521</v>
      </c>
      <c r="T2293" s="10">
        <f t="shared" si="215"/>
        <v>41021.875</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40987.405972222223</v>
      </c>
      <c r="T2294" s="10">
        <f t="shared" si="215"/>
        <v>41017.405972222223</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41151.416655092595</v>
      </c>
      <c r="T2295" s="10">
        <f t="shared" si="215"/>
        <v>41176.874305555561</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41264.431481481486</v>
      </c>
      <c r="T2296" s="10">
        <f t="shared" si="215"/>
        <v>41294.431481481486</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41270.662685185183</v>
      </c>
      <c r="T2297" s="10">
        <f t="shared" si="215"/>
        <v>41300.662685185183</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40927.440115740741</v>
      </c>
      <c r="T2298" s="10">
        <f t="shared" si="215"/>
        <v>40962.440115740741</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40947.750567129631</v>
      </c>
      <c r="T2299" s="10">
        <f t="shared" si="215"/>
        <v>40981.874305555561</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41694.548993055556</v>
      </c>
      <c r="T2300" s="10">
        <f t="shared" si="215"/>
        <v>41724.507326388892</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40564.740844907406</v>
      </c>
      <c r="T2301" s="10">
        <f t="shared" si="215"/>
        <v>40579.740844907406</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41074.435370370375</v>
      </c>
      <c r="T2302" s="10">
        <f t="shared" si="215"/>
        <v>41088.435370370375</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41415.85527777778</v>
      </c>
      <c r="T2303" s="10">
        <f t="shared" si="215"/>
        <v>41445.85527777778</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41605.576782407406</v>
      </c>
      <c r="T2304" s="10">
        <f t="shared" si="215"/>
        <v>41639</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40849.819398148153</v>
      </c>
      <c r="T2305" s="10">
        <f t="shared" si="215"/>
        <v>40889.861064814817</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40502.524201388893</v>
      </c>
      <c r="T2306" s="10">
        <f t="shared" si="215"/>
        <v>40543.915972222225</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t="str">
        <f t="shared" ref="Q2307:Q2370" si="218">LEFT(N2307,SEARCH("/",N2307,1)-1)</f>
        <v>music</v>
      </c>
      <c r="R2307" t="str">
        <f t="shared" ref="R2307:R2370" si="219">RIGHT(N2307,LEN(N2307)-FIND("/",N2307))</f>
        <v>indie rock</v>
      </c>
      <c r="S2307" s="10">
        <f t="shared" ref="S2307:S2370" si="220">(J2307/86400)+25569+(-7/24)</f>
        <v>41834.403611111113</v>
      </c>
      <c r="T2307" s="10">
        <f t="shared" ref="T2307:T2370" si="221">(I2307/86400)+25569+(-7/24)</f>
        <v>41859.458333333336</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40947.876493055555</v>
      </c>
      <c r="T2308" s="10">
        <f t="shared" si="221"/>
        <v>40977.876493055555</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41004.510798611118</v>
      </c>
      <c r="T2309" s="10">
        <f t="shared" si="221"/>
        <v>41034.510740740741</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41851.671250000007</v>
      </c>
      <c r="T2310" s="10">
        <f t="shared" si="221"/>
        <v>41879.75</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41307.696030092593</v>
      </c>
      <c r="T2311" s="10">
        <f t="shared" si="221"/>
        <v>41342.696030092593</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41324.502488425926</v>
      </c>
      <c r="T2312" s="10">
        <f t="shared" si="221"/>
        <v>41354.460821759261</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41735.712835648148</v>
      </c>
      <c r="T2313" s="10">
        <f t="shared" si="221"/>
        <v>41765.712835648148</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41716.341180555559</v>
      </c>
      <c r="T2314" s="10">
        <f t="shared" si="221"/>
        <v>41747.666666666672</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41002.666967592595</v>
      </c>
      <c r="T2315" s="10">
        <f t="shared" si="221"/>
        <v>41032.666967592595</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41037.259918981486</v>
      </c>
      <c r="T2316" s="10">
        <f t="shared" si="221"/>
        <v>41067.259918981486</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41004.434525462966</v>
      </c>
      <c r="T2317" s="10">
        <f t="shared" si="221"/>
        <v>41034.434525462966</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40079.43344907408</v>
      </c>
      <c r="T2318" s="10">
        <f t="shared" si="221"/>
        <v>40156.474999999999</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40192.250567129631</v>
      </c>
      <c r="T2319" s="10">
        <f t="shared" si="221"/>
        <v>40223.916666666672</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40050.352013888893</v>
      </c>
      <c r="T2320" s="10">
        <f t="shared" si="221"/>
        <v>40081.874305555561</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41592.790335648147</v>
      </c>
      <c r="T2321" s="10">
        <f t="shared" si="221"/>
        <v>41622.790335648147</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41696.525462962964</v>
      </c>
      <c r="T2322" s="10">
        <f t="shared" si="221"/>
        <v>41731.483796296299</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42798.968761574077</v>
      </c>
      <c r="T2323" s="10">
        <f t="shared" si="221"/>
        <v>42828.927094907405</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42804.603807870371</v>
      </c>
      <c r="T2324" s="10">
        <f t="shared" si="221"/>
        <v>42834.562141203707</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42807.463506944448</v>
      </c>
      <c r="T2325" s="10">
        <f t="shared" si="221"/>
        <v>42814.463506944448</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42790.593576388892</v>
      </c>
      <c r="T2326" s="10">
        <f t="shared" si="221"/>
        <v>42820.55190972222</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42793.730682870373</v>
      </c>
      <c r="T2327" s="10">
        <f t="shared" si="221"/>
        <v>42823.689016203709</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42803.742453703708</v>
      </c>
      <c r="T2328" s="10">
        <f t="shared" si="221"/>
        <v>42855.416666666664</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41842.625462962962</v>
      </c>
      <c r="T2329" s="10">
        <f t="shared" si="221"/>
        <v>41877.625462962962</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42139.490011574075</v>
      </c>
      <c r="T2330" s="10">
        <f t="shared" si="221"/>
        <v>42169.490011574075</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41807.332708333335</v>
      </c>
      <c r="T2331" s="10">
        <f t="shared" si="221"/>
        <v>41837.332708333335</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42332.608136574076</v>
      </c>
      <c r="T2332" s="10">
        <f t="shared" si="221"/>
        <v>42362.708333333336</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41838.714004629634</v>
      </c>
      <c r="T2333" s="10">
        <f t="shared" si="221"/>
        <v>41868.714004629634</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42011.336469907408</v>
      </c>
      <c r="T2334" s="10">
        <f t="shared" si="221"/>
        <v>42041.336469907408</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41767.358680555561</v>
      </c>
      <c r="T2335" s="10">
        <f t="shared" si="221"/>
        <v>41788.451388888891</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41918.378449074073</v>
      </c>
      <c r="T2336" s="10">
        <f t="shared" si="221"/>
        <v>41948.44027777778</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41771.280590277784</v>
      </c>
      <c r="T2337" s="10">
        <f t="shared" si="221"/>
        <v>41801.280590277784</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41666.633043981485</v>
      </c>
      <c r="T2338" s="10">
        <f t="shared" si="221"/>
        <v>41706.633043981485</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41786.34887731482</v>
      </c>
      <c r="T2339" s="10">
        <f t="shared" si="221"/>
        <v>41816.34887731482</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41789.605138888895</v>
      </c>
      <c r="T2340" s="10">
        <f t="shared" si="221"/>
        <v>41819.605138888895</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42692.508206018516</v>
      </c>
      <c r="T2341" s="10">
        <f t="shared" si="221"/>
        <v>42723.040972222225</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42643.351134259261</v>
      </c>
      <c r="T2342" s="10">
        <f t="shared" si="221"/>
        <v>42673.351134259261</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0">
        <f t="shared" si="220"/>
        <v>42167.522037037044</v>
      </c>
      <c r="T2343" s="10">
        <f t="shared" si="221"/>
        <v>42197.522037037044</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0">
        <f t="shared" si="220"/>
        <v>41897.410532407412</v>
      </c>
      <c r="T2344" s="10">
        <f t="shared" si="221"/>
        <v>41917.916666666672</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42327.533622685187</v>
      </c>
      <c r="T2345" s="10">
        <f t="shared" si="221"/>
        <v>42377.532638888886</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42515.435983796298</v>
      </c>
      <c r="T2346" s="10">
        <f t="shared" si="221"/>
        <v>42545.435983796298</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0">
        <f t="shared" si="220"/>
        <v>42059.710138888891</v>
      </c>
      <c r="T2347" s="10">
        <f t="shared" si="221"/>
        <v>42094.693749999999</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42615.507303240745</v>
      </c>
      <c r="T2348" s="10">
        <f t="shared" si="221"/>
        <v>42660.507303240745</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42577.315694444442</v>
      </c>
      <c r="T2349" s="10">
        <f t="shared" si="221"/>
        <v>42607.315694444442</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42360.640486111115</v>
      </c>
      <c r="T2350" s="10">
        <f t="shared" si="221"/>
        <v>42420.640486111115</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0">
        <f t="shared" si="220"/>
        <v>42198.484120370376</v>
      </c>
      <c r="T2351" s="10">
        <f t="shared" si="221"/>
        <v>42227.484120370376</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0">
        <f t="shared" si="220"/>
        <v>42708.550578703704</v>
      </c>
      <c r="T2352" s="10">
        <f t="shared" si="221"/>
        <v>42738.550578703704</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42093.809479166674</v>
      </c>
      <c r="T2353" s="10">
        <f t="shared" si="221"/>
        <v>42123.809479166674</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0">
        <f t="shared" si="220"/>
        <v>42101.342037037037</v>
      </c>
      <c r="T2354" s="10">
        <f t="shared" si="221"/>
        <v>42161.342037037037</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0">
        <f t="shared" si="220"/>
        <v>42103.384513888894</v>
      </c>
      <c r="T2355" s="10">
        <f t="shared" si="221"/>
        <v>42115.384513888894</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41954.431250000001</v>
      </c>
      <c r="T2356" s="10">
        <f t="shared" si="221"/>
        <v>42014.431250000001</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42096.626574074078</v>
      </c>
      <c r="T2357" s="10">
        <f t="shared" si="221"/>
        <v>42126.626574074078</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0">
        <f t="shared" si="220"/>
        <v>42130.491944444446</v>
      </c>
      <c r="T2358" s="10">
        <f t="shared" si="221"/>
        <v>42160.491944444446</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0">
        <f t="shared" si="220"/>
        <v>42264.328449074077</v>
      </c>
      <c r="T2359" s="10">
        <f t="shared" si="221"/>
        <v>42294.328449074077</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0">
        <f t="shared" si="220"/>
        <v>41978.63930555556</v>
      </c>
      <c r="T2360" s="10">
        <f t="shared" si="221"/>
        <v>42034.73541666667</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42159.357916666668</v>
      </c>
      <c r="T2361" s="10">
        <f t="shared" si="221"/>
        <v>42219.357916666668</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42377.415277777785</v>
      </c>
      <c r="T2362" s="10">
        <f t="shared" si="221"/>
        <v>42407.415277777785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0">
        <f t="shared" si="220"/>
        <v>42466.567222222227</v>
      </c>
      <c r="T2363" s="10">
        <f t="shared" si="221"/>
        <v>42490.625000000007</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41954.396643518521</v>
      </c>
      <c r="T2364" s="10">
        <f t="shared" si="221"/>
        <v>41984.396643518521</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0">
        <f t="shared" si="220"/>
        <v>42321.719907407409</v>
      </c>
      <c r="T2365" s="10">
        <f t="shared" si="221"/>
        <v>42366.719907407409</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0">
        <f t="shared" si="220"/>
        <v>42248.643009259256</v>
      </c>
      <c r="T2366" s="10">
        <f t="shared" si="221"/>
        <v>42303.643009259256</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0">
        <f t="shared" si="220"/>
        <v>42346.444733796299</v>
      </c>
      <c r="T2367" s="10">
        <f t="shared" si="221"/>
        <v>42386.666666666664</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42268.239965277775</v>
      </c>
      <c r="T2368" s="10">
        <f t="shared" si="221"/>
        <v>42298.239965277775</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42425.678425925929</v>
      </c>
      <c r="T2369" s="10">
        <f t="shared" si="221"/>
        <v>42485.636759259265</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42063.430150462962</v>
      </c>
      <c r="T2370" s="10">
        <f t="shared" si="221"/>
        <v>42108.388483796298</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t="str">
        <f t="shared" ref="Q2371:Q2434" si="224">LEFT(N2371,SEARCH("/",N2371,1)-1)</f>
        <v>technology</v>
      </c>
      <c r="R2371" t="str">
        <f t="shared" ref="R2371:R2434" si="225">RIGHT(N2371,LEN(N2371)-FIND("/",N2371))</f>
        <v>web</v>
      </c>
      <c r="S2371" s="10">
        <f t="shared" ref="S2371:S2434" si="226">(J2371/86400)+25569+(-7/24)</f>
        <v>42380.520960648151</v>
      </c>
      <c r="T2371" s="10">
        <f t="shared" ref="T2371:T2434" si="227">(I2371/86400)+25569+(-7/24)</f>
        <v>42410.520960648151</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41960.897465277776</v>
      </c>
      <c r="T2372" s="10">
        <f t="shared" si="227"/>
        <v>41990.897465277776</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0">
        <f t="shared" si="226"/>
        <v>42150.486064814817</v>
      </c>
      <c r="T2373" s="10">
        <f t="shared" si="227"/>
        <v>42180.486064814817</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42087.777442129627</v>
      </c>
      <c r="T2374" s="10">
        <f t="shared" si="227"/>
        <v>42117.777442129627</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42215.370648148149</v>
      </c>
      <c r="T2375" s="10">
        <f t="shared" si="227"/>
        <v>42245.370648148149</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42017.551620370374</v>
      </c>
      <c r="T2376" s="10">
        <f t="shared" si="227"/>
        <v>42047.551620370374</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0">
        <f t="shared" si="226"/>
        <v>42592.544409722228</v>
      </c>
      <c r="T2377" s="10">
        <f t="shared" si="227"/>
        <v>42622.544409722228</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42318.63386574074</v>
      </c>
      <c r="T2378" s="10">
        <f t="shared" si="227"/>
        <v>42348.63386574074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0">
        <f t="shared" si="226"/>
        <v>42669.578506944446</v>
      </c>
      <c r="T2379" s="10">
        <f t="shared" si="227"/>
        <v>42699.620173611118</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0">
        <f t="shared" si="226"/>
        <v>42212.721412037041</v>
      </c>
      <c r="T2380" s="10">
        <f t="shared" si="227"/>
        <v>42241.721412037041</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0">
        <f t="shared" si="226"/>
        <v>42236.724722222229</v>
      </c>
      <c r="T2381" s="10">
        <f t="shared" si="227"/>
        <v>42281.724722222229</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42248.501643518517</v>
      </c>
      <c r="T2382" s="10">
        <f t="shared" si="227"/>
        <v>42278.501643518517</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42074.644074074073</v>
      </c>
      <c r="T2383" s="10">
        <f t="shared" si="227"/>
        <v>42104.644074074073</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42194.895868055559</v>
      </c>
      <c r="T2384" s="10">
        <f t="shared" si="227"/>
        <v>42219.895868055559</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42026.765127314815</v>
      </c>
      <c r="T2385" s="10">
        <f t="shared" si="227"/>
        <v>42056.765127314815</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41926.775960648149</v>
      </c>
      <c r="T2386" s="10">
        <f t="shared" si="227"/>
        <v>41956.81762731482</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42191.410092592596</v>
      </c>
      <c r="T2387" s="10">
        <f t="shared" si="227"/>
        <v>42221.410092592596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0">
        <f t="shared" si="226"/>
        <v>41954.546574074076</v>
      </c>
      <c r="T2388" s="10">
        <f t="shared" si="227"/>
        <v>42014.546574074076</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42528.334953703707</v>
      </c>
      <c r="T2389" s="10">
        <f t="shared" si="227"/>
        <v>42573.334953703707</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41989.562025462968</v>
      </c>
      <c r="T2390" s="10">
        <f t="shared" si="227"/>
        <v>42019.520138888889</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42179.361712962964</v>
      </c>
      <c r="T2391" s="10">
        <f t="shared" si="227"/>
        <v>42210.624305555561</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0">
        <f t="shared" si="226"/>
        <v>41967.970648148148</v>
      </c>
      <c r="T2392" s="10">
        <f t="shared" si="227"/>
        <v>42007.970648148148</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42064.502824074072</v>
      </c>
      <c r="T2393" s="10">
        <f t="shared" si="227"/>
        <v>42094.461157407415</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0">
        <f t="shared" si="226"/>
        <v>42275.828969907408</v>
      </c>
      <c r="T2394" s="10">
        <f t="shared" si="227"/>
        <v>42305.828969907408</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42194.356678240743</v>
      </c>
      <c r="T2395" s="10">
        <f t="shared" si="227"/>
        <v>42224.356678240743</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42031.070520833331</v>
      </c>
      <c r="T2396" s="10">
        <f t="shared" si="227"/>
        <v>42061.070520833331</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0">
        <f t="shared" si="226"/>
        <v>42716.829710648155</v>
      </c>
      <c r="T2397" s="10">
        <f t="shared" si="227"/>
        <v>42745.081250000003</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42262.557384259264</v>
      </c>
      <c r="T2398" s="10">
        <f t="shared" si="227"/>
        <v>42292.557384259264</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0">
        <f t="shared" si="226"/>
        <v>41976.593240740745</v>
      </c>
      <c r="T2399" s="10">
        <f t="shared" si="227"/>
        <v>42006.593240740745</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0">
        <f t="shared" si="226"/>
        <v>42157.624814814822</v>
      </c>
      <c r="T2400" s="10">
        <f t="shared" si="227"/>
        <v>42187.624814814822</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0">
        <f t="shared" si="226"/>
        <v>41956.561412037037</v>
      </c>
      <c r="T2401" s="10">
        <f t="shared" si="227"/>
        <v>41991.561412037037</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0">
        <f t="shared" si="226"/>
        <v>42443.976435185185</v>
      </c>
      <c r="T2402" s="10">
        <f t="shared" si="227"/>
        <v>42473.976435185185</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42374.531203703707</v>
      </c>
      <c r="T2403" s="10">
        <f t="shared" si="227"/>
        <v>42434.531203703707</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42107.388090277782</v>
      </c>
      <c r="T2404" s="10">
        <f t="shared" si="227"/>
        <v>42137.388090277782</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42399.590949074081</v>
      </c>
      <c r="T2405" s="10">
        <f t="shared" si="227"/>
        <v>42459.54928240741</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0">
        <f t="shared" si="226"/>
        <v>42341.747766203705</v>
      </c>
      <c r="T2406" s="10">
        <f t="shared" si="227"/>
        <v>42371.747766203705</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42595.293692129628</v>
      </c>
      <c r="T2407" s="10">
        <f t="shared" si="227"/>
        <v>42616.293692129628</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41982.819328703707</v>
      </c>
      <c r="T2408" s="10">
        <f t="shared" si="227"/>
        <v>42022.819328703707</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42082.283888888887</v>
      </c>
      <c r="T2409" s="10">
        <f t="shared" si="227"/>
        <v>42104.958333333336</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41918.849039351851</v>
      </c>
      <c r="T2410" s="10">
        <f t="shared" si="227"/>
        <v>41948.890706018523</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42204.584201388891</v>
      </c>
      <c r="T2411" s="10">
        <f t="shared" si="227"/>
        <v>42234.584201388891</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0">
        <f t="shared" si="226"/>
        <v>42224.116608796299</v>
      </c>
      <c r="T2412" s="10">
        <f t="shared" si="227"/>
        <v>42254.116608796299</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42211.440763888888</v>
      </c>
      <c r="T2413" s="10">
        <f t="shared" si="227"/>
        <v>42241.440763888888</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0">
        <f t="shared" si="226"/>
        <v>42655.445289351854</v>
      </c>
      <c r="T2414" s="10">
        <f t="shared" si="227"/>
        <v>42700.486956018525</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41759.818078703705</v>
      </c>
      <c r="T2415" s="10">
        <f t="shared" si="227"/>
        <v>41790.6875</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42198.40347222222</v>
      </c>
      <c r="T2416" s="10">
        <f t="shared" si="227"/>
        <v>42237.874305555561</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42536.571134259262</v>
      </c>
      <c r="T2417" s="10">
        <f t="shared" si="227"/>
        <v>42566.571134259262</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42019.446099537039</v>
      </c>
      <c r="T2418" s="10">
        <f t="shared" si="227"/>
        <v>42077.333333333336</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0">
        <f t="shared" si="226"/>
        <v>41831.592442129629</v>
      </c>
      <c r="T2419" s="10">
        <f t="shared" si="227"/>
        <v>41861.592442129629</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42027.565324074072</v>
      </c>
      <c r="T2420" s="10">
        <f t="shared" si="227"/>
        <v>42087.523657407415</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0">
        <f t="shared" si="226"/>
        <v>41993.446631944447</v>
      </c>
      <c r="T2421" s="10">
        <f t="shared" si="227"/>
        <v>42053.446631944447</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41892.737210648149</v>
      </c>
      <c r="T2422" s="10">
        <f t="shared" si="227"/>
        <v>41952.778877314813</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42026.395787037043</v>
      </c>
      <c r="T2423" s="10">
        <f t="shared" si="227"/>
        <v>42056.395787037043</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42044.433287037034</v>
      </c>
      <c r="T2424" s="10">
        <f t="shared" si="227"/>
        <v>42074.391620370377</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41974.413078703707</v>
      </c>
      <c r="T2425" s="10">
        <f t="shared" si="227"/>
        <v>42004.413078703707</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41909.600787037038</v>
      </c>
      <c r="T2426" s="10">
        <f t="shared" si="227"/>
        <v>41939.600787037038</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42502.622094907412</v>
      </c>
      <c r="T2427" s="10">
        <f t="shared" si="227"/>
        <v>42517.62777777778</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0">
        <f t="shared" si="226"/>
        <v>42163.878379629634</v>
      </c>
      <c r="T2428" s="10">
        <f t="shared" si="227"/>
        <v>42223.878379629634</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42412.027002314819</v>
      </c>
      <c r="T2429" s="10">
        <f t="shared" si="227"/>
        <v>42451.985335648154</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42045.492488425931</v>
      </c>
      <c r="T2430" s="10">
        <f t="shared" si="227"/>
        <v>42075.450821759259</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42734.587569444448</v>
      </c>
      <c r="T2431" s="10">
        <f t="shared" si="227"/>
        <v>42771.405555555561</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42381.839166666665</v>
      </c>
      <c r="T2432" s="10">
        <f t="shared" si="227"/>
        <v>42411.839166666665</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42488.808020833334</v>
      </c>
      <c r="T2433" s="10">
        <f t="shared" si="227"/>
        <v>42548.808020833334</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42040.927048611113</v>
      </c>
      <c r="T2434" s="10">
        <f t="shared" si="227"/>
        <v>42070.927048611113</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t="str">
        <f t="shared" ref="Q2435:Q2498" si="230">LEFT(N2435,SEARCH("/",N2435,1)-1)</f>
        <v>food</v>
      </c>
      <c r="R2435" t="str">
        <f t="shared" ref="R2435:R2498" si="231">RIGHT(N2435,LEN(N2435)-FIND("/",N2435))</f>
        <v>food trucks</v>
      </c>
      <c r="S2435" s="10">
        <f t="shared" ref="S2435:S2498" si="232">(J2435/86400)+25569+(-7/24)</f>
        <v>42397.608136574076</v>
      </c>
      <c r="T2435" s="10">
        <f t="shared" ref="T2435:T2498" si="233">(I2435/86400)+25569+(-7/24)</f>
        <v>42427.608136574076</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42179.894375000003</v>
      </c>
      <c r="T2436" s="10">
        <f t="shared" si="233"/>
        <v>42219.894375000003</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42251.985949074078</v>
      </c>
      <c r="T2437" s="10">
        <f t="shared" si="233"/>
        <v>42281.985949074078</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42338.32372685185</v>
      </c>
      <c r="T2438" s="10">
        <f t="shared" si="233"/>
        <v>42398.32372685185</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0">
        <f t="shared" si="232"/>
        <v>42031.673472222225</v>
      </c>
      <c r="T2439" s="10">
        <f t="shared" si="233"/>
        <v>42080.458333333336</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42285.623402777775</v>
      </c>
      <c r="T2440" s="10">
        <f t="shared" si="233"/>
        <v>42345.665069444447</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0">
        <f t="shared" si="232"/>
        <v>42265.526956018519</v>
      </c>
      <c r="T2441" s="10">
        <f t="shared" si="233"/>
        <v>42295.526956018519</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42383.60778935186</v>
      </c>
      <c r="T2442" s="10">
        <f t="shared" si="233"/>
        <v>42413.60778935186</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42186.833958333336</v>
      </c>
      <c r="T2443" s="10">
        <f t="shared" si="233"/>
        <v>42207.915972222225</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42052.375324074077</v>
      </c>
      <c r="T2444" s="10">
        <f t="shared" si="233"/>
        <v>42082.333657407413</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41836.333587962967</v>
      </c>
      <c r="T2445" s="10">
        <f t="shared" si="233"/>
        <v>41866.333587962967</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42485.462858796302</v>
      </c>
      <c r="T2446" s="10">
        <f t="shared" si="233"/>
        <v>42515.462858796302</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42242.898391203707</v>
      </c>
      <c r="T2447" s="10">
        <f t="shared" si="233"/>
        <v>42272.898391203707</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42670.311006944445</v>
      </c>
      <c r="T2448" s="10">
        <f t="shared" si="233"/>
        <v>42700.352673611116</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42654.178159722222</v>
      </c>
      <c r="T2449" s="10">
        <f t="shared" si="233"/>
        <v>42685.875000000007</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42607.024456018517</v>
      </c>
      <c r="T2450" s="10">
        <f t="shared" si="233"/>
        <v>42612.941666666673</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41942.850868055561</v>
      </c>
      <c r="T2451" s="10">
        <f t="shared" si="233"/>
        <v>41972.892534722225</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41901.780740740745</v>
      </c>
      <c r="T2452" s="10">
        <f t="shared" si="233"/>
        <v>41939.84097222222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42779.616782407415</v>
      </c>
      <c r="T2453" s="10">
        <f t="shared" si="233"/>
        <v>42799.616782407415</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42338.552083333336</v>
      </c>
      <c r="T2454" s="10">
        <f t="shared" si="233"/>
        <v>42367.666666666664</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42738.400567129633</v>
      </c>
      <c r="T2455" s="10">
        <f t="shared" si="233"/>
        <v>42768.400567129633</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42769.909814814819</v>
      </c>
      <c r="T2456" s="10">
        <f t="shared" si="233"/>
        <v>42804.909814814819</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42452.490162037044</v>
      </c>
      <c r="T2457" s="10">
        <f t="shared" si="233"/>
        <v>42480.490162037044</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42761.669432870374</v>
      </c>
      <c r="T2458" s="10">
        <f t="shared" si="233"/>
        <v>42791.669432870374</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42423.310833333337</v>
      </c>
      <c r="T2459" s="10">
        <f t="shared" si="233"/>
        <v>42453.269166666672</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42495.580069444448</v>
      </c>
      <c r="T2460" s="10">
        <f t="shared" si="233"/>
        <v>42530.500000000007</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42407.345891203709</v>
      </c>
      <c r="T2461" s="10">
        <f t="shared" si="233"/>
        <v>42452.304224537038</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42703.895451388897</v>
      </c>
      <c r="T2462" s="10">
        <f t="shared" si="233"/>
        <v>42737.886805555558</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40783.721030092594</v>
      </c>
      <c r="T2463" s="10">
        <f t="shared" si="233"/>
        <v>40816.833333333336</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41088.894629629634</v>
      </c>
      <c r="T2464" s="10">
        <f t="shared" si="233"/>
        <v>41108.894629629634</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41340.819733796299</v>
      </c>
      <c r="T2465" s="10">
        <f t="shared" si="233"/>
        <v>41380.5</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42248.608761574076</v>
      </c>
      <c r="T2466" s="10">
        <f t="shared" si="233"/>
        <v>42277.520138888889</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41145.42763888889</v>
      </c>
      <c r="T2467" s="10">
        <f t="shared" si="233"/>
        <v>41175.42763888889</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41372.810798611114</v>
      </c>
      <c r="T2468" s="10">
        <f t="shared" si="233"/>
        <v>41402.810798611114</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41025.582534722227</v>
      </c>
      <c r="T2469" s="10">
        <f t="shared" si="233"/>
        <v>41039.416666666672</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41173.86251157408</v>
      </c>
      <c r="T2470" s="10">
        <f t="shared" si="233"/>
        <v>41209.916666666672</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40557.138067129628</v>
      </c>
      <c r="T2471" s="10">
        <f t="shared" si="233"/>
        <v>40582.138067129628</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41022.783043981486</v>
      </c>
      <c r="T2472" s="10">
        <f t="shared" si="233"/>
        <v>41052.783043981486</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40893.701296296298</v>
      </c>
      <c r="T2473" s="10">
        <f t="shared" si="233"/>
        <v>40933.701296296298</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40353.823842592596</v>
      </c>
      <c r="T2474" s="10">
        <f t="shared" si="233"/>
        <v>40424.752083333333</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41193.456817129634</v>
      </c>
      <c r="T2475" s="10">
        <f t="shared" si="233"/>
        <v>41223.498483796298</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40416.719629629632</v>
      </c>
      <c r="T2476" s="10">
        <f t="shared" si="233"/>
        <v>40461.719629629632</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40309.996006944442</v>
      </c>
      <c r="T2477" s="10">
        <f t="shared" si="233"/>
        <v>40369.625</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41913.036689814813</v>
      </c>
      <c r="T2478" s="10">
        <f t="shared" si="233"/>
        <v>41946.078356481485</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41088.399826388893</v>
      </c>
      <c r="T2479" s="10">
        <f t="shared" si="233"/>
        <v>41133.399826388893</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41257.658715277779</v>
      </c>
      <c r="T2480" s="10">
        <f t="shared" si="233"/>
        <v>41287.658715277779</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41107.435115740744</v>
      </c>
      <c r="T2481" s="10">
        <f t="shared" si="233"/>
        <v>41117.791666666672</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42227.644490740742</v>
      </c>
      <c r="T2482" s="10">
        <f t="shared" si="233"/>
        <v>42287.644490740742</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40999.354259259264</v>
      </c>
      <c r="T2483" s="10">
        <f t="shared" si="233"/>
        <v>41029.354259259264</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40711.490543981483</v>
      </c>
      <c r="T2484" s="10">
        <f t="shared" si="233"/>
        <v>40756.490543981483</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40970.458368055559</v>
      </c>
      <c r="T2485" s="10">
        <f t="shared" si="233"/>
        <v>41030.416701388887</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40771.625034722223</v>
      </c>
      <c r="T2486" s="10">
        <f t="shared" si="233"/>
        <v>40801.625034722223</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40793.706932870373</v>
      </c>
      <c r="T2487" s="10">
        <f t="shared" si="233"/>
        <v>40828.706932870373</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40991.416388888894</v>
      </c>
      <c r="T2488" s="10">
        <f t="shared" si="233"/>
        <v>41021.416388888894</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41025.791631944448</v>
      </c>
      <c r="T2489" s="10">
        <f t="shared" si="233"/>
        <v>41055.791631944448</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40833.341527777782</v>
      </c>
      <c r="T2490" s="10">
        <f t="shared" si="233"/>
        <v>40863.383194444446</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41373.398599537039</v>
      </c>
      <c r="T2491" s="10">
        <f t="shared" si="233"/>
        <v>41403.398599537039</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41022.936064814821</v>
      </c>
      <c r="T2492" s="10">
        <f t="shared" si="233"/>
        <v>41082.936064814821</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40542.547615740747</v>
      </c>
      <c r="T2493" s="10">
        <f t="shared" si="233"/>
        <v>40558.785416666673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41024.69430555556</v>
      </c>
      <c r="T2494" s="10">
        <f t="shared" si="233"/>
        <v>41076.124305555561</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41347.876620370371</v>
      </c>
      <c r="T2495" s="10">
        <f t="shared" si="233"/>
        <v>41392.876620370371</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41022.353518518525</v>
      </c>
      <c r="T2496" s="10">
        <f t="shared" si="233"/>
        <v>41052.353518518525</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41036.654803240745</v>
      </c>
      <c r="T2497" s="10">
        <f t="shared" si="233"/>
        <v>41066.654803240745</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41327.704768518517</v>
      </c>
      <c r="T2498" s="10">
        <f t="shared" si="233"/>
        <v>41362.663101851853</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t="str">
        <f t="shared" ref="Q2499:Q2562" si="236">LEFT(N2499,SEARCH("/",N2499,1)-1)</f>
        <v>music</v>
      </c>
      <c r="R2499" t="str">
        <f t="shared" ref="R2499:R2562" si="237">RIGHT(N2499,LEN(N2499)-FIND("/",N2499))</f>
        <v>indie rock</v>
      </c>
      <c r="S2499" s="10">
        <f t="shared" ref="S2499:S2562" si="238">(J2499/86400)+25569+(-7/24)</f>
        <v>40730.587245370371</v>
      </c>
      <c r="T2499" s="10">
        <f t="shared" ref="T2499:T2562" si="239">(I2499/86400)+25569+(-7/24)</f>
        <v>40760.587245370371</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42017.675775462965</v>
      </c>
      <c r="T2500" s="10">
        <f t="shared" si="239"/>
        <v>42031.675775462965</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41226.356909722228</v>
      </c>
      <c r="T2501" s="10">
        <f t="shared" si="239"/>
        <v>41274.458333333336</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41053.481192129628</v>
      </c>
      <c r="T2502" s="10">
        <f t="shared" si="239"/>
        <v>41083.481192129628</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42244.485000000008</v>
      </c>
      <c r="T2503" s="10">
        <f t="shared" si="239"/>
        <v>42274.485000000008</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41858.533773148149</v>
      </c>
      <c r="T2504" s="10">
        <f t="shared" si="239"/>
        <v>41903.533773148149</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0">
        <f t="shared" si="238"/>
        <v>42498.607731481483</v>
      </c>
      <c r="T2505" s="10">
        <f t="shared" si="239"/>
        <v>42528.587500000001</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0">
        <f t="shared" si="238"/>
        <v>41927.723773148151</v>
      </c>
      <c r="T2506" s="10">
        <f t="shared" si="239"/>
        <v>41957.765439814822</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0">
        <f t="shared" si="238"/>
        <v>42046.764074074075</v>
      </c>
      <c r="T2507" s="10">
        <f t="shared" si="239"/>
        <v>42076.722407407411</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42258.005428240744</v>
      </c>
      <c r="T2508" s="10">
        <f t="shared" si="239"/>
        <v>42280.583333333336</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0">
        <f t="shared" si="238"/>
        <v>42104.7812962963</v>
      </c>
      <c r="T2509" s="10">
        <f t="shared" si="239"/>
        <v>42134.7812962963</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0">
        <f t="shared" si="238"/>
        <v>41835.660115740742</v>
      </c>
      <c r="T2510" s="10">
        <f t="shared" si="239"/>
        <v>41865.660115740742</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42058.517928240741</v>
      </c>
      <c r="T2511" s="10">
        <f t="shared" si="239"/>
        <v>42114.476261574076</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42078.705694444448</v>
      </c>
      <c r="T2512" s="10">
        <f t="shared" si="239"/>
        <v>42138.705694444448</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0">
        <f t="shared" si="238"/>
        <v>42371.155243055553</v>
      </c>
      <c r="T2513" s="10">
        <f t="shared" si="239"/>
        <v>42401.155243055553</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0">
        <f t="shared" si="238"/>
        <v>41971.585196759261</v>
      </c>
      <c r="T2514" s="10">
        <f t="shared" si="239"/>
        <v>41986.585196759261</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0">
        <f t="shared" si="238"/>
        <v>42731.715150462966</v>
      </c>
      <c r="T2515" s="10">
        <f t="shared" si="239"/>
        <v>42791.715150462966</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41854.098113425927</v>
      </c>
      <c r="T2516" s="10">
        <f t="shared" si="239"/>
        <v>41871.098113425927</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42027.548067129632</v>
      </c>
      <c r="T2517" s="10">
        <f t="shared" si="239"/>
        <v>42057.548067129632</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0">
        <f t="shared" si="238"/>
        <v>41942.361712962964</v>
      </c>
      <c r="T2518" s="10">
        <f t="shared" si="239"/>
        <v>41972.403379629635</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42052.510763888895</v>
      </c>
      <c r="T2519" s="10">
        <f t="shared" si="239"/>
        <v>42082.469097222223</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0">
        <f t="shared" si="238"/>
        <v>41926.389212962968</v>
      </c>
      <c r="T2520" s="10">
        <f t="shared" si="239"/>
        <v>41956.430879629632</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41808.863472222227</v>
      </c>
      <c r="T2521" s="10">
        <f t="shared" si="239"/>
        <v>41838.863472222227</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0">
        <f t="shared" si="238"/>
        <v>42612.308854166673</v>
      </c>
      <c r="T2522" s="10">
        <f t="shared" si="239"/>
        <v>42658.514583333337</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42269.676168981481</v>
      </c>
      <c r="T2523" s="10">
        <f t="shared" si="239"/>
        <v>42290.676168981481</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42460.281944444447</v>
      </c>
      <c r="T2524" s="10">
        <f t="shared" si="239"/>
        <v>42482.327777777777</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41930.683935185189</v>
      </c>
      <c r="T2525" s="10">
        <f t="shared" si="239"/>
        <v>41960.725601851853</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41961.515706018523</v>
      </c>
      <c r="T2526" s="10">
        <f t="shared" si="239"/>
        <v>41993.895833333336</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41058.552905092591</v>
      </c>
      <c r="T2527" s="10">
        <f t="shared" si="239"/>
        <v>41088.552905092591</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41952.799467592595</v>
      </c>
      <c r="T2528" s="10">
        <f t="shared" si="239"/>
        <v>41980.915972222225</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41546.459386574075</v>
      </c>
      <c r="T2529" s="10">
        <f t="shared" si="239"/>
        <v>41564.874305555561</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42217.542858796303</v>
      </c>
      <c r="T2530" s="10">
        <f t="shared" si="239"/>
        <v>42236.166666666664</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40947.7890625</v>
      </c>
      <c r="T2531" s="10">
        <f t="shared" si="239"/>
        <v>40992.747395833336</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42081.572974537041</v>
      </c>
      <c r="T2532" s="10">
        <f t="shared" si="239"/>
        <v>42113.909722222226</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42208.388356481482</v>
      </c>
      <c r="T2533" s="10">
        <f t="shared" si="239"/>
        <v>42230.874305555561</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41107.557476851856</v>
      </c>
      <c r="T2534" s="10">
        <f t="shared" si="239"/>
        <v>41137.557476851856</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41304.45961805556</v>
      </c>
      <c r="T2535" s="10">
        <f t="shared" si="239"/>
        <v>41334.459120370375</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40127.408703703702</v>
      </c>
      <c r="T2536" s="10">
        <f t="shared" si="239"/>
        <v>40178.958333333336</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41943.49936342593</v>
      </c>
      <c r="T2537" s="10">
        <f t="shared" si="239"/>
        <v>41974.541030092594</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41463.814421296302</v>
      </c>
      <c r="T2538" s="10">
        <f t="shared" si="239"/>
        <v>41484.814421296302</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40696.357118055559</v>
      </c>
      <c r="T2539" s="10">
        <f t="shared" si="239"/>
        <v>40756.357118055559</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41298.218298611115</v>
      </c>
      <c r="T2540" s="10">
        <f t="shared" si="239"/>
        <v>41328.915972222225</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41977.610555555562</v>
      </c>
      <c r="T2541" s="10">
        <f t="shared" si="239"/>
        <v>42037.610555555562</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40785.383344907408</v>
      </c>
      <c r="T2542" s="10">
        <f t="shared" si="239"/>
        <v>40845.383344907408</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41483.157615740747</v>
      </c>
      <c r="T2543" s="10">
        <f t="shared" si="239"/>
        <v>41543.157615740747</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41509.134918981486</v>
      </c>
      <c r="T2544" s="10">
        <f t="shared" si="239"/>
        <v>41547.874305555561</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40513.815949074073</v>
      </c>
      <c r="T2545" s="10">
        <f t="shared" si="239"/>
        <v>40544.833333333336</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41068.228807870371</v>
      </c>
      <c r="T2546" s="10">
        <f t="shared" si="239"/>
        <v>41098.228807870371</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42026.846504629633</v>
      </c>
      <c r="T2547" s="10">
        <f t="shared" si="239"/>
        <v>42061.729166666664</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41524.566886574081</v>
      </c>
      <c r="T2548" s="10">
        <f t="shared" si="239"/>
        <v>41551.916666666672</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40973.481516203705</v>
      </c>
      <c r="T2549" s="10">
        <f t="shared" si="239"/>
        <v>41003.439849537041</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42618.333761574075</v>
      </c>
      <c r="T2550" s="10">
        <f t="shared" si="239"/>
        <v>42642.893750000003</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41390.466087962966</v>
      </c>
      <c r="T2551" s="10">
        <f t="shared" si="239"/>
        <v>41425.416666666672</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42228.342662037037</v>
      </c>
      <c r="T2552" s="10">
        <f t="shared" si="239"/>
        <v>42284.874305555561</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40960.960474537038</v>
      </c>
      <c r="T2553" s="10">
        <f t="shared" si="239"/>
        <v>40989.575000000004</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42769.51829861111</v>
      </c>
      <c r="T2554" s="10">
        <f t="shared" si="239"/>
        <v>42799.51829861111</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41112.907488425924</v>
      </c>
      <c r="T2555" s="10">
        <f t="shared" si="239"/>
        <v>41172.907488425924</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42124.786608796298</v>
      </c>
      <c r="T2556" s="10">
        <f t="shared" si="239"/>
        <v>42155.874305555561</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41026.363344907411</v>
      </c>
      <c r="T2557" s="10">
        <f t="shared" si="239"/>
        <v>41057.363344907411</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41222.699733796297</v>
      </c>
      <c r="T2558" s="10">
        <f t="shared" si="239"/>
        <v>41267.699733796297</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41744.453541666669</v>
      </c>
      <c r="T2559" s="10">
        <f t="shared" si="239"/>
        <v>41774.453541666669</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42093.568356481483</v>
      </c>
      <c r="T2560" s="10">
        <f t="shared" si="239"/>
        <v>42125.290972222225</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40829.581990740742</v>
      </c>
      <c r="T2561" s="10">
        <f t="shared" si="239"/>
        <v>40862.525694444448</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42039.659421296303</v>
      </c>
      <c r="T2562" s="10">
        <f t="shared" si="239"/>
        <v>42069.659421296303</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t="str">
        <f t="shared" ref="Q2563:Q2626" si="242">LEFT(N2563,SEARCH("/",N2563,1)-1)</f>
        <v>food</v>
      </c>
      <c r="R2563" t="str">
        <f t="shared" ref="R2563:R2626" si="243">RIGHT(N2563,LEN(N2563)-FIND("/",N2563))</f>
        <v>food trucks</v>
      </c>
      <c r="S2563" s="10">
        <f t="shared" ref="S2563:S2626" si="244">(J2563/86400)+25569+(-7/24)</f>
        <v>42260.23714120371</v>
      </c>
      <c r="T2563" s="10">
        <f t="shared" ref="T2563:T2626" si="245">(I2563/86400)+25569+(-7/24)</f>
        <v>42290.23714120371</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42594.233090277783</v>
      </c>
      <c r="T2564" s="10">
        <f t="shared" si="245"/>
        <v>42654.233090277783</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0">
        <f t="shared" si="244"/>
        <v>42154.847812500004</v>
      </c>
      <c r="T2565" s="10">
        <f t="shared" si="245"/>
        <v>42214.847812500004</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0">
        <f t="shared" si="244"/>
        <v>41821.748831018522</v>
      </c>
      <c r="T2566" s="10">
        <f t="shared" si="245"/>
        <v>41851.748831018522</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42440.358668981484</v>
      </c>
      <c r="T2567" s="10">
        <f t="shared" si="245"/>
        <v>42499.576388888891</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0">
        <f t="shared" si="244"/>
        <v>41842.689212962963</v>
      </c>
      <c r="T2568" s="10">
        <f t="shared" si="245"/>
        <v>41872.689212962963</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42087.587245370371</v>
      </c>
      <c r="T2569" s="10">
        <f t="shared" si="245"/>
        <v>42117.587245370371</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42584.374930555561</v>
      </c>
      <c r="T2570" s="10">
        <f t="shared" si="245"/>
        <v>42614.374930555561</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42233.813796296301</v>
      </c>
      <c r="T2571" s="10">
        <f t="shared" si="245"/>
        <v>42263.813796296301</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42744.611516203709</v>
      </c>
      <c r="T2572" s="10">
        <f t="shared" si="245"/>
        <v>42774.611516203709</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42449.05001157408</v>
      </c>
      <c r="T2573" s="10">
        <f t="shared" si="245"/>
        <v>42509.05001157408</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0">
        <f t="shared" si="244"/>
        <v>42076.827743055554</v>
      </c>
      <c r="T2574" s="10">
        <f t="shared" si="245"/>
        <v>42106.827743055554</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0">
        <f t="shared" si="244"/>
        <v>41829.300335648149</v>
      </c>
      <c r="T2575" s="10">
        <f t="shared" si="245"/>
        <v>41874.300335648149</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0">
        <f t="shared" si="244"/>
        <v>42487.534085648149</v>
      </c>
      <c r="T2576" s="10">
        <f t="shared" si="245"/>
        <v>42508.534085648149</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0">
        <f t="shared" si="244"/>
        <v>41985.817060185189</v>
      </c>
      <c r="T2577" s="10">
        <f t="shared" si="245"/>
        <v>42015.817060185189</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0">
        <f t="shared" si="244"/>
        <v>42059.718136574076</v>
      </c>
      <c r="T2578" s="10">
        <f t="shared" si="245"/>
        <v>42104.676469907405</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0">
        <f t="shared" si="244"/>
        <v>41830.528900462967</v>
      </c>
      <c r="T2579" s="10">
        <f t="shared" si="245"/>
        <v>41855.528900462967</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0">
        <f t="shared" si="244"/>
        <v>42237.731238425928</v>
      </c>
      <c r="T2580" s="10">
        <f t="shared" si="245"/>
        <v>42286.416666666664</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41837.538229166668</v>
      </c>
      <c r="T2581" s="10">
        <f t="shared" si="245"/>
        <v>41897.538229166668</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42110.034756944449</v>
      </c>
      <c r="T2582" s="10">
        <f t="shared" si="245"/>
        <v>42139.833333333336</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42294.336782407408</v>
      </c>
      <c r="T2583" s="10">
        <f t="shared" si="245"/>
        <v>42324.378449074073</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42642.697152777779</v>
      </c>
      <c r="T2584" s="10">
        <f t="shared" si="245"/>
        <v>42672.697152777779</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42019.477777777785</v>
      </c>
      <c r="T2585" s="10">
        <f t="shared" si="245"/>
        <v>42079.436111111114</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0">
        <f t="shared" si="244"/>
        <v>42139.881585648145</v>
      </c>
      <c r="T2586" s="10">
        <f t="shared" si="245"/>
        <v>42169.881585648145</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41795.671666666669</v>
      </c>
      <c r="T2587" s="10">
        <f t="shared" si="245"/>
        <v>41825.671666666669</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42333.038611111115</v>
      </c>
      <c r="T2588" s="10">
        <f t="shared" si="245"/>
        <v>42363.038611111115</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42338.383715277778</v>
      </c>
      <c r="T2589" s="10">
        <f t="shared" si="245"/>
        <v>42368.383715277778</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42042.384560185186</v>
      </c>
      <c r="T2590" s="10">
        <f t="shared" si="245"/>
        <v>42094.259722222225</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42422.244525462964</v>
      </c>
      <c r="T2591" s="10">
        <f t="shared" si="245"/>
        <v>42452.2028587963</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0">
        <f t="shared" si="244"/>
        <v>42388.297418981485</v>
      </c>
      <c r="T2592" s="10">
        <f t="shared" si="245"/>
        <v>42395.297418981485</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42382.614861111113</v>
      </c>
      <c r="T2593" s="10">
        <f t="shared" si="245"/>
        <v>42442.573194444449</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41887.509502314817</v>
      </c>
      <c r="T2594" s="10">
        <f t="shared" si="245"/>
        <v>41917.509502314817</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0">
        <f t="shared" si="244"/>
        <v>42089.553541666668</v>
      </c>
      <c r="T2595" s="10">
        <f t="shared" si="245"/>
        <v>42119.553541666668</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41828.676250000004</v>
      </c>
      <c r="T2596" s="10">
        <f t="shared" si="245"/>
        <v>41858.676250000004</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42759.952546296299</v>
      </c>
      <c r="T2597" s="10">
        <f t="shared" si="245"/>
        <v>42789.952546296299</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41828.372789351852</v>
      </c>
      <c r="T2598" s="10">
        <f t="shared" si="245"/>
        <v>41858.372789351852</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42510.04996527778</v>
      </c>
      <c r="T2599" s="10">
        <f t="shared" si="245"/>
        <v>42540.04996527778</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42240.548622685186</v>
      </c>
      <c r="T2600" s="10">
        <f t="shared" si="245"/>
        <v>42270.548622685186</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41809.46234953704</v>
      </c>
      <c r="T2601" s="10">
        <f t="shared" si="245"/>
        <v>41854.46234953704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42394.608796296299</v>
      </c>
      <c r="T2602" s="10">
        <f t="shared" si="245"/>
        <v>42454.567129629628</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41150.610520833339</v>
      </c>
      <c r="T2603" s="10">
        <f t="shared" si="245"/>
        <v>41164.874305555561</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41915.455648148149</v>
      </c>
      <c r="T2604" s="10">
        <f t="shared" si="245"/>
        <v>41955.597222222226</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41617.620995370373</v>
      </c>
      <c r="T2605" s="10">
        <f t="shared" si="245"/>
        <v>41631.620995370373</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40997.759525462963</v>
      </c>
      <c r="T2606" s="10">
        <f t="shared" si="245"/>
        <v>41027.759525462963</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42508.249884259261</v>
      </c>
      <c r="T2607" s="10">
        <f t="shared" si="245"/>
        <v>42538.249884259261</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41726.421087962961</v>
      </c>
      <c r="T2608" s="10">
        <f t="shared" si="245"/>
        <v>41758.421087962961</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42184.583009259259</v>
      </c>
      <c r="T2609" s="10">
        <f t="shared" si="245"/>
        <v>42227.791666666664</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42767.510046296295</v>
      </c>
      <c r="T2610" s="10">
        <f t="shared" si="245"/>
        <v>42808.708333333336</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41074.946192129632</v>
      </c>
      <c r="T2611" s="10">
        <f t="shared" si="245"/>
        <v>41104.946192129632</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42564.589409722226</v>
      </c>
      <c r="T2612" s="10">
        <f t="shared" si="245"/>
        <v>42603.999305555561</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42704.04414351852</v>
      </c>
      <c r="T2613" s="10">
        <f t="shared" si="245"/>
        <v>42737.665972222225</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41981.851504629631</v>
      </c>
      <c r="T2614" s="10">
        <f t="shared" si="245"/>
        <v>42012.851504629631</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41143.526550925926</v>
      </c>
      <c r="T2615" s="10">
        <f t="shared" si="245"/>
        <v>41173.526550925926</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41730.416805555556</v>
      </c>
      <c r="T2616" s="10">
        <f t="shared" si="245"/>
        <v>41758.916666666672</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42453.205601851856</v>
      </c>
      <c r="T2617" s="10">
        <f t="shared" si="245"/>
        <v>42490.208333333336</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42211.702881944446</v>
      </c>
      <c r="T2618" s="10">
        <f t="shared" si="245"/>
        <v>42241.702881944446</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41902.582766203705</v>
      </c>
      <c r="T2619" s="10">
        <f t="shared" si="245"/>
        <v>41932.582766203705</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42279.500706018523</v>
      </c>
      <c r="T2620" s="10">
        <f t="shared" si="245"/>
        <v>42339.542372685188</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42273.592638888891</v>
      </c>
      <c r="T2621" s="10">
        <f t="shared" si="245"/>
        <v>42300.166666666664</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42250.875486111116</v>
      </c>
      <c r="T2622" s="10">
        <f t="shared" si="245"/>
        <v>42287.750000000007</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42115.455879629633</v>
      </c>
      <c r="T2623" s="10">
        <f t="shared" si="245"/>
        <v>42145.455879629633</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42689.451574074075</v>
      </c>
      <c r="T2624" s="10">
        <f t="shared" si="245"/>
        <v>42734.451574074075</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42691.964884259265</v>
      </c>
      <c r="T2625" s="10">
        <f t="shared" si="245"/>
        <v>42705.964884259265</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41144.129884259259</v>
      </c>
      <c r="T2626" s="10">
        <f t="shared" si="245"/>
        <v>41165.129884259259</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t="str">
        <f t="shared" ref="Q2627:Q2690" si="248">LEFT(N2627,SEARCH("/",N2627,1)-1)</f>
        <v>technology</v>
      </c>
      <c r="R2627" t="str">
        <f t="shared" ref="R2627:R2690" si="249">RIGHT(N2627,LEN(N2627)-FIND("/",N2627))</f>
        <v>space exploration</v>
      </c>
      <c r="S2627" s="10">
        <f t="shared" ref="S2627:S2690" si="250">(J2627/86400)+25569+(-7/24)</f>
        <v>42658.518611111118</v>
      </c>
      <c r="T2627" s="10">
        <f t="shared" ref="T2627:T2690" si="251">(I2627/86400)+25569+(-7/24)</f>
        <v>42683.560277777775</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42128.336446759262</v>
      </c>
      <c r="T2628" s="10">
        <f t="shared" si="251"/>
        <v>42158.336446759262</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42304.53774305556</v>
      </c>
      <c r="T2629" s="10">
        <f t="shared" si="251"/>
        <v>42334.579409722224</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41953.674386574079</v>
      </c>
      <c r="T2630" s="10">
        <f t="shared" si="251"/>
        <v>41973.674386574079</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42108.246782407405</v>
      </c>
      <c r="T2631" s="10">
        <f t="shared" si="251"/>
        <v>42138.246782407405</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42523.813796296301</v>
      </c>
      <c r="T2632" s="10">
        <f t="shared" si="251"/>
        <v>42551.125000000007</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42217.877627314818</v>
      </c>
      <c r="T2633" s="10">
        <f t="shared" si="251"/>
        <v>42245.877627314818</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42493.77012731482</v>
      </c>
      <c r="T2634" s="10">
        <f t="shared" si="251"/>
        <v>42518.77012731482</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41667.531620370377</v>
      </c>
      <c r="T2635" s="10">
        <f t="shared" si="251"/>
        <v>41697.666666666672</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42612.36482638889</v>
      </c>
      <c r="T2636" s="10">
        <f t="shared" si="251"/>
        <v>42642.36482638889</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42037.659270833341</v>
      </c>
      <c r="T2637" s="10">
        <f t="shared" si="251"/>
        <v>42072.617604166669</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42636.32307870371</v>
      </c>
      <c r="T2638" s="10">
        <f t="shared" si="251"/>
        <v>42658.750000000007</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42639.257812500007</v>
      </c>
      <c r="T2639" s="10">
        <f t="shared" si="251"/>
        <v>42655.257812500007</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41989.621469907412</v>
      </c>
      <c r="T2640" s="10">
        <f t="shared" si="251"/>
        <v>42019.621469907412</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42024.573472222226</v>
      </c>
      <c r="T2641" s="10">
        <f t="shared" si="251"/>
        <v>42054.573472222226</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42102.86891203704</v>
      </c>
      <c r="T2642" s="10">
        <f t="shared" si="251"/>
        <v>42162.86891203704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41880.535451388889</v>
      </c>
      <c r="T2643" s="10">
        <f t="shared" si="251"/>
        <v>41897.54791666667</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0">
        <f t="shared" si="250"/>
        <v>42535.954953703702</v>
      </c>
      <c r="T2644" s="10">
        <f t="shared" si="251"/>
        <v>42565.997916666667</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42689.290682870378</v>
      </c>
      <c r="T2645" s="10">
        <f t="shared" si="251"/>
        <v>42725.040972222225</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42774.5004050926</v>
      </c>
      <c r="T2646" s="10">
        <f t="shared" si="251"/>
        <v>42804.5004050926</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41921.55096064815</v>
      </c>
      <c r="T2647" s="10">
        <f t="shared" si="251"/>
        <v>41951.592627314814</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42226.021631944452</v>
      </c>
      <c r="T2648" s="10">
        <f t="shared" si="251"/>
        <v>42256.021631944452</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42199.970127314817</v>
      </c>
      <c r="T2649" s="10">
        <f t="shared" si="251"/>
        <v>42229.970127314817</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42408.423148148147</v>
      </c>
      <c r="T2650" s="10">
        <f t="shared" si="251"/>
        <v>42438.423148148147</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42341.705335648156</v>
      </c>
      <c r="T2651" s="10">
        <f t="shared" si="251"/>
        <v>42401.705335648156</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42695.332673611112</v>
      </c>
      <c r="T2652" s="10">
        <f t="shared" si="251"/>
        <v>42725.332673611112</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42327.51399305556</v>
      </c>
      <c r="T2653" s="10">
        <f t="shared" si="251"/>
        <v>42355.51399305556</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41952.867187500007</v>
      </c>
      <c r="T2654" s="10">
        <f t="shared" si="251"/>
        <v>41982.867187500007</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41771.360266203708</v>
      </c>
      <c r="T2655" s="10">
        <f t="shared" si="251"/>
        <v>41802.875</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42055.309328703705</v>
      </c>
      <c r="T2656" s="10">
        <f t="shared" si="251"/>
        <v>42115.26766203704</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42381.574618055558</v>
      </c>
      <c r="T2657" s="10">
        <f t="shared" si="251"/>
        <v>42409.541666666664</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42767.39685185186</v>
      </c>
      <c r="T2658" s="10">
        <f t="shared" si="251"/>
        <v>42806.500000000007</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42551.637187500004</v>
      </c>
      <c r="T2659" s="10">
        <f t="shared" si="251"/>
        <v>42584.770833333336</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42551.592523148145</v>
      </c>
      <c r="T2660" s="10">
        <f t="shared" si="251"/>
        <v>42581.592523148145</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42081.77789351852</v>
      </c>
      <c r="T2661" s="10">
        <f t="shared" si="251"/>
        <v>42111.77789351852</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42272.42150462963</v>
      </c>
      <c r="T2662" s="10">
        <f t="shared" si="251"/>
        <v>42332.463171296295</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41542.66678240741</v>
      </c>
      <c r="T2663" s="10">
        <f t="shared" si="251"/>
        <v>41572.66678240741</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42207.455011574079</v>
      </c>
      <c r="T2664" s="10">
        <f t="shared" si="251"/>
        <v>42237.455011574079</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42222.331099537041</v>
      </c>
      <c r="T2665" s="10">
        <f t="shared" si="251"/>
        <v>42251.333333333336</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42312.733761574076</v>
      </c>
      <c r="T2666" s="10">
        <f t="shared" si="251"/>
        <v>42346.999305555561</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42083.603865740741</v>
      </c>
      <c r="T2667" s="10">
        <f t="shared" si="251"/>
        <v>42128.603865740741</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42235.472673611112</v>
      </c>
      <c r="T2668" s="10">
        <f t="shared" si="251"/>
        <v>42272.583333333336</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42380.634444444448</v>
      </c>
      <c r="T2669" s="10">
        <f t="shared" si="251"/>
        <v>42410.634444444448</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42275.297048611115</v>
      </c>
      <c r="T2670" s="10">
        <f t="shared" si="251"/>
        <v>42317.313888888886</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42318.744166666664</v>
      </c>
      <c r="T2671" s="10">
        <f t="shared" si="251"/>
        <v>42378.744166666664</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41820.728935185187</v>
      </c>
      <c r="T2672" s="10">
        <f t="shared" si="251"/>
        <v>41848.728935185187</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41962.457361111112</v>
      </c>
      <c r="T2673" s="10">
        <f t="shared" si="251"/>
        <v>41992.526388888895</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42344.592476851853</v>
      </c>
      <c r="T2674" s="10">
        <f t="shared" si="251"/>
        <v>42365.958333333336</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41912.24998842593</v>
      </c>
      <c r="T2675" s="10">
        <f t="shared" si="251"/>
        <v>41941.65625</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42529.341087962966</v>
      </c>
      <c r="T2676" s="10">
        <f t="shared" si="251"/>
        <v>42555.915972222225</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41923.565844907411</v>
      </c>
      <c r="T2677" s="10">
        <f t="shared" si="251"/>
        <v>41953.607511574075</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42482.333032407412</v>
      </c>
      <c r="T2678" s="10">
        <f t="shared" si="251"/>
        <v>42512.333032407412</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41792.737766203711</v>
      </c>
      <c r="T2679" s="10">
        <f t="shared" si="251"/>
        <v>41822.737766203711</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42241.506539351853</v>
      </c>
      <c r="T2680" s="10">
        <f t="shared" si="251"/>
        <v>42271.506539351853</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42032.709421296298</v>
      </c>
      <c r="T2681" s="10">
        <f t="shared" si="251"/>
        <v>42062.709421296298</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42435.920034722229</v>
      </c>
      <c r="T2682" s="10">
        <f t="shared" si="251"/>
        <v>42465.878368055557</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41805.603587962964</v>
      </c>
      <c r="T2683" s="10">
        <f t="shared" si="251"/>
        <v>41830.603587962964</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41932.580324074079</v>
      </c>
      <c r="T2684" s="10">
        <f t="shared" si="251"/>
        <v>41964.957638888889</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42034.463425925926</v>
      </c>
      <c r="T2685" s="10">
        <f t="shared" si="251"/>
        <v>42064.463425925926</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41820.622974537044</v>
      </c>
      <c r="T2686" s="10">
        <f t="shared" si="251"/>
        <v>41860.622974537044</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42061.404282407406</v>
      </c>
      <c r="T2687" s="10">
        <f t="shared" si="251"/>
        <v>42121.362615740742</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0">
        <f t="shared" si="250"/>
        <v>41892.683136574073</v>
      </c>
      <c r="T2688" s="10">
        <f t="shared" si="251"/>
        <v>41912.683136574073</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0">
        <f t="shared" si="250"/>
        <v>42154.348587962966</v>
      </c>
      <c r="T2689" s="10">
        <f t="shared" si="251"/>
        <v>42184.348587962966</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42027.827199074076</v>
      </c>
      <c r="T2690" s="10">
        <f t="shared" si="251"/>
        <v>42058.833333333336</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t="str">
        <f t="shared" ref="Q2691:Q2754" si="254">LEFT(N2691,SEARCH("/",N2691,1)-1)</f>
        <v>food</v>
      </c>
      <c r="R2691" t="str">
        <f t="shared" ref="R2691:R2754" si="255">RIGHT(N2691,LEN(N2691)-FIND("/",N2691))</f>
        <v>food trucks</v>
      </c>
      <c r="S2691" s="10">
        <f t="shared" ref="S2691:S2754" si="256">(J2691/86400)+25569+(-7/24)</f>
        <v>42551.670023148152</v>
      </c>
      <c r="T2691" s="10">
        <f t="shared" ref="T2691:T2754" si="257">(I2691/86400)+25569+(-7/24)</f>
        <v>42581.670023148152</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42112.813379629632</v>
      </c>
      <c r="T2692" s="10">
        <f t="shared" si="257"/>
        <v>42157.813379629632</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42089.432372685187</v>
      </c>
      <c r="T2693" s="10">
        <f t="shared" si="257"/>
        <v>42134.432372685187</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42058.042361111111</v>
      </c>
      <c r="T2694" s="10">
        <f t="shared" si="257"/>
        <v>42088.000694444447</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41833.846828703703</v>
      </c>
      <c r="T2695" s="10">
        <f t="shared" si="257"/>
        <v>41863.846828703703</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41877.84883101852</v>
      </c>
      <c r="T2696" s="10">
        <f t="shared" si="257"/>
        <v>41907.84883101852</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42047.89025462963</v>
      </c>
      <c r="T2697" s="10">
        <f t="shared" si="257"/>
        <v>42107.848587962966</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41964.552777777782</v>
      </c>
      <c r="T2698" s="10">
        <f t="shared" si="257"/>
        <v>41998.552777777782</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42187.648414351854</v>
      </c>
      <c r="T2699" s="10">
        <f t="shared" si="257"/>
        <v>42218.625000000007</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41787.606574074074</v>
      </c>
      <c r="T2700" s="10">
        <f t="shared" si="257"/>
        <v>41817.606574074074</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0">
        <f t="shared" si="256"/>
        <v>41829.604895833334</v>
      </c>
      <c r="T2701" s="10">
        <f t="shared" si="257"/>
        <v>41859.604895833334</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41870.583009259259</v>
      </c>
      <c r="T2702" s="10">
        <f t="shared" si="257"/>
        <v>41900.583009259259</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42801.483032407406</v>
      </c>
      <c r="T2703" s="10">
        <f t="shared" si="257"/>
        <v>42832.441365740742</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42800.510150462964</v>
      </c>
      <c r="T2704" s="10">
        <f t="shared" si="257"/>
        <v>42830.4684837963</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42756.398495370369</v>
      </c>
      <c r="T2705" s="10">
        <f t="shared" si="257"/>
        <v>42816.356828703705</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42787.570763888893</v>
      </c>
      <c r="T2706" s="10">
        <f t="shared" si="257"/>
        <v>42830.529097222221</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42773.624513888892</v>
      </c>
      <c r="T2707" s="10">
        <f t="shared" si="257"/>
        <v>42818.582847222227</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41899.003275462965</v>
      </c>
      <c r="T2708" s="10">
        <f t="shared" si="257"/>
        <v>41927.999305555561</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41391.49123842593</v>
      </c>
      <c r="T2709" s="10">
        <f t="shared" si="257"/>
        <v>41420.999305555561</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42512.406550925931</v>
      </c>
      <c r="T2710" s="10">
        <f t="shared" si="257"/>
        <v>42572.406550925931</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42611.858113425929</v>
      </c>
      <c r="T2711" s="10">
        <f t="shared" si="257"/>
        <v>42646.874305555561</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41827.937824074077</v>
      </c>
      <c r="T2712" s="10">
        <f t="shared" si="257"/>
        <v>41859.791666666672</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41780.453587962962</v>
      </c>
      <c r="T2713" s="10">
        <f t="shared" si="257"/>
        <v>41810.625694444447</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41431.770370370374</v>
      </c>
      <c r="T2714" s="10">
        <f t="shared" si="257"/>
        <v>41468.458333333336</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42322.362083333333</v>
      </c>
      <c r="T2715" s="10">
        <f t="shared" si="257"/>
        <v>42362.362083333333</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42629.363379629627</v>
      </c>
      <c r="T2716" s="10">
        <f t="shared" si="257"/>
        <v>42657.666666666664</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42387.106805555559</v>
      </c>
      <c r="T2717" s="10">
        <f t="shared" si="257"/>
        <v>42421.106805555559</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42255.041585648149</v>
      </c>
      <c r="T2718" s="10">
        <f t="shared" si="257"/>
        <v>42285.041585648149</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41934.623252314814</v>
      </c>
      <c r="T2719" s="10">
        <f t="shared" si="257"/>
        <v>41979.664918981485</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42465.304918981485</v>
      </c>
      <c r="T2720" s="10">
        <f t="shared" si="257"/>
        <v>42493.666666666664</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42417.73951388889</v>
      </c>
      <c r="T2721" s="10">
        <f t="shared" si="257"/>
        <v>42477.697847222225</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42655.174224537041</v>
      </c>
      <c r="T2722" s="10">
        <f t="shared" si="257"/>
        <v>42685.215891203705</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41493.252291666671</v>
      </c>
      <c r="T2723" s="10">
        <f t="shared" si="257"/>
        <v>41523.5</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42704.565428240741</v>
      </c>
      <c r="T2724" s="10">
        <f t="shared" si="257"/>
        <v>42764.565428240741</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41944.547314814816</v>
      </c>
      <c r="T2725" s="10">
        <f t="shared" si="257"/>
        <v>42004.58898148148</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42199.035405092596</v>
      </c>
      <c r="T2726" s="10">
        <f t="shared" si="257"/>
        <v>42231.035405092596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42745.452951388892</v>
      </c>
      <c r="T2727" s="10">
        <f t="shared" si="257"/>
        <v>42795.452951388892</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42452.288321759261</v>
      </c>
      <c r="T2728" s="10">
        <f t="shared" si="257"/>
        <v>42482.288321759261</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42198.384988425933</v>
      </c>
      <c r="T2729" s="10">
        <f t="shared" si="257"/>
        <v>42223.384988425933</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42333.308263888895</v>
      </c>
      <c r="T2730" s="10">
        <f t="shared" si="257"/>
        <v>42368.308263888895</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42094.949039351857</v>
      </c>
      <c r="T2731" s="10">
        <f t="shared" si="257"/>
        <v>42124.949039351857</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41351.249710648153</v>
      </c>
      <c r="T2732" s="10">
        <f t="shared" si="257"/>
        <v>41386.249710648153</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41872.23405092593</v>
      </c>
      <c r="T2733" s="10">
        <f t="shared" si="257"/>
        <v>41929.875</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41389.516527777778</v>
      </c>
      <c r="T2734" s="10">
        <f t="shared" si="257"/>
        <v>41421.708333333336</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42043.981180555558</v>
      </c>
      <c r="T2735" s="10">
        <f t="shared" si="257"/>
        <v>42103.939513888887</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42626.377222222225</v>
      </c>
      <c r="T2736" s="10">
        <f t="shared" si="257"/>
        <v>42656.624305555561</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41315.829282407409</v>
      </c>
      <c r="T2737" s="10">
        <f t="shared" si="257"/>
        <v>41346.541666666672</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41722.3746875</v>
      </c>
      <c r="T2738" s="10">
        <f t="shared" si="257"/>
        <v>41752.3746875</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41611.626006944447</v>
      </c>
      <c r="T2739" s="10">
        <f t="shared" si="257"/>
        <v>41654.5</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42619.851898148154</v>
      </c>
      <c r="T2740" s="10">
        <f t="shared" si="257"/>
        <v>42679.851898148154</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41719.596261574079</v>
      </c>
      <c r="T2741" s="10">
        <f t="shared" si="257"/>
        <v>41764.596261574079</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42044.740185185183</v>
      </c>
      <c r="T2742" s="10">
        <f t="shared" si="257"/>
        <v>42074.698518518526</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41911.365763888891</v>
      </c>
      <c r="T2743" s="10">
        <f t="shared" si="257"/>
        <v>41931.796527777777</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41030.428090277783</v>
      </c>
      <c r="T2744" s="10">
        <f t="shared" si="257"/>
        <v>41044.428090277783</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0">
        <f t="shared" si="256"/>
        <v>42632.037118055559</v>
      </c>
      <c r="T2745" s="10">
        <f t="shared" si="257"/>
        <v>42662.037118055559</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40937.770810185189</v>
      </c>
      <c r="T2746" s="10">
        <f t="shared" si="257"/>
        <v>40967.770810185189</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41044.696388888893</v>
      </c>
      <c r="T2747" s="10">
        <f t="shared" si="257"/>
        <v>41104.696388888893</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41850.489710648151</v>
      </c>
      <c r="T2748" s="10">
        <f t="shared" si="257"/>
        <v>41880.489710648151</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41044.356446759259</v>
      </c>
      <c r="T2749" s="10">
        <f t="shared" si="257"/>
        <v>41075.840277777781</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42585.419004629635</v>
      </c>
      <c r="T2750" s="10">
        <f t="shared" si="257"/>
        <v>42615.419004629635</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42068.507372685192</v>
      </c>
      <c r="T2751" s="10">
        <f t="shared" si="257"/>
        <v>42098.46570601852</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0">
        <f t="shared" si="256"/>
        <v>41078.608159722229</v>
      </c>
      <c r="T2752" s="10">
        <f t="shared" si="257"/>
        <v>41090.541666666672</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0">
        <f t="shared" si="256"/>
        <v>41747.595393518517</v>
      </c>
      <c r="T2753" s="10">
        <f t="shared" si="257"/>
        <v>41807.595393518517</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40855.473425925928</v>
      </c>
      <c r="T2754" s="10">
        <f t="shared" si="257"/>
        <v>40895.473425925928</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t="str">
        <f t="shared" ref="Q2755:Q2818" si="260">LEFT(N2755,SEARCH("/",N2755,1)-1)</f>
        <v>publishing</v>
      </c>
      <c r="R2755" t="str">
        <f t="shared" ref="R2755:R2818" si="261">RIGHT(N2755,LEN(N2755)-FIND("/",N2755))</f>
        <v>children's books</v>
      </c>
      <c r="S2755" s="10">
        <f t="shared" ref="S2755:S2818" si="262">(J2755/86400)+25569+(-7/24)</f>
        <v>41117.6090625</v>
      </c>
      <c r="T2755" s="10">
        <f t="shared" ref="T2755:T2818" si="263">(I2755/86400)+25569+(-7/24)</f>
        <v>41147.6090625</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0">
        <f t="shared" si="262"/>
        <v>41863.344340277778</v>
      </c>
      <c r="T2756" s="10">
        <f t="shared" si="263"/>
        <v>41893.344340277778</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42072.499155092599</v>
      </c>
      <c r="T2757" s="10">
        <f t="shared" si="263"/>
        <v>42102.499155092599</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41620.608807870369</v>
      </c>
      <c r="T2758" s="10">
        <f t="shared" si="263"/>
        <v>41650.608807870369</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42573.364953703705</v>
      </c>
      <c r="T2759" s="10">
        <f t="shared" si="263"/>
        <v>42588.364953703705</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42639.150266203702</v>
      </c>
      <c r="T2760" s="10">
        <f t="shared" si="263"/>
        <v>42653.150266203702</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42524.074837962966</v>
      </c>
      <c r="T2761" s="10">
        <f t="shared" si="263"/>
        <v>42567.074837962966</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0">
        <f t="shared" si="262"/>
        <v>41415.169652777782</v>
      </c>
      <c r="T2762" s="10">
        <f t="shared" si="263"/>
        <v>41445.169652777782</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41246.771909722222</v>
      </c>
      <c r="T2763" s="10">
        <f t="shared" si="263"/>
        <v>41276.771909722222</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40926.745312500003</v>
      </c>
      <c r="T2764" s="10">
        <f t="shared" si="263"/>
        <v>40986.703645833339</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41373.28800925926</v>
      </c>
      <c r="T2765" s="10">
        <f t="shared" si="263"/>
        <v>41418.28800925926</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41030.0003587963</v>
      </c>
      <c r="T2766" s="10">
        <f t="shared" si="263"/>
        <v>41059.5</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0">
        <f t="shared" si="262"/>
        <v>41194.287361111114</v>
      </c>
      <c r="T2767" s="10">
        <f t="shared" si="263"/>
        <v>41210.287361111114</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40736.376365740747</v>
      </c>
      <c r="T2768" s="10">
        <f t="shared" si="263"/>
        <v>40766.376365740747</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42172.667245370372</v>
      </c>
      <c r="T2769" s="10">
        <f t="shared" si="263"/>
        <v>42232.667245370372</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40967.323182870372</v>
      </c>
      <c r="T2770" s="10">
        <f t="shared" si="263"/>
        <v>40997.281516203708</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41745.534606481488</v>
      </c>
      <c r="T2771" s="10">
        <f t="shared" si="263"/>
        <v>41795.534606481488</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41686.413541666669</v>
      </c>
      <c r="T2772" s="10">
        <f t="shared" si="263"/>
        <v>41716.371875000004</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0">
        <f t="shared" si="262"/>
        <v>41257.240046296298</v>
      </c>
      <c r="T2773" s="10">
        <f t="shared" si="263"/>
        <v>41306.416666666672</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0">
        <f t="shared" si="262"/>
        <v>41537.577476851853</v>
      </c>
      <c r="T2774" s="10">
        <f t="shared" si="263"/>
        <v>41552.577476851853</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42474.573159722226</v>
      </c>
      <c r="T2775" s="10">
        <f t="shared" si="263"/>
        <v>42484.573159722226</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41310.834814814814</v>
      </c>
      <c r="T2776" s="10">
        <f t="shared" si="263"/>
        <v>41340.834814814814</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40862.721689814818</v>
      </c>
      <c r="T2777" s="10">
        <f t="shared" si="263"/>
        <v>40892.721689814818</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42136.005509259259</v>
      </c>
      <c r="T2778" s="10">
        <f t="shared" si="263"/>
        <v>42167.005509259259</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42172.377361111117</v>
      </c>
      <c r="T2779" s="10">
        <f t="shared" si="263"/>
        <v>42202.377361111117</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41846.686412037037</v>
      </c>
      <c r="T2780" s="10">
        <f t="shared" si="263"/>
        <v>41876.686412037037</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42300.294224537043</v>
      </c>
      <c r="T2781" s="10">
        <f t="shared" si="263"/>
        <v>42330.335891203707</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0">
        <f t="shared" si="262"/>
        <v>42774.156111111115</v>
      </c>
      <c r="T2782" s="10">
        <f t="shared" si="263"/>
        <v>42804.156111111115</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42018.649930555555</v>
      </c>
      <c r="T2783" s="10">
        <f t="shared" si="263"/>
        <v>42047.000000000007</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42026.633310185185</v>
      </c>
      <c r="T2784" s="10">
        <f t="shared" si="263"/>
        <v>42051.915972222225</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42103.24358796297</v>
      </c>
      <c r="T2785" s="10">
        <f t="shared" si="263"/>
        <v>42117.24358796297</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41920.495868055557</v>
      </c>
      <c r="T2786" s="10">
        <f t="shared" si="263"/>
        <v>41941.495868055557</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42557.897766203707</v>
      </c>
      <c r="T2787" s="10">
        <f t="shared" si="263"/>
        <v>42587.583333333336</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41815.277546296296</v>
      </c>
      <c r="T2788" s="10">
        <f t="shared" si="263"/>
        <v>41829.277546296296</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41807.906851851854</v>
      </c>
      <c r="T2789" s="10">
        <f t="shared" si="263"/>
        <v>41837.906851851854</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42550.410219907411</v>
      </c>
      <c r="T2790" s="10">
        <f t="shared" si="263"/>
        <v>42580.410219907411</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42055.721458333333</v>
      </c>
      <c r="T2791" s="10">
        <f t="shared" si="263"/>
        <v>42074.875000000007</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42016.64702546296</v>
      </c>
      <c r="T2792" s="10">
        <f t="shared" si="263"/>
        <v>42046.64702546296</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42591.60832175926</v>
      </c>
      <c r="T2793" s="10">
        <f t="shared" si="263"/>
        <v>42621.875000000007</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42182.939340277779</v>
      </c>
      <c r="T2794" s="10">
        <f t="shared" si="263"/>
        <v>42227.939340277779</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42176.127372685187</v>
      </c>
      <c r="T2795" s="10">
        <f t="shared" si="263"/>
        <v>42206.127372685187</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42416.399988425932</v>
      </c>
      <c r="T2796" s="10">
        <f t="shared" si="263"/>
        <v>42432.500000000007</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41780.234270833338</v>
      </c>
      <c r="T2797" s="10">
        <f t="shared" si="263"/>
        <v>41796.666666666672</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41795.236435185187</v>
      </c>
      <c r="T2798" s="10">
        <f t="shared" si="263"/>
        <v>41825.236435185187</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41798.648611111115</v>
      </c>
      <c r="T2799" s="10">
        <f t="shared" si="263"/>
        <v>41828.648611111115</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42201.383344907408</v>
      </c>
      <c r="T2800" s="10">
        <f t="shared" si="263"/>
        <v>42216.375000000007</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42506.973032407412</v>
      </c>
      <c r="T2801" s="10">
        <f t="shared" si="263"/>
        <v>42538.375000000007</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41948.261180555557</v>
      </c>
      <c r="T2802" s="10">
        <f t="shared" si="263"/>
        <v>42008.261180555557</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41899.95149305556</v>
      </c>
      <c r="T2803" s="10">
        <f t="shared" si="263"/>
        <v>41922.166666666672</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42192.355405092596</v>
      </c>
      <c r="T2804" s="10">
        <f t="shared" si="263"/>
        <v>42222.355405092596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42157.774027777785</v>
      </c>
      <c r="T2805" s="10">
        <f t="shared" si="263"/>
        <v>42200.708333333336</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41881.161921296298</v>
      </c>
      <c r="T2806" s="10">
        <f t="shared" si="263"/>
        <v>41911.161921296298</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42213.213807870372</v>
      </c>
      <c r="T2807" s="10">
        <f t="shared" si="263"/>
        <v>42238.213807870372</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42184.975578703707</v>
      </c>
      <c r="T2808" s="10">
        <f t="shared" si="263"/>
        <v>42221.166666666664</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42154.581458333334</v>
      </c>
      <c r="T2809" s="10">
        <f t="shared" si="263"/>
        <v>42184.581458333334</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42208.554803240746</v>
      </c>
      <c r="T2810" s="10">
        <f t="shared" si="263"/>
        <v>42238.554803240746</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42451.205150462971</v>
      </c>
      <c r="T2811" s="10">
        <f t="shared" si="263"/>
        <v>42459.318749999999</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41758.847962962966</v>
      </c>
      <c r="T2812" s="10">
        <f t="shared" si="263"/>
        <v>41790.874305555561</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42028.20489583334</v>
      </c>
      <c r="T2813" s="10">
        <f t="shared" si="263"/>
        <v>42058.20489583334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42054.452523148146</v>
      </c>
      <c r="T2814" s="10">
        <f t="shared" si="263"/>
        <v>42099.875000000007</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42693.450937499998</v>
      </c>
      <c r="T2815" s="10">
        <f t="shared" si="263"/>
        <v>42718.450937499998</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42103.107812499999</v>
      </c>
      <c r="T2816" s="10">
        <f t="shared" si="263"/>
        <v>42133.107812499999</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42559.48505787037</v>
      </c>
      <c r="T2817" s="10">
        <f t="shared" si="263"/>
        <v>42589.48505787037</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42188.175833333335</v>
      </c>
      <c r="T2818" s="10">
        <f t="shared" si="263"/>
        <v>42218.375000000007</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t="str">
        <f t="shared" ref="Q2819:Q2882" si="266">LEFT(N2819,SEARCH("/",N2819,1)-1)</f>
        <v>theater</v>
      </c>
      <c r="R2819" t="str">
        <f t="shared" ref="R2819:R2882" si="267">RIGHT(N2819,LEN(N2819)-FIND("/",N2819))</f>
        <v>plays</v>
      </c>
      <c r="S2819" s="10">
        <f t="shared" ref="S2819:S2882" si="268">(J2819/86400)+25569+(-7/24)</f>
        <v>42023.343310185192</v>
      </c>
      <c r="T2819" s="10">
        <f t="shared" ref="T2819:T2882" si="269">(I2819/86400)+25569+(-7/24)</f>
        <v>42063.343310185192</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42250.306550925925</v>
      </c>
      <c r="T2820" s="10">
        <f t="shared" si="269"/>
        <v>42270.306550925925</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42139.233900462968</v>
      </c>
      <c r="T2821" s="10">
        <f t="shared" si="269"/>
        <v>42169.233900462968</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42401.319317129637</v>
      </c>
      <c r="T2822" s="10">
        <f t="shared" si="269"/>
        <v>42425.708333333336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41875.631192129636</v>
      </c>
      <c r="T2823" s="10">
        <f t="shared" si="269"/>
        <v>41905.631192129636</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42060.392268518517</v>
      </c>
      <c r="T2824" s="10">
        <f t="shared" si="269"/>
        <v>42090.350601851853</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42066.719976851855</v>
      </c>
      <c r="T2825" s="10">
        <f t="shared" si="269"/>
        <v>42094.665972222225</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42135.979120370372</v>
      </c>
      <c r="T2826" s="10">
        <f t="shared" si="269"/>
        <v>42167.779861111114</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42312.500995370377</v>
      </c>
      <c r="T2827" s="10">
        <f t="shared" si="269"/>
        <v>42342.500995370377</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42170.743194444447</v>
      </c>
      <c r="T2828" s="10">
        <f t="shared" si="269"/>
        <v>42195.000000000007</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42494.391967592594</v>
      </c>
      <c r="T2829" s="10">
        <f t="shared" si="269"/>
        <v>42524.395833333336</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42253.973020833335</v>
      </c>
      <c r="T2830" s="10">
        <f t="shared" si="269"/>
        <v>42279.666666666664</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42495.142569444448</v>
      </c>
      <c r="T2831" s="10">
        <f t="shared" si="269"/>
        <v>42523.142569444448</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41758.548009259262</v>
      </c>
      <c r="T2832" s="10">
        <f t="shared" si="269"/>
        <v>41770.874305555561</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42171.533217592594</v>
      </c>
      <c r="T2833" s="10">
        <f t="shared" si="269"/>
        <v>42201.533217592594</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41938.417754629634</v>
      </c>
      <c r="T2834" s="10">
        <f t="shared" si="269"/>
        <v>41966.625000000007</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42267.836030092592</v>
      </c>
      <c r="T2835" s="10">
        <f t="shared" si="269"/>
        <v>42287.791666666664</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42019.668171296296</v>
      </c>
      <c r="T2836" s="10">
        <f t="shared" si="269"/>
        <v>42034.668171296296</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42313.412233796298</v>
      </c>
      <c r="T2837" s="10">
        <f t="shared" si="269"/>
        <v>42342.708333333336</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42745.970115740747</v>
      </c>
      <c r="T2838" s="10">
        <f t="shared" si="269"/>
        <v>42783.915972222225</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42307.616712962968</v>
      </c>
      <c r="T2839" s="10">
        <f t="shared" si="269"/>
        <v>42347.658379629633</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41842.315925925926</v>
      </c>
      <c r="T2840" s="10">
        <f t="shared" si="269"/>
        <v>41864.625</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41852.948541666665</v>
      </c>
      <c r="T2841" s="10">
        <f t="shared" si="269"/>
        <v>41875.915972222225</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42059.743969907409</v>
      </c>
      <c r="T2842" s="10">
        <f t="shared" si="269"/>
        <v>42081.416666666664</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42291.447881944448</v>
      </c>
      <c r="T2843" s="10">
        <f t="shared" si="269"/>
        <v>42351.489548611113</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0">
        <f t="shared" si="268"/>
        <v>41784.660821759266</v>
      </c>
      <c r="T2844" s="10">
        <f t="shared" si="269"/>
        <v>41811.166666666672</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0">
        <f t="shared" si="268"/>
        <v>42492.446180555555</v>
      </c>
      <c r="T2845" s="10">
        <f t="shared" si="269"/>
        <v>42533.875000000007</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42709.25439814815</v>
      </c>
      <c r="T2846" s="10">
        <f t="shared" si="269"/>
        <v>42739.25439814815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42102.724918981483</v>
      </c>
      <c r="T2847" s="10">
        <f t="shared" si="269"/>
        <v>42162.724918981483</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0">
        <f t="shared" si="268"/>
        <v>42108.400393518525</v>
      </c>
      <c r="T2848" s="10">
        <f t="shared" si="269"/>
        <v>42153.400393518525</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0">
        <f t="shared" si="268"/>
        <v>42453.514641203707</v>
      </c>
      <c r="T2849" s="10">
        <f t="shared" si="269"/>
        <v>42513.514641203707</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42123.357164351859</v>
      </c>
      <c r="T2850" s="10">
        <f t="shared" si="269"/>
        <v>42153.357164351859</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42453.13657407408</v>
      </c>
      <c r="T2851" s="10">
        <f t="shared" si="269"/>
        <v>42483.13657407408</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41857.715405092596</v>
      </c>
      <c r="T2852" s="10">
        <f t="shared" si="269"/>
        <v>41887.715405092596</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0">
        <f t="shared" si="268"/>
        <v>42389.7109837963</v>
      </c>
      <c r="T2853" s="10">
        <f t="shared" si="269"/>
        <v>42398.678472222229</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41780.753506944449</v>
      </c>
      <c r="T2854" s="10">
        <f t="shared" si="269"/>
        <v>41810.753506944449</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0">
        <f t="shared" si="268"/>
        <v>41835.899270833332</v>
      </c>
      <c r="T2855" s="10">
        <f t="shared" si="269"/>
        <v>41895.899270833332</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42111.424988425926</v>
      </c>
      <c r="T2856" s="10">
        <f t="shared" si="269"/>
        <v>42131.424988425926</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42369.716099537043</v>
      </c>
      <c r="T2857" s="10">
        <f t="shared" si="269"/>
        <v>42398.69027777778</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42164.745914351857</v>
      </c>
      <c r="T2858" s="10">
        <f t="shared" si="269"/>
        <v>42224.606944444451</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42726.62841435185</v>
      </c>
      <c r="T2859" s="10">
        <f t="shared" si="269"/>
        <v>42786.458333333336</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0">
        <f t="shared" si="268"/>
        <v>41954.25341435185</v>
      </c>
      <c r="T2860" s="10">
        <f t="shared" si="269"/>
        <v>41978.186111111114</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42233.070648148154</v>
      </c>
      <c r="T2861" s="10">
        <f t="shared" si="269"/>
        <v>42293.070648148154</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42480.508981481486</v>
      </c>
      <c r="T2862" s="10">
        <f t="shared" si="269"/>
        <v>42540.508981481486</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42257.299166666671</v>
      </c>
      <c r="T2863" s="10">
        <f t="shared" si="269"/>
        <v>42271.299166666671</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41784.498020833336</v>
      </c>
      <c r="T2864" s="10">
        <f t="shared" si="269"/>
        <v>41814.498020833336</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41831.383368055562</v>
      </c>
      <c r="T2865" s="10">
        <f t="shared" si="269"/>
        <v>41891.383368055562</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42172.321840277778</v>
      </c>
      <c r="T2866" s="10">
        <f t="shared" si="269"/>
        <v>42202.262500000004</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0">
        <f t="shared" si="268"/>
        <v>41949.822442129633</v>
      </c>
      <c r="T2867" s="10">
        <f t="shared" si="269"/>
        <v>42009.822442129633</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42627.663437500007</v>
      </c>
      <c r="T2868" s="10">
        <f t="shared" si="269"/>
        <v>42657.625000000007</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42530.903611111113</v>
      </c>
      <c r="T2869" s="10">
        <f t="shared" si="269"/>
        <v>42554.875000000007</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42618.535347222227</v>
      </c>
      <c r="T2870" s="10">
        <f t="shared" si="269"/>
        <v>42648.535347222227</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42540.301863425928</v>
      </c>
      <c r="T2871" s="10">
        <f t="shared" si="269"/>
        <v>42570.301863425928</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41745.897743055561</v>
      </c>
      <c r="T2872" s="10">
        <f t="shared" si="269"/>
        <v>41775.897743055561</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41974.446909722225</v>
      </c>
      <c r="T2873" s="10">
        <f t="shared" si="269"/>
        <v>41994.446909722225</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0">
        <f t="shared" si="268"/>
        <v>42114.824513888896</v>
      </c>
      <c r="T2874" s="10">
        <f t="shared" si="269"/>
        <v>42174.824513888896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42002.525821759256</v>
      </c>
      <c r="T2875" s="10">
        <f t="shared" si="269"/>
        <v>42032.525821759256</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42722.553078703706</v>
      </c>
      <c r="T2876" s="10">
        <f t="shared" si="269"/>
        <v>42752.553078703706</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42464.836724537039</v>
      </c>
      <c r="T2877" s="10">
        <f t="shared" si="269"/>
        <v>42494.836724537039</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0">
        <f t="shared" si="268"/>
        <v>42171.452303240738</v>
      </c>
      <c r="T2878" s="10">
        <f t="shared" si="269"/>
        <v>42201.452303240738</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42672.66347222223</v>
      </c>
      <c r="T2879" s="10">
        <f t="shared" si="269"/>
        <v>42704.416666666664</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42128.324016203704</v>
      </c>
      <c r="T2880" s="10">
        <f t="shared" si="269"/>
        <v>42188.324016203704</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42359.433576388888</v>
      </c>
      <c r="T2881" s="10">
        <f t="shared" si="269"/>
        <v>42389.433576388888</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42192.614027777781</v>
      </c>
      <c r="T2882" s="10">
        <f t="shared" si="269"/>
        <v>42236.420138888891</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t="str">
        <f t="shared" ref="Q2883:Q2946" si="272">LEFT(N2883,SEARCH("/",N2883,1)-1)</f>
        <v>theater</v>
      </c>
      <c r="R2883" t="str">
        <f t="shared" ref="R2883:R2946" si="273">RIGHT(N2883,LEN(N2883)-FIND("/",N2883))</f>
        <v>plays</v>
      </c>
      <c r="S2883" s="10">
        <f t="shared" ref="S2883:S2946" si="274">(J2883/86400)+25569+(-7/24)</f>
        <v>41916.305972222224</v>
      </c>
      <c r="T2883" s="10">
        <f t="shared" ref="T2883:T2946" si="275">(I2883/86400)+25569+(-7/24)</f>
        <v>41976.347638888888</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42461.304606481484</v>
      </c>
      <c r="T2884" s="10">
        <f t="shared" si="275"/>
        <v>42491.304606481484</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42370.611539351856</v>
      </c>
      <c r="T2885" s="10">
        <f t="shared" si="275"/>
        <v>42405.915972222225</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41948.435590277782</v>
      </c>
      <c r="T2886" s="10">
        <f t="shared" si="275"/>
        <v>41978.435590277782</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42046.784733796296</v>
      </c>
      <c r="T2887" s="10">
        <f t="shared" si="275"/>
        <v>42076.743067129632</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42261.341250000005</v>
      </c>
      <c r="T2888" s="10">
        <f t="shared" si="275"/>
        <v>42265.874305555561</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41985.135694444449</v>
      </c>
      <c r="T2889" s="10">
        <f t="shared" si="275"/>
        <v>42015.135694444449</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0">
        <f t="shared" si="274"/>
        <v>41922.243518518524</v>
      </c>
      <c r="T2890" s="10">
        <f t="shared" si="275"/>
        <v>41929.915972222225</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41850.571585648147</v>
      </c>
      <c r="T2891" s="10">
        <f t="shared" si="275"/>
        <v>41880.571585648147</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41831.451296296298</v>
      </c>
      <c r="T2892" s="10">
        <f t="shared" si="275"/>
        <v>41859.833333333336</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42415.591759259267</v>
      </c>
      <c r="T2893" s="10">
        <f t="shared" si="275"/>
        <v>42475.550092592595</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41869.422500000001</v>
      </c>
      <c r="T2894" s="10">
        <f t="shared" si="275"/>
        <v>41876.583333333336</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41953.481423611112</v>
      </c>
      <c r="T2895" s="10">
        <f t="shared" si="275"/>
        <v>42012.791666666664</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0">
        <f t="shared" si="274"/>
        <v>42037.694618055561</v>
      </c>
      <c r="T2896" s="10">
        <f t="shared" si="275"/>
        <v>42097.652951388889</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41811.263796296298</v>
      </c>
      <c r="T2897" s="10">
        <f t="shared" si="275"/>
        <v>41812.583333333336</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42701.617141203707</v>
      </c>
      <c r="T2898" s="10">
        <f t="shared" si="275"/>
        <v>42715.958333333336</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42258.354837962965</v>
      </c>
      <c r="T2899" s="10">
        <f t="shared" si="275"/>
        <v>42288.353530092594</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42278.373298611114</v>
      </c>
      <c r="T2900" s="10">
        <f t="shared" si="275"/>
        <v>42308.373298611114</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0">
        <f t="shared" si="274"/>
        <v>42514.786550925928</v>
      </c>
      <c r="T2901" s="10">
        <f t="shared" si="275"/>
        <v>42574.786550925928</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41829.942500000005</v>
      </c>
      <c r="T2902" s="10">
        <f t="shared" si="275"/>
        <v>41859.942500000005</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41982.612719907411</v>
      </c>
      <c r="T2903" s="10">
        <f t="shared" si="275"/>
        <v>42042.612719907411</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42210.148101851853</v>
      </c>
      <c r="T2904" s="10">
        <f t="shared" si="275"/>
        <v>42240.148101851853</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42195.875208333331</v>
      </c>
      <c r="T2905" s="10">
        <f t="shared" si="275"/>
        <v>42255.875208333331</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41940.676284722227</v>
      </c>
      <c r="T2906" s="10">
        <f t="shared" si="275"/>
        <v>41952.208333333336</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42605.765196759261</v>
      </c>
      <c r="T2907" s="10">
        <f t="shared" si="275"/>
        <v>42619.765196759261</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42199.357245370375</v>
      </c>
      <c r="T2908" s="10">
        <f t="shared" si="275"/>
        <v>42216.750000000007</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42444.586076388892</v>
      </c>
      <c r="T2909" s="10">
        <f t="shared" si="275"/>
        <v>42504.586076388892</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42499.440034722225</v>
      </c>
      <c r="T2910" s="10">
        <f t="shared" si="275"/>
        <v>42529.440034722225</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41928.974548611113</v>
      </c>
      <c r="T2911" s="10">
        <f t="shared" si="275"/>
        <v>41968.531944444447</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42107.549618055556</v>
      </c>
      <c r="T2912" s="10">
        <f t="shared" si="275"/>
        <v>42167.549618055556</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42142.477152777785</v>
      </c>
      <c r="T2913" s="10">
        <f t="shared" si="275"/>
        <v>42182.477152777785</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42353.83997685185</v>
      </c>
      <c r="T2914" s="10">
        <f t="shared" si="275"/>
        <v>42383.83997685185</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41828.631238425929</v>
      </c>
      <c r="T2915" s="10">
        <f t="shared" si="275"/>
        <v>41888.631238425929</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42017.615671296298</v>
      </c>
      <c r="T2916" s="10">
        <f t="shared" si="275"/>
        <v>42077.574004629634</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42415.106365740743</v>
      </c>
      <c r="T2917" s="10">
        <f t="shared" si="275"/>
        <v>42445.064699074072</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41755.185057870374</v>
      </c>
      <c r="T2918" s="10">
        <f t="shared" si="275"/>
        <v>41778.185057870374</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42244.942673611113</v>
      </c>
      <c r="T2919" s="10">
        <f t="shared" si="275"/>
        <v>42262.942673611113</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42278.338043981486</v>
      </c>
      <c r="T2920" s="10">
        <f t="shared" si="275"/>
        <v>42306.338043981486</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41826.327881944446</v>
      </c>
      <c r="T2921" s="10">
        <f t="shared" si="275"/>
        <v>41856.327881944446</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42058.500810185193</v>
      </c>
      <c r="T2922" s="10">
        <f t="shared" si="275"/>
        <v>42088.459143518521</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41877.594953703709</v>
      </c>
      <c r="T2923" s="10">
        <f t="shared" si="275"/>
        <v>41907.594953703709</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42097.582488425927</v>
      </c>
      <c r="T2924" s="10">
        <f t="shared" si="275"/>
        <v>42142.582488425927</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42012.860868055555</v>
      </c>
      <c r="T2925" s="10">
        <f t="shared" si="275"/>
        <v>42027.833333333336</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42103.265162037038</v>
      </c>
      <c r="T2926" s="10">
        <f t="shared" si="275"/>
        <v>42132.874305555561</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41863.292453703711</v>
      </c>
      <c r="T2927" s="10">
        <f t="shared" si="275"/>
        <v>41893.292453703711</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42044.474293981482</v>
      </c>
      <c r="T2928" s="10">
        <f t="shared" si="275"/>
        <v>42058.474293981482</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41806.377650462964</v>
      </c>
      <c r="T2929" s="10">
        <f t="shared" si="275"/>
        <v>41834.916666666672</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42403.706550925934</v>
      </c>
      <c r="T2930" s="10">
        <f t="shared" si="275"/>
        <v>42433.706550925934</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41754.272662037038</v>
      </c>
      <c r="T2931" s="10">
        <f t="shared" si="275"/>
        <v>41784.272662037038</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42101.292407407411</v>
      </c>
      <c r="T2932" s="10">
        <f t="shared" si="275"/>
        <v>42131.292407407411</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41871.999571759261</v>
      </c>
      <c r="T2933" s="10">
        <f t="shared" si="275"/>
        <v>41896.963888888895</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42024.873113425929</v>
      </c>
      <c r="T2934" s="10">
        <f t="shared" si="275"/>
        <v>42056.166666666664</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42495.664965277778</v>
      </c>
      <c r="T2935" s="10">
        <f t="shared" si="275"/>
        <v>42525.664965277778</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41775.344490740747</v>
      </c>
      <c r="T2936" s="10">
        <f t="shared" si="275"/>
        <v>41805.344490740747</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42553.291759259264</v>
      </c>
      <c r="T2937" s="10">
        <f t="shared" si="275"/>
        <v>42611.416666666664</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41912.3590625</v>
      </c>
      <c r="T2938" s="10">
        <f t="shared" si="275"/>
        <v>41924.915972222225</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41803.165659722225</v>
      </c>
      <c r="T2939" s="10">
        <f t="shared" si="275"/>
        <v>41833.165659722225</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42004.412199074075</v>
      </c>
      <c r="T2940" s="10">
        <f t="shared" si="275"/>
        <v>42034.412199074075</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41845.517500000002</v>
      </c>
      <c r="T2941" s="10">
        <f t="shared" si="275"/>
        <v>41878.75</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41982.48168981482</v>
      </c>
      <c r="T2942" s="10">
        <f t="shared" si="275"/>
        <v>42022.48168981482</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42034.66846064815</v>
      </c>
      <c r="T2943" s="10">
        <f t="shared" si="275"/>
        <v>42064.66846064815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42334.512256944443</v>
      </c>
      <c r="T2944" s="10">
        <f t="shared" si="275"/>
        <v>42354.554166666669</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0">
        <f t="shared" si="274"/>
        <v>42076.837731481479</v>
      </c>
      <c r="T2945" s="10">
        <f t="shared" si="275"/>
        <v>42106.837731481479</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42132.622662037036</v>
      </c>
      <c r="T2946" s="10">
        <f t="shared" si="275"/>
        <v>42162.622662037036</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t="str">
        <f t="shared" ref="Q2947:Q3010" si="278">LEFT(N2947,SEARCH("/",N2947,1)-1)</f>
        <v>theater</v>
      </c>
      <c r="R2947" t="str">
        <f t="shared" ref="R2947:R3010" si="279">RIGHT(N2947,LEN(N2947)-FIND("/",N2947))</f>
        <v>spaces</v>
      </c>
      <c r="S2947" s="10">
        <f t="shared" ref="S2947:S3010" si="280">(J2947/86400)+25569+(-7/24)</f>
        <v>42117.847916666673</v>
      </c>
      <c r="T2947" s="10">
        <f t="shared" ref="T2947:T3010" si="281">(I2947/86400)+25569+(-7/24)</f>
        <v>42147.847916666673</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42567.239490740743</v>
      </c>
      <c r="T2948" s="10">
        <f t="shared" si="281"/>
        <v>42597.239490740743</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42649.270451388897</v>
      </c>
      <c r="T2949" s="10">
        <f t="shared" si="281"/>
        <v>42698.424305555556</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42097.357557870368</v>
      </c>
      <c r="T2950" s="10">
        <f t="shared" si="281"/>
        <v>42157.357557870368</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42297.531446759262</v>
      </c>
      <c r="T2951" s="10">
        <f t="shared" si="281"/>
        <v>42327.573113425933</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0">
        <f t="shared" si="280"/>
        <v>42362.073518518526</v>
      </c>
      <c r="T2952" s="10">
        <f t="shared" si="281"/>
        <v>42392.073518518526</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41872.511261574073</v>
      </c>
      <c r="T2953" s="10">
        <f t="shared" si="281"/>
        <v>41917.511261574073</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42628.398599537039</v>
      </c>
      <c r="T2954" s="10">
        <f t="shared" si="281"/>
        <v>42659.875000000007</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42255.500243055554</v>
      </c>
      <c r="T2955" s="10">
        <f t="shared" si="281"/>
        <v>42285.500243055554</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0">
        <f t="shared" si="280"/>
        <v>42790.291701388887</v>
      </c>
      <c r="T2956" s="10">
        <f t="shared" si="281"/>
        <v>42810.250034722223</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42141.449641203704</v>
      </c>
      <c r="T2957" s="10">
        <f t="shared" si="281"/>
        <v>42171.449641203704</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42464.667245370372</v>
      </c>
      <c r="T2958" s="10">
        <f t="shared" si="281"/>
        <v>42494.667245370372</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42030.719583333332</v>
      </c>
      <c r="T2959" s="10">
        <f t="shared" si="281"/>
        <v>42090.677916666667</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0">
        <f t="shared" si="280"/>
        <v>42438.48746527778</v>
      </c>
      <c r="T2960" s="10">
        <f t="shared" si="281"/>
        <v>42498.445798611116</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0">
        <f t="shared" si="280"/>
        <v>42497.716724537044</v>
      </c>
      <c r="T2961" s="10">
        <f t="shared" si="281"/>
        <v>42527.716724537044</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0">
        <f t="shared" si="280"/>
        <v>41863.465543981481</v>
      </c>
      <c r="T2962" s="10">
        <f t="shared" si="281"/>
        <v>41893.465543981481</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42060.92082175926</v>
      </c>
      <c r="T2963" s="10">
        <f t="shared" si="281"/>
        <v>42088.875000000007</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42035.952615740745</v>
      </c>
      <c r="T2964" s="10">
        <f t="shared" si="281"/>
        <v>42063.999305555561</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42157.178518518522</v>
      </c>
      <c r="T2965" s="10">
        <f t="shared" si="281"/>
        <v>42187.178518518522</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41827.618275462963</v>
      </c>
      <c r="T2966" s="10">
        <f t="shared" si="281"/>
        <v>41857.605555555558</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42162.437881944446</v>
      </c>
      <c r="T2967" s="10">
        <f t="shared" si="281"/>
        <v>42192.437881944446</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42233.446898148155</v>
      </c>
      <c r="T2968" s="10">
        <f t="shared" si="281"/>
        <v>42263.446898148155</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42041.906157407408</v>
      </c>
      <c r="T2969" s="10">
        <f t="shared" si="281"/>
        <v>42071.864490740743</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42585.232175925928</v>
      </c>
      <c r="T2970" s="10">
        <f t="shared" si="281"/>
        <v>42598.874305555561</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42097.494826388887</v>
      </c>
      <c r="T2971" s="10">
        <f t="shared" si="281"/>
        <v>42127.660416666673</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41808.377905092595</v>
      </c>
      <c r="T2972" s="10">
        <f t="shared" si="281"/>
        <v>41838.377905092595</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41852.366643518522</v>
      </c>
      <c r="T2973" s="10">
        <f t="shared" si="281"/>
        <v>41882.366643518522</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42693.818518518521</v>
      </c>
      <c r="T2974" s="10">
        <f t="shared" si="281"/>
        <v>42708.750000000007</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42341.526712962965</v>
      </c>
      <c r="T2975" s="10">
        <f t="shared" si="281"/>
        <v>42369.875000000007</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41879.76934027778</v>
      </c>
      <c r="T2976" s="10">
        <f t="shared" si="281"/>
        <v>41907.774305555555</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41941.392199074078</v>
      </c>
      <c r="T2977" s="10">
        <f t="shared" si="281"/>
        <v>41969.833333333336</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42425.439004629632</v>
      </c>
      <c r="T2978" s="10">
        <f t="shared" si="281"/>
        <v>42442.208333333336</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42026.589513888895</v>
      </c>
      <c r="T2979" s="10">
        <f t="shared" si="281"/>
        <v>42085.801388888889</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41922.348923611113</v>
      </c>
      <c r="T2980" s="10">
        <f t="shared" si="281"/>
        <v>41931.957638888889</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41993.532673611109</v>
      </c>
      <c r="T2981" s="10">
        <f t="shared" si="281"/>
        <v>42009.958333333336</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42219.624189814822</v>
      </c>
      <c r="T2982" s="10">
        <f t="shared" si="281"/>
        <v>42239.791666666664</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42225.268009259256</v>
      </c>
      <c r="T2983" s="10">
        <f t="shared" si="281"/>
        <v>42270.268009259256</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42381.395173611112</v>
      </c>
      <c r="T2984" s="10">
        <f t="shared" si="281"/>
        <v>42411.395173611112</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41894.34069444445</v>
      </c>
      <c r="T2985" s="10">
        <f t="shared" si="281"/>
        <v>41954.382361111115</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42575.98704861111</v>
      </c>
      <c r="T2986" s="10">
        <f t="shared" si="281"/>
        <v>42605.98704861111</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42654.682037037041</v>
      </c>
      <c r="T2987" s="10">
        <f t="shared" si="281"/>
        <v>42673.875000000007</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42431.208402777782</v>
      </c>
      <c r="T2988" s="10">
        <f t="shared" si="281"/>
        <v>42491.16673611111</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42627.015636574077</v>
      </c>
      <c r="T2989" s="10">
        <f t="shared" si="281"/>
        <v>42655.708333333336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42511.070381944446</v>
      </c>
      <c r="T2990" s="10">
        <f t="shared" si="281"/>
        <v>42541.070381944446</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42336.728726851856</v>
      </c>
      <c r="T2991" s="10">
        <f t="shared" si="281"/>
        <v>42358.915972222225</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42341.282638888886</v>
      </c>
      <c r="T2992" s="10">
        <f t="shared" si="281"/>
        <v>42376.282638888886</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42740.545486111114</v>
      </c>
      <c r="T2993" s="10">
        <f t="shared" si="281"/>
        <v>42762.545486111114</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42622.475810185184</v>
      </c>
      <c r="T2994" s="10">
        <f t="shared" si="281"/>
        <v>42652.475810185184</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42390.547071759262</v>
      </c>
      <c r="T2995" s="10">
        <f t="shared" si="281"/>
        <v>42420.547071759262</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41885.18717592593</v>
      </c>
      <c r="T2996" s="10">
        <f t="shared" si="281"/>
        <v>41915.18717592593</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42724.373506944445</v>
      </c>
      <c r="T2997" s="10">
        <f t="shared" si="281"/>
        <v>42754.373506944445</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42090.620833333334</v>
      </c>
      <c r="T2998" s="10">
        <f t="shared" si="281"/>
        <v>42150.620833333334</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42775.442048611112</v>
      </c>
      <c r="T2999" s="10">
        <f t="shared" si="281"/>
        <v>42792.915972222225</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41777.901956018519</v>
      </c>
      <c r="T3000" s="10">
        <f t="shared" si="281"/>
        <v>41805.892361111117</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42780.448611111111</v>
      </c>
      <c r="T3001" s="10">
        <f t="shared" si="281"/>
        <v>42794.791666666664</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42752.535532407412</v>
      </c>
      <c r="T3002" s="10">
        <f t="shared" si="281"/>
        <v>42766.458333333336</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42534.60395833334</v>
      </c>
      <c r="T3003" s="10">
        <f t="shared" si="281"/>
        <v>42564.60395833334</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41239.544583333336</v>
      </c>
      <c r="T3004" s="10">
        <f t="shared" si="281"/>
        <v>41269.544583333336</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42398.557592592595</v>
      </c>
      <c r="T3005" s="10">
        <f t="shared" si="281"/>
        <v>42429.957638888889</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41928.589398148149</v>
      </c>
      <c r="T3006" s="10">
        <f t="shared" si="281"/>
        <v>41958.631064814814</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41888.383159722223</v>
      </c>
      <c r="T3007" s="10">
        <f t="shared" si="281"/>
        <v>41918.383159722223</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41957.465173611112</v>
      </c>
      <c r="T3008" s="10">
        <f t="shared" si="281"/>
        <v>41987.465173611112</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42097.924571759264</v>
      </c>
      <c r="T3009" s="10">
        <f t="shared" si="281"/>
        <v>42118.924571759264</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42359.920358796298</v>
      </c>
      <c r="T3010" s="10">
        <f t="shared" si="281"/>
        <v>42389.920358796298</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t="str">
        <f t="shared" ref="Q3011:Q3074" si="284">LEFT(N3011,SEARCH("/",N3011,1)-1)</f>
        <v>theater</v>
      </c>
      <c r="R3011" t="str">
        <f t="shared" ref="R3011:R3074" si="285">RIGHT(N3011,LEN(N3011)-FIND("/",N3011))</f>
        <v>spaces</v>
      </c>
      <c r="S3011" s="10">
        <f t="shared" ref="S3011:S3074" si="286">(J3011/86400)+25569+(-7/24)</f>
        <v>41939.278240740743</v>
      </c>
      <c r="T3011" s="10">
        <f t="shared" ref="T3011:T3074" si="287">(I3011/86400)+25569+(-7/24)</f>
        <v>41969.319907407415</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41996.540729166671</v>
      </c>
      <c r="T3012" s="10">
        <f t="shared" si="287"/>
        <v>42056.540729166671</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42334.177268518521</v>
      </c>
      <c r="T3013" s="10">
        <f t="shared" si="287"/>
        <v>42361.665972222225</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42024.411226851858</v>
      </c>
      <c r="T3014" s="10">
        <f t="shared" si="287"/>
        <v>42045.411226851858</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42146.544548611113</v>
      </c>
      <c r="T3015" s="10">
        <f t="shared" si="287"/>
        <v>42176.544548611113</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41919.831944444442</v>
      </c>
      <c r="T3016" s="10">
        <f t="shared" si="287"/>
        <v>41947.916666666672</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41785.435625000006</v>
      </c>
      <c r="T3017" s="10">
        <f t="shared" si="287"/>
        <v>41800.875</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41778.256388888891</v>
      </c>
      <c r="T3018" s="10">
        <f t="shared" si="287"/>
        <v>41838.256388888891</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41841.558368055557</v>
      </c>
      <c r="T3019" s="10">
        <f t="shared" si="287"/>
        <v>41871.558368055557</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42163.006666666668</v>
      </c>
      <c r="T3020" s="10">
        <f t="shared" si="287"/>
        <v>42205.625000000007</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41758.541898148149</v>
      </c>
      <c r="T3021" s="10">
        <f t="shared" si="287"/>
        <v>41785.833333333336</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42170.554780092592</v>
      </c>
      <c r="T3022" s="10">
        <f t="shared" si="287"/>
        <v>42230.554780092592</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42660.327187499999</v>
      </c>
      <c r="T3023" s="10">
        <f t="shared" si="287"/>
        <v>42695.957638888889</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42564.662141203706</v>
      </c>
      <c r="T3024" s="10">
        <f t="shared" si="287"/>
        <v>42609.662141203706</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42121.384097222224</v>
      </c>
      <c r="T3025" s="10">
        <f t="shared" si="287"/>
        <v>42166.384097222224</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41158.702256944445</v>
      </c>
      <c r="T3026" s="10">
        <f t="shared" si="287"/>
        <v>41188.702256944445</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41761.21774305556</v>
      </c>
      <c r="T3027" s="10">
        <f t="shared" si="287"/>
        <v>41789.375</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42783.167731481481</v>
      </c>
      <c r="T3028" s="10">
        <f t="shared" si="287"/>
        <v>42797.167731481481</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42053.412627314821</v>
      </c>
      <c r="T3029" s="10">
        <f t="shared" si="287"/>
        <v>42083.37096064815</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42566.97251157408</v>
      </c>
      <c r="T3030" s="10">
        <f t="shared" si="287"/>
        <v>42596.97251157408</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41932.417210648149</v>
      </c>
      <c r="T3031" s="10">
        <f t="shared" si="287"/>
        <v>41960.899305555555</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42233.455682870372</v>
      </c>
      <c r="T3032" s="10">
        <f t="shared" si="287"/>
        <v>42263.455682870372</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42597.590821759259</v>
      </c>
      <c r="T3033" s="10">
        <f t="shared" si="287"/>
        <v>42657.590821759259</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42227.752997685187</v>
      </c>
      <c r="T3034" s="10">
        <f t="shared" si="287"/>
        <v>42257.752997685187</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42569.818576388891</v>
      </c>
      <c r="T3035" s="10">
        <f t="shared" si="287"/>
        <v>42599.818576388891</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42644.243692129632</v>
      </c>
      <c r="T3036" s="10">
        <f t="shared" si="287"/>
        <v>42674.874305555561</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41368.268622685187</v>
      </c>
      <c r="T3037" s="10">
        <f t="shared" si="287"/>
        <v>41398.268622685187</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41466.493564814817</v>
      </c>
      <c r="T3038" s="10">
        <f t="shared" si="287"/>
        <v>41502.207638888889</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40378.601539351854</v>
      </c>
      <c r="T3039" s="10">
        <f t="shared" si="287"/>
        <v>40452.915972222225</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42372.96061342593</v>
      </c>
      <c r="T3040" s="10">
        <f t="shared" si="287"/>
        <v>42432.96061342593</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41610.502754629633</v>
      </c>
      <c r="T3041" s="10">
        <f t="shared" si="287"/>
        <v>41637.040972222225</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42177.500243055554</v>
      </c>
      <c r="T3042" s="10">
        <f t="shared" si="287"/>
        <v>42181.666666666664</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42359.576944444452</v>
      </c>
      <c r="T3043" s="10">
        <f t="shared" si="287"/>
        <v>42389.576944444452</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42253.396377314821</v>
      </c>
      <c r="T3044" s="10">
        <f t="shared" si="287"/>
        <v>42283.396377314821</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42082.778923611113</v>
      </c>
      <c r="T3045" s="10">
        <f t="shared" si="287"/>
        <v>42109.826388888891</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42387.435162037036</v>
      </c>
      <c r="T3046" s="10">
        <f t="shared" si="287"/>
        <v>42402.435162037036</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41842.864062500004</v>
      </c>
      <c r="T3047" s="10">
        <f t="shared" si="287"/>
        <v>41872.864062500004</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41862.511412037042</v>
      </c>
      <c r="T3048" s="10">
        <f t="shared" si="287"/>
        <v>41891.911111111112</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42443.697384259263</v>
      </c>
      <c r="T3049" s="10">
        <f t="shared" si="287"/>
        <v>42487.261111111111</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41975.609513888892</v>
      </c>
      <c r="T3050" s="10">
        <f t="shared" si="287"/>
        <v>42004.598611111112</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42138.722858796296</v>
      </c>
      <c r="T3051" s="10">
        <f t="shared" si="287"/>
        <v>42168.722858796296</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42464.876851851855</v>
      </c>
      <c r="T3052" s="10">
        <f t="shared" si="287"/>
        <v>42494.876851851855</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42744.12436342593</v>
      </c>
      <c r="T3053" s="10">
        <f t="shared" si="287"/>
        <v>42774.12436342593</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42122.37840277778</v>
      </c>
      <c r="T3054" s="10">
        <f t="shared" si="287"/>
        <v>42152.374305555561</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41862.470057870371</v>
      </c>
      <c r="T3055" s="10">
        <f t="shared" si="287"/>
        <v>41913.874305555561</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0">
        <f t="shared" si="286"/>
        <v>42027.541134259263</v>
      </c>
      <c r="T3056" s="10">
        <f t="shared" si="287"/>
        <v>42064.75277777778</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41953.666550925926</v>
      </c>
      <c r="T3057" s="10">
        <f t="shared" si="287"/>
        <v>42013.666550925926</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0">
        <f t="shared" si="286"/>
        <v>41851.344722222224</v>
      </c>
      <c r="T3058" s="10">
        <f t="shared" si="287"/>
        <v>41911.344722222224</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0">
        <f t="shared" si="286"/>
        <v>42433.358923611115</v>
      </c>
      <c r="T3059" s="10">
        <f t="shared" si="287"/>
        <v>42463.31725694445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42460.082638888889</v>
      </c>
      <c r="T3060" s="10">
        <f t="shared" si="287"/>
        <v>42510.082638888889</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41829.644050925926</v>
      </c>
      <c r="T3061" s="10">
        <f t="shared" si="287"/>
        <v>41859.644050925926</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42244.983032407406</v>
      </c>
      <c r="T3062" s="10">
        <f t="shared" si="287"/>
        <v>42274.983032407406</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0">
        <f t="shared" si="286"/>
        <v>41834.492453703708</v>
      </c>
      <c r="T3063" s="10">
        <f t="shared" si="287"/>
        <v>41864.492453703708</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42248.244120370371</v>
      </c>
      <c r="T3064" s="10">
        <f t="shared" si="287"/>
        <v>42277.458333333336</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42630.63122685186</v>
      </c>
      <c r="T3065" s="10">
        <f t="shared" si="287"/>
        <v>42665.63122685186</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42298.838495370372</v>
      </c>
      <c r="T3066" s="10">
        <f t="shared" si="287"/>
        <v>42329.999305555561</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41824.763564814821</v>
      </c>
      <c r="T3067" s="10">
        <f t="shared" si="287"/>
        <v>41849.763564814821</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42530.936770833338</v>
      </c>
      <c r="T3068" s="10">
        <f t="shared" si="287"/>
        <v>42560.936770833338</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42226.64674768519</v>
      </c>
      <c r="T3069" s="10">
        <f t="shared" si="287"/>
        <v>42256.64674768519</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42263.399907407409</v>
      </c>
      <c r="T3070" s="10">
        <f t="shared" si="287"/>
        <v>42293.399907407409</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41957.542060185187</v>
      </c>
      <c r="T3071" s="10">
        <f t="shared" si="287"/>
        <v>41987.542060185187</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42690.441770833335</v>
      </c>
      <c r="T3072" s="10">
        <f t="shared" si="287"/>
        <v>42711.441770833335</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42097.440752314818</v>
      </c>
      <c r="T3073" s="10">
        <f t="shared" si="287"/>
        <v>42114.957638888889</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42658.398865740739</v>
      </c>
      <c r="T3074" s="10">
        <f t="shared" si="287"/>
        <v>42672.781944444447</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t="str">
        <f t="shared" ref="Q3075:Q3138" si="290">LEFT(N3075,SEARCH("/",N3075,1)-1)</f>
        <v>theater</v>
      </c>
      <c r="R3075" t="str">
        <f t="shared" ref="R3075:R3138" si="291">RIGHT(N3075,LEN(N3075)-FIND("/",N3075))</f>
        <v>spaces</v>
      </c>
      <c r="S3075" s="10">
        <f t="shared" ref="S3075:S3138" si="292">(J3075/86400)+25569+(-7/24)</f>
        <v>42111.392361111117</v>
      </c>
      <c r="T3075" s="10">
        <f t="shared" ref="T3075:T3138" si="293">(I3075/86400)+25569+(-7/24)</f>
        <v>42169.513194444451</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42409.27961805556</v>
      </c>
      <c r="T3076" s="10">
        <f t="shared" si="293"/>
        <v>42439.27961805556</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42550.810648148152</v>
      </c>
      <c r="T3077" s="10">
        <f t="shared" si="293"/>
        <v>42600.810648148152</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42226.360219907408</v>
      </c>
      <c r="T3078" s="10">
        <f t="shared" si="293"/>
        <v>42286.360219907408</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42766.665254629632</v>
      </c>
      <c r="T3079" s="10">
        <f t="shared" si="293"/>
        <v>42796.665254629632</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42030.84716435185</v>
      </c>
      <c r="T3080" s="10">
        <f t="shared" si="293"/>
        <v>42060.84716435185</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42055.421701388892</v>
      </c>
      <c r="T3081" s="10">
        <f t="shared" si="293"/>
        <v>42085.38003472222</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41939.736620370371</v>
      </c>
      <c r="T3082" s="10">
        <f t="shared" si="293"/>
        <v>41999.778287037036</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42236.88994212963</v>
      </c>
      <c r="T3083" s="10">
        <f t="shared" si="293"/>
        <v>42266.88994212963</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0">
        <f t="shared" si="292"/>
        <v>42293.631319444445</v>
      </c>
      <c r="T3084" s="10">
        <f t="shared" si="293"/>
        <v>42323.672986111116</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41853.271736111114</v>
      </c>
      <c r="T3085" s="10">
        <f t="shared" si="293"/>
        <v>41882.916666666672</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42100.432071759256</v>
      </c>
      <c r="T3086" s="10">
        <f t="shared" si="293"/>
        <v>42129.491666666669</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42246.59211805556</v>
      </c>
      <c r="T3087" s="10">
        <f t="shared" si="293"/>
        <v>42276.59211805556</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42173.379155092596</v>
      </c>
      <c r="T3088" s="10">
        <f t="shared" si="293"/>
        <v>42233.379155092596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42664.858680555561</v>
      </c>
      <c r="T3089" s="10">
        <f t="shared" si="293"/>
        <v>42724.900347222225</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41981.280636574076</v>
      </c>
      <c r="T3090" s="10">
        <f t="shared" si="293"/>
        <v>42012.27847222222</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42528.250960648154</v>
      </c>
      <c r="T3091" s="10">
        <f t="shared" si="293"/>
        <v>42559.790972222225</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42065.527141203704</v>
      </c>
      <c r="T3092" s="10">
        <f t="shared" si="293"/>
        <v>42125.485474537039</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42566.656747685185</v>
      </c>
      <c r="T3093" s="10">
        <f t="shared" si="293"/>
        <v>42596.656747685185</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42255.327685185192</v>
      </c>
      <c r="T3094" s="10">
        <f t="shared" si="293"/>
        <v>42292.625000000007</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41760.617372685192</v>
      </c>
      <c r="T3095" s="10">
        <f t="shared" si="293"/>
        <v>41790.874305555561</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42207.504120370373</v>
      </c>
      <c r="T3096" s="10">
        <f t="shared" si="293"/>
        <v>42267.504120370373</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42522.733564814822</v>
      </c>
      <c r="T3097" s="10">
        <f t="shared" si="293"/>
        <v>42582.733564814822</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42114.533865740748</v>
      </c>
      <c r="T3098" s="10">
        <f t="shared" si="293"/>
        <v>42144.533865740748</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42629.211817129632</v>
      </c>
      <c r="T3099" s="10">
        <f t="shared" si="293"/>
        <v>42650.291666666664</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42359.500567129631</v>
      </c>
      <c r="T3100" s="10">
        <f t="shared" si="293"/>
        <v>42407.720138888886</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42381.898043981484</v>
      </c>
      <c r="T3101" s="10">
        <f t="shared" si="293"/>
        <v>42411.898043981484</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41902.330729166672</v>
      </c>
      <c r="T3102" s="10">
        <f t="shared" si="293"/>
        <v>41932.330729166672</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42171.091863425929</v>
      </c>
      <c r="T3103" s="10">
        <f t="shared" si="293"/>
        <v>42201.038888888892</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42555.048819444448</v>
      </c>
      <c r="T3104" s="10">
        <f t="shared" si="293"/>
        <v>42605.048819444448</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42106.864652777782</v>
      </c>
      <c r="T3105" s="10">
        <f t="shared" si="293"/>
        <v>42166.864652777782</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42006.617025462961</v>
      </c>
      <c r="T3106" s="10">
        <f t="shared" si="293"/>
        <v>42037.791666666664</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41876.427268518521</v>
      </c>
      <c r="T3107" s="10">
        <f t="shared" si="293"/>
        <v>41930.916666666672</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42241.137453703705</v>
      </c>
      <c r="T3108" s="10">
        <f t="shared" si="293"/>
        <v>42263.625000000007</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42128.522581018522</v>
      </c>
      <c r="T3109" s="10">
        <f t="shared" si="293"/>
        <v>42135.522581018522</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42062.388819444452</v>
      </c>
      <c r="T3110" s="10">
        <f t="shared" si="293"/>
        <v>42122.34715277778</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41843.833449074074</v>
      </c>
      <c r="T3111" s="10">
        <f t="shared" si="293"/>
        <v>41878.833449074074</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42744.739803240744</v>
      </c>
      <c r="T3112" s="10">
        <f t="shared" si="293"/>
        <v>42784.739803240744</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41885.303472222229</v>
      </c>
      <c r="T3113" s="10">
        <f t="shared" si="293"/>
        <v>41916.303472222229</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42614.830254629633</v>
      </c>
      <c r="T3114" s="10">
        <f t="shared" si="293"/>
        <v>42674.830254629633</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42081.439606481486</v>
      </c>
      <c r="T3115" s="10">
        <f t="shared" si="293"/>
        <v>42111.439606481486</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0">
        <f t="shared" si="292"/>
        <v>41843.340856481482</v>
      </c>
      <c r="T3116" s="10">
        <f t="shared" si="293"/>
        <v>41903.340856481482</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42496.155405092599</v>
      </c>
      <c r="T3117" s="10">
        <f t="shared" si="293"/>
        <v>42526.155405092599</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42081.223668981482</v>
      </c>
      <c r="T3118" s="10">
        <f t="shared" si="293"/>
        <v>42095.223668981482</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42509.082870370374</v>
      </c>
      <c r="T3119" s="10">
        <f t="shared" si="293"/>
        <v>42517.258333333339</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42534.357905092598</v>
      </c>
      <c r="T3120" s="10">
        <f t="shared" si="293"/>
        <v>42553.357905092598</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42059.753842592596</v>
      </c>
      <c r="T3121" s="10">
        <f t="shared" si="293"/>
        <v>42089.712175925924</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42435.650416666664</v>
      </c>
      <c r="T3122" s="10">
        <f t="shared" si="293"/>
        <v>42495.608750000007</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41848.388136574074</v>
      </c>
      <c r="T3123" s="10">
        <f t="shared" si="293"/>
        <v>41908.388136574074</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42678.640416666669</v>
      </c>
      <c r="T3124" s="10">
        <f t="shared" si="293"/>
        <v>42683.68208333334</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42530.701365740744</v>
      </c>
      <c r="T3125" s="10">
        <f t="shared" si="293"/>
        <v>42560.701365740744</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41977.488437500004</v>
      </c>
      <c r="T3126" s="10">
        <f t="shared" si="293"/>
        <v>42037.488437500004</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0">
        <f t="shared" si="292"/>
        <v>42345.915185185186</v>
      </c>
      <c r="T3127" s="10">
        <f t="shared" si="293"/>
        <v>42375.915185185186</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42426.726412037038</v>
      </c>
      <c r="T3128" s="10">
        <f t="shared" si="293"/>
        <v>42456.684745370374</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0">
        <f t="shared" si="292"/>
        <v>42034.565150462964</v>
      </c>
      <c r="T3129" s="10">
        <f t="shared" si="293"/>
        <v>42064.565150462964</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42780.534039351849</v>
      </c>
      <c r="T3130" s="10">
        <f t="shared" si="293"/>
        <v>42810.492372685192</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42803.551145833335</v>
      </c>
      <c r="T3131" s="10">
        <f t="shared" si="293"/>
        <v>42843.509479166671</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42808.348564814813</v>
      </c>
      <c r="T3132" s="10">
        <f t="shared" si="293"/>
        <v>42838.915972222225</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42803.287557870375</v>
      </c>
      <c r="T3133" s="10">
        <f t="shared" si="293"/>
        <v>42833.245891203704</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42786.058564814819</v>
      </c>
      <c r="T3134" s="10">
        <f t="shared" si="293"/>
        <v>42846.016898148147</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42788.273541666669</v>
      </c>
      <c r="T3135" s="10">
        <f t="shared" si="293"/>
        <v>42818.231875000005</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42800.428460648145</v>
      </c>
      <c r="T3136" s="10">
        <f t="shared" si="293"/>
        <v>42821.386793981488</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42806.860196759262</v>
      </c>
      <c r="T3137" s="10">
        <f t="shared" si="293"/>
        <v>42828.860196759262</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42789.170763888891</v>
      </c>
      <c r="T3138" s="10">
        <f t="shared" si="293"/>
        <v>42825.665972222225</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t="str">
        <f t="shared" ref="Q3139:Q3202" si="296">LEFT(N3139,SEARCH("/",N3139,1)-1)</f>
        <v>theater</v>
      </c>
      <c r="R3139" t="str">
        <f t="shared" ref="R3139:R3202" si="297">RIGHT(N3139,LEN(N3139)-FIND("/",N3139))</f>
        <v>plays</v>
      </c>
      <c r="S3139" s="10">
        <f t="shared" ref="S3139:S3202" si="298">(J3139/86400)+25569+(-7/24)</f>
        <v>42807.593391203707</v>
      </c>
      <c r="T3139" s="10">
        <f t="shared" ref="T3139:T3202" si="299">(I3139/86400)+25569+(-7/24)</f>
        <v>42858.508333333339</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0">
        <f t="shared" si="298"/>
        <v>42809.354247685187</v>
      </c>
      <c r="T3140" s="10">
        <f t="shared" si="299"/>
        <v>42828.354247685187</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42784.978703703709</v>
      </c>
      <c r="T3141" s="10">
        <f t="shared" si="299"/>
        <v>42818.897916666669</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42802.427118055559</v>
      </c>
      <c r="T3142" s="10">
        <f t="shared" si="299"/>
        <v>42832.385451388887</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42800.46166666667</v>
      </c>
      <c r="T3143" s="10">
        <f t="shared" si="299"/>
        <v>42841.541666666664</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42783.22151620371</v>
      </c>
      <c r="T3144" s="10">
        <f t="shared" si="299"/>
        <v>42813.179849537039</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0">
        <f t="shared" si="298"/>
        <v>42808.066620370373</v>
      </c>
      <c r="T3145" s="10">
        <f t="shared" si="299"/>
        <v>42834.066620370373</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42796.246608796304</v>
      </c>
      <c r="T3146" s="10">
        <f t="shared" si="299"/>
        <v>42812.958333333336</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0">
        <f t="shared" si="298"/>
        <v>42761.749236111114</v>
      </c>
      <c r="T3147" s="10">
        <f t="shared" si="299"/>
        <v>42821.707569444443</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42796.390810185192</v>
      </c>
      <c r="T3148" s="10">
        <f t="shared" si="299"/>
        <v>42841.349143518521</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41909.677719907406</v>
      </c>
      <c r="T3149" s="10">
        <f t="shared" si="299"/>
        <v>41949.719386574077</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41891.373657407406</v>
      </c>
      <c r="T3150" s="10">
        <f t="shared" si="299"/>
        <v>41912.875</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41225.725694444445</v>
      </c>
      <c r="T3151" s="10">
        <f t="shared" si="299"/>
        <v>41249.791666666672</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40477.972256944449</v>
      </c>
      <c r="T3152" s="10">
        <f t="shared" si="299"/>
        <v>40567.875</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41862.548310185186</v>
      </c>
      <c r="T3153" s="10">
        <f t="shared" si="299"/>
        <v>41892.548310185186</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41550.576006944444</v>
      </c>
      <c r="T3154" s="10">
        <f t="shared" si="299"/>
        <v>41580.576006944444</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40632.862696759265</v>
      </c>
      <c r="T3155" s="10">
        <f t="shared" si="299"/>
        <v>40663.915972222225</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40970.584004629629</v>
      </c>
      <c r="T3156" s="10">
        <f t="shared" si="299"/>
        <v>41000.542337962965</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41233.207465277781</v>
      </c>
      <c r="T3157" s="10">
        <f t="shared" si="299"/>
        <v>41263.207465277781</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41026.66138888889</v>
      </c>
      <c r="T3158" s="10">
        <f t="shared" si="299"/>
        <v>41061.66138888889</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41829.49658564815</v>
      </c>
      <c r="T3159" s="10">
        <f t="shared" si="299"/>
        <v>41838.916666666672</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41447.548055555562</v>
      </c>
      <c r="T3160" s="10">
        <f t="shared" si="299"/>
        <v>41477.548055555562</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40883.775011574078</v>
      </c>
      <c r="T3161" s="10">
        <f t="shared" si="299"/>
        <v>40926.666666666672</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41840.973229166666</v>
      </c>
      <c r="T3162" s="10">
        <f t="shared" si="299"/>
        <v>41863.915972222225</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41897.244467592594</v>
      </c>
      <c r="T3163" s="10">
        <f t="shared" si="299"/>
        <v>41927.244467592594</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41799.394236111111</v>
      </c>
      <c r="T3164" s="10">
        <f t="shared" si="299"/>
        <v>41826.791666666672</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41775.462094907409</v>
      </c>
      <c r="T3165" s="10">
        <f t="shared" si="299"/>
        <v>41805.462094907409</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41766.514062499999</v>
      </c>
      <c r="T3166" s="10">
        <f t="shared" si="299"/>
        <v>41799.514062499999</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40643.867592592593</v>
      </c>
      <c r="T3167" s="10">
        <f t="shared" si="299"/>
        <v>40665.874305555561</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41940.399918981486</v>
      </c>
      <c r="T3168" s="10">
        <f t="shared" si="299"/>
        <v>41969.040972222225</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41838.884039351855</v>
      </c>
      <c r="T3169" s="10">
        <f t="shared" si="299"/>
        <v>41852.884039351855</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41771.81427083334</v>
      </c>
      <c r="T3170" s="10">
        <f t="shared" si="299"/>
        <v>41803.625</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41591.44630787037</v>
      </c>
      <c r="T3171" s="10">
        <f t="shared" si="299"/>
        <v>41620.915972222225</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41788.788703703707</v>
      </c>
      <c r="T3172" s="10">
        <f t="shared" si="299"/>
        <v>41821.875</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42466.316643518519</v>
      </c>
      <c r="T3173" s="10">
        <f t="shared" si="299"/>
        <v>42496.316643518519</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40923.438287037039</v>
      </c>
      <c r="T3174" s="10">
        <f t="shared" si="299"/>
        <v>40953.438287037039</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41878.58671296297</v>
      </c>
      <c r="T3175" s="10">
        <f t="shared" si="299"/>
        <v>41908.58671296297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41862.573009259264</v>
      </c>
      <c r="T3176" s="10">
        <f t="shared" si="299"/>
        <v>41876.573009259264</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40531.595219907409</v>
      </c>
      <c r="T3177" s="10">
        <f t="shared" si="299"/>
        <v>40591.595219907409</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41477.639247685183</v>
      </c>
      <c r="T3178" s="10">
        <f t="shared" si="299"/>
        <v>41504.333333333336</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41781.375104166669</v>
      </c>
      <c r="T3179" s="10">
        <f t="shared" si="299"/>
        <v>41811.375104166669</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41806.313368055555</v>
      </c>
      <c r="T3180" s="10">
        <f t="shared" si="299"/>
        <v>41836.313368055555</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41375.410543981481</v>
      </c>
      <c r="T3181" s="10">
        <f t="shared" si="299"/>
        <v>41400.410543981481</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41780.120937500003</v>
      </c>
      <c r="T3182" s="10">
        <f t="shared" si="299"/>
        <v>41810.120937500003</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41779.018368055556</v>
      </c>
      <c r="T3183" s="10">
        <f t="shared" si="299"/>
        <v>41805.375</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40883.657650462963</v>
      </c>
      <c r="T3184" s="10">
        <f t="shared" si="299"/>
        <v>40939.416666666672</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41491.503113425926</v>
      </c>
      <c r="T3185" s="10">
        <f t="shared" si="299"/>
        <v>41509.503113425926</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41791.701747685183</v>
      </c>
      <c r="T3186" s="10">
        <f t="shared" si="299"/>
        <v>41821.701747685183</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41829.685659722229</v>
      </c>
      <c r="T3187" s="10">
        <f t="shared" si="299"/>
        <v>41836.685659722229</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41868.632384259261</v>
      </c>
      <c r="T3188" s="10">
        <f t="shared" si="299"/>
        <v>41898.583333333336</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41835.3746875</v>
      </c>
      <c r="T3189" s="10">
        <f t="shared" si="299"/>
        <v>41855.3746875</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42144.123865740745</v>
      </c>
      <c r="T3190" s="10">
        <f t="shared" si="299"/>
        <v>42165.123865740745</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42118.054768518523</v>
      </c>
      <c r="T3191" s="10">
        <f t="shared" si="299"/>
        <v>42148.054768518523</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0">
        <f t="shared" si="298"/>
        <v>42682.859664351854</v>
      </c>
      <c r="T3192" s="10">
        <f t="shared" si="299"/>
        <v>42712.901331018518</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42538.463761574072</v>
      </c>
      <c r="T3193" s="10">
        <f t="shared" si="299"/>
        <v>42598.463761574072</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42018.648831018516</v>
      </c>
      <c r="T3194" s="10">
        <f t="shared" si="299"/>
        <v>42063.625000000007</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42010.676574074074</v>
      </c>
      <c r="T3195" s="10">
        <f t="shared" si="299"/>
        <v>42055.676574074074</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0">
        <f t="shared" si="298"/>
        <v>42181.770810185182</v>
      </c>
      <c r="T3196" s="10">
        <f t="shared" si="299"/>
        <v>42211.770810185182</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42017.302569444444</v>
      </c>
      <c r="T3197" s="10">
        <f t="shared" si="299"/>
        <v>42047.302569444444</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42157.306423611117</v>
      </c>
      <c r="T3198" s="10">
        <f t="shared" si="299"/>
        <v>42217.291666666664</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42009.201597222222</v>
      </c>
      <c r="T3199" s="10">
        <f t="shared" si="299"/>
        <v>42039.201597222222</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42013.132835648146</v>
      </c>
      <c r="T3200" s="10">
        <f t="shared" si="299"/>
        <v>42051.132835648146</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41858.470115740747</v>
      </c>
      <c r="T3201" s="10">
        <f t="shared" si="299"/>
        <v>41888.583333333336</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42460.028946759259</v>
      </c>
      <c r="T3202" s="10">
        <f t="shared" si="299"/>
        <v>42489.94027777778</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t="str">
        <f t="shared" ref="Q3203:Q3266" si="302">LEFT(N3203,SEARCH("/",N3203,1)-1)</f>
        <v>theater</v>
      </c>
      <c r="R3203" t="str">
        <f t="shared" ref="R3203:R3266" si="303">RIGHT(N3203,LEN(N3203)-FIND("/",N3203))</f>
        <v>musical</v>
      </c>
      <c r="S3203" s="10">
        <f t="shared" ref="S3203:S3266" si="304">(J3203/86400)+25569+(-7/24)</f>
        <v>41861.475428240745</v>
      </c>
      <c r="T3203" s="10">
        <f t="shared" ref="T3203:T3266" si="305">(I3203/86400)+25569+(-7/24)</f>
        <v>41882.475428240745</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42293.561875000007</v>
      </c>
      <c r="T3204" s="10">
        <f t="shared" si="305"/>
        <v>42351.957638888889</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42242.697013888894</v>
      </c>
      <c r="T3205" s="10">
        <f t="shared" si="305"/>
        <v>42272.697013888894</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0">
        <f t="shared" si="304"/>
        <v>42172.394432870373</v>
      </c>
      <c r="T3206" s="10">
        <f t="shared" si="305"/>
        <v>42202.384722222225</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42095.083009259259</v>
      </c>
      <c r="T3207" s="10">
        <f t="shared" si="305"/>
        <v>42125.083009259259</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0">
        <f t="shared" si="304"/>
        <v>42235.984386574077</v>
      </c>
      <c r="T3208" s="10">
        <f t="shared" si="305"/>
        <v>42265.984386574077</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42056.986192129632</v>
      </c>
      <c r="T3209" s="10">
        <f t="shared" si="305"/>
        <v>42116.944525462961</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41827.313391203708</v>
      </c>
      <c r="T3210" s="10">
        <f t="shared" si="305"/>
        <v>41848.313391203708</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41778.345578703702</v>
      </c>
      <c r="T3211" s="10">
        <f t="shared" si="305"/>
        <v>41810.666666666672</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41013.644895833335</v>
      </c>
      <c r="T3212" s="10">
        <f t="shared" si="305"/>
        <v>41060.874305555561</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41834.294907407406</v>
      </c>
      <c r="T3213" s="10">
        <f t="shared" si="305"/>
        <v>41865.791666666672</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41829.504062500004</v>
      </c>
      <c r="T3214" s="10">
        <f t="shared" si="305"/>
        <v>41859.504062500004</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42171.471747685187</v>
      </c>
      <c r="T3215" s="10">
        <f t="shared" si="305"/>
        <v>42211.471747685187</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42337.500844907408</v>
      </c>
      <c r="T3216" s="10">
        <f t="shared" si="305"/>
        <v>42374.704861111117</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42219.373506944445</v>
      </c>
      <c r="T3217" s="10">
        <f t="shared" si="305"/>
        <v>42256.874305555561</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42165.170960648153</v>
      </c>
      <c r="T3218" s="10">
        <f t="shared" si="305"/>
        <v>42196.312500000007</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42648.254444444443</v>
      </c>
      <c r="T3219" s="10">
        <f t="shared" si="305"/>
        <v>42678.254444444443</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41970.710486111115</v>
      </c>
      <c r="T3220" s="10">
        <f t="shared" si="305"/>
        <v>42003.708333333336</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42050.691516203711</v>
      </c>
      <c r="T3221" s="10">
        <f t="shared" si="305"/>
        <v>42085.64984953704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42772.541712962964</v>
      </c>
      <c r="T3222" s="10">
        <f t="shared" si="305"/>
        <v>42806.583333333336</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42155.405127314814</v>
      </c>
      <c r="T3223" s="10">
        <f t="shared" si="305"/>
        <v>42190.405127314814</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42270.29047453704</v>
      </c>
      <c r="T3224" s="10">
        <f t="shared" si="305"/>
        <v>42301.603472222225</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42206.543703703705</v>
      </c>
      <c r="T3225" s="10">
        <f t="shared" si="305"/>
        <v>42236.543703703705</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42697.559178240743</v>
      </c>
      <c r="T3226" s="10">
        <f t="shared" si="305"/>
        <v>42744.916666666664</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42503.267800925933</v>
      </c>
      <c r="T3227" s="10">
        <f t="shared" si="305"/>
        <v>42524.583333333336</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42277.291805555556</v>
      </c>
      <c r="T3228" s="10">
        <f t="shared" si="305"/>
        <v>42307.291805555556</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42722.59069444445</v>
      </c>
      <c r="T3229" s="10">
        <f t="shared" si="305"/>
        <v>42752.59069444445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42323.417638888895</v>
      </c>
      <c r="T3230" s="10">
        <f t="shared" si="305"/>
        <v>42354.915972222225</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41932.999976851854</v>
      </c>
      <c r="T3231" s="10">
        <f t="shared" si="305"/>
        <v>41963.041643518525</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41897.876458333332</v>
      </c>
      <c r="T3232" s="10">
        <f t="shared" si="305"/>
        <v>41912.874305555561</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42446.652164351857</v>
      </c>
      <c r="T3233" s="10">
        <f t="shared" si="305"/>
        <v>42476.652164351857</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42463.522187500006</v>
      </c>
      <c r="T3234" s="10">
        <f t="shared" si="305"/>
        <v>42493.874305555561</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42766.513368055559</v>
      </c>
      <c r="T3235" s="10">
        <f t="shared" si="305"/>
        <v>42796.513368055559</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42734.497777777775</v>
      </c>
      <c r="T3236" s="10">
        <f t="shared" si="305"/>
        <v>42767.688194444447</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42522.056145833332</v>
      </c>
      <c r="T3237" s="10">
        <f t="shared" si="305"/>
        <v>42552.056145833332</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42702.625381944446</v>
      </c>
      <c r="T3238" s="10">
        <f t="shared" si="305"/>
        <v>42732.625381944446</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42252.182685185187</v>
      </c>
      <c r="T3239" s="10">
        <f t="shared" si="305"/>
        <v>42275.874305555561</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42156.218726851854</v>
      </c>
      <c r="T3240" s="10">
        <f t="shared" si="305"/>
        <v>42186.218726851854</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42277.797372685185</v>
      </c>
      <c r="T3241" s="10">
        <f t="shared" si="305"/>
        <v>42302.707638888889</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42754.402175925927</v>
      </c>
      <c r="T3242" s="10">
        <f t="shared" si="305"/>
        <v>42782.666666666664</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41893.033217592594</v>
      </c>
      <c r="T3243" s="10">
        <f t="shared" si="305"/>
        <v>41925.999305555561</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41871.46402777778</v>
      </c>
      <c r="T3244" s="10">
        <f t="shared" si="305"/>
        <v>41901.46402777778</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42261.805115740739</v>
      </c>
      <c r="T3245" s="10">
        <f t="shared" si="305"/>
        <v>42285.708333333336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42675.40256944445</v>
      </c>
      <c r="T3246" s="10">
        <f t="shared" si="305"/>
        <v>42705.444236111114</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42135.308541666665</v>
      </c>
      <c r="T3247" s="10">
        <f t="shared" si="305"/>
        <v>42166.791666666664</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42230.180555555555</v>
      </c>
      <c r="T3248" s="10">
        <f t="shared" si="305"/>
        <v>42258.874305555561</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42167.142500000002</v>
      </c>
      <c r="T3249" s="10">
        <f t="shared" si="305"/>
        <v>42197.142500000002</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42068.596724537041</v>
      </c>
      <c r="T3250" s="10">
        <f t="shared" si="305"/>
        <v>42098.555057870377</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42145.455023148148</v>
      </c>
      <c r="T3251" s="10">
        <f t="shared" si="305"/>
        <v>42175.455023148148</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41918.450509259259</v>
      </c>
      <c r="T3252" s="10">
        <f t="shared" si="305"/>
        <v>41948.49217592593</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42146.439421296302</v>
      </c>
      <c r="T3253" s="10">
        <f t="shared" si="305"/>
        <v>42176.439421296302</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42590.181018518524</v>
      </c>
      <c r="T3254" s="10">
        <f t="shared" si="305"/>
        <v>42620.181018518524</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42602.285046296303</v>
      </c>
      <c r="T3255" s="10">
        <f t="shared" si="305"/>
        <v>42620.864583333336</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42058.794085648151</v>
      </c>
      <c r="T3256" s="10">
        <f t="shared" si="305"/>
        <v>42088.752418981479</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41889.4765625</v>
      </c>
      <c r="T3257" s="10">
        <f t="shared" si="305"/>
        <v>41919.4765625</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42144.282141203708</v>
      </c>
      <c r="T3258" s="10">
        <f t="shared" si="305"/>
        <v>42165.874305555561</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42758.267962962964</v>
      </c>
      <c r="T3259" s="10">
        <f t="shared" si="305"/>
        <v>42788.267962962964</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41982.595613425925</v>
      </c>
      <c r="T3260" s="10">
        <f t="shared" si="305"/>
        <v>42012.595613425925</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42614.469270833339</v>
      </c>
      <c r="T3261" s="10">
        <f t="shared" si="305"/>
        <v>42643.874305555561</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42303.380995370368</v>
      </c>
      <c r="T3262" s="10">
        <f t="shared" si="305"/>
        <v>42338.422662037039</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42171.433750000004</v>
      </c>
      <c r="T3263" s="10">
        <f t="shared" si="305"/>
        <v>42201.433750000004</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41964.023865740739</v>
      </c>
      <c r="T3264" s="10">
        <f t="shared" si="305"/>
        <v>41994.875000000007</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42284.224398148152</v>
      </c>
      <c r="T3265" s="10">
        <f t="shared" si="305"/>
        <v>42307.583333333336</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42016.50854166667</v>
      </c>
      <c r="T3266" s="10">
        <f t="shared" si="305"/>
        <v>42032.625000000007</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t="str">
        <f t="shared" ref="Q3267:Q3330" si="308">LEFT(N3267,SEARCH("/",N3267,1)-1)</f>
        <v>theater</v>
      </c>
      <c r="R3267" t="str">
        <f t="shared" ref="R3267:R3330" si="309">RIGHT(N3267,LEN(N3267)-FIND("/",N3267))</f>
        <v>plays</v>
      </c>
      <c r="S3267" s="10">
        <f t="shared" ref="S3267:S3330" si="310">(J3267/86400)+25569+(-7/24)</f>
        <v>42311.420312499999</v>
      </c>
      <c r="T3267" s="10">
        <f t="shared" ref="T3267:T3330" si="311">(I3267/86400)+25569+(-7/24)</f>
        <v>42341.416666666664</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42136.244467592594</v>
      </c>
      <c r="T3268" s="10">
        <f t="shared" si="311"/>
        <v>42167.583333333336</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42172.46597222222</v>
      </c>
      <c r="T3269" s="10">
        <f t="shared" si="311"/>
        <v>42202.46597222222</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42590.612592592595</v>
      </c>
      <c r="T3270" s="10">
        <f t="shared" si="311"/>
        <v>42606.612592592595</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42137.104131944448</v>
      </c>
      <c r="T3271" s="10">
        <f t="shared" si="311"/>
        <v>42171.166666666664</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42167.241493055561</v>
      </c>
      <c r="T3272" s="10">
        <f t="shared" si="311"/>
        <v>42197.241493055561</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41915.145543981482</v>
      </c>
      <c r="T3273" s="10">
        <f t="shared" si="311"/>
        <v>41945.187210648153</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42284.208437500005</v>
      </c>
      <c r="T3274" s="10">
        <f t="shared" si="311"/>
        <v>42314.250104166669</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42611.509745370371</v>
      </c>
      <c r="T3275" s="10">
        <f t="shared" si="311"/>
        <v>42627.500000000007</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42400.412870370368</v>
      </c>
      <c r="T3276" s="10">
        <f t="shared" si="311"/>
        <v>42444.583333333336</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42017.588784722226</v>
      </c>
      <c r="T3277" s="10">
        <f t="shared" si="311"/>
        <v>42043.895833333336</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42426.658321759263</v>
      </c>
      <c r="T3278" s="10">
        <f t="shared" si="311"/>
        <v>42460.874305555561</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41931.391273148147</v>
      </c>
      <c r="T3279" s="10">
        <f t="shared" si="311"/>
        <v>41961.432939814818</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42124.556747685187</v>
      </c>
      <c r="T3280" s="10">
        <f t="shared" si="311"/>
        <v>42154.556747685187</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42430.81086805556</v>
      </c>
      <c r="T3281" s="10">
        <f t="shared" si="311"/>
        <v>42460.769201388895</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42121.465254629635</v>
      </c>
      <c r="T3282" s="10">
        <f t="shared" si="311"/>
        <v>42155.916666666664</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42218.728067129632</v>
      </c>
      <c r="T3283" s="10">
        <f t="shared" si="311"/>
        <v>42248.728067129632</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42444.902638888896</v>
      </c>
      <c r="T3284" s="10">
        <f t="shared" si="311"/>
        <v>42488.902638888896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42379.452523148146</v>
      </c>
      <c r="T3285" s="10">
        <f t="shared" si="311"/>
        <v>42410.583333333336</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42380.593206018522</v>
      </c>
      <c r="T3286" s="10">
        <f t="shared" si="311"/>
        <v>42397.957638888889</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42762.650763888894</v>
      </c>
      <c r="T3287" s="10">
        <f t="shared" si="311"/>
        <v>42793.916666666664</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42567.548402777778</v>
      </c>
      <c r="T3288" s="10">
        <f t="shared" si="311"/>
        <v>42597.548402777778</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42311.458657407413</v>
      </c>
      <c r="T3289" s="10">
        <f t="shared" si="311"/>
        <v>42336.458657407413</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42505.482812499999</v>
      </c>
      <c r="T3290" s="10">
        <f t="shared" si="311"/>
        <v>42541.666666666664</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42758.076412037037</v>
      </c>
      <c r="T3291" s="10">
        <f t="shared" si="311"/>
        <v>42786.076412037037</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42775.223275462966</v>
      </c>
      <c r="T3292" s="10">
        <f t="shared" si="311"/>
        <v>42805.223275462966</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42232.410879629628</v>
      </c>
      <c r="T3293" s="10">
        <f t="shared" si="311"/>
        <v>42263.874305555561</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42282.478564814817</v>
      </c>
      <c r="T3294" s="10">
        <f t="shared" si="311"/>
        <v>42342.520231481489</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42768.133703703708</v>
      </c>
      <c r="T3295" s="10">
        <f t="shared" si="311"/>
        <v>42798.133703703708</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42141.249467592592</v>
      </c>
      <c r="T3296" s="10">
        <f t="shared" si="311"/>
        <v>42171.249467592592</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42609.150798611117</v>
      </c>
      <c r="T3297" s="10">
        <f t="shared" si="311"/>
        <v>42639.150798611117</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42309.464953703711</v>
      </c>
      <c r="T3298" s="10">
        <f t="shared" si="311"/>
        <v>42330.625000000007</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42193.479814814818</v>
      </c>
      <c r="T3299" s="10">
        <f t="shared" si="311"/>
        <v>42212.665972222225</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42239.666296296295</v>
      </c>
      <c r="T3300" s="10">
        <f t="shared" si="311"/>
        <v>42259.708333333336</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42261.62572916667</v>
      </c>
      <c r="T3301" s="10">
        <f t="shared" si="311"/>
        <v>42291.62572916667</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42102.452106481483</v>
      </c>
      <c r="T3302" s="10">
        <f t="shared" si="311"/>
        <v>42123.452106481483</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42538.444166666668</v>
      </c>
      <c r="T3303" s="10">
        <f t="shared" si="311"/>
        <v>42582.999305555561</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42681.059907407405</v>
      </c>
      <c r="T3304" s="10">
        <f t="shared" si="311"/>
        <v>42711.059907407405</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42056.359768518516</v>
      </c>
      <c r="T3305" s="10">
        <f t="shared" si="311"/>
        <v>42091.318101851859</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42696.332777777781</v>
      </c>
      <c r="T3306" s="10">
        <f t="shared" si="311"/>
        <v>42726.332777777781</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42186.564212962963</v>
      </c>
      <c r="T3307" s="10">
        <f t="shared" si="311"/>
        <v>42216.564212962963</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42492.927569444444</v>
      </c>
      <c r="T3308" s="10">
        <f t="shared" si="311"/>
        <v>42530.833333333336</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42474.765497685185</v>
      </c>
      <c r="T3309" s="10">
        <f t="shared" si="311"/>
        <v>42504.765497685185</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42452.585243055561</v>
      </c>
      <c r="T3310" s="10">
        <f t="shared" si="311"/>
        <v>42473.585243055561</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42628.358541666668</v>
      </c>
      <c r="T3311" s="10">
        <f t="shared" si="311"/>
        <v>42659.358541666668</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42253.636863425927</v>
      </c>
      <c r="T3312" s="10">
        <f t="shared" si="311"/>
        <v>42283.636863425927</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42264.000115740746</v>
      </c>
      <c r="T3313" s="10">
        <f t="shared" si="311"/>
        <v>42294.000115740746</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42664.517893518518</v>
      </c>
      <c r="T3314" s="10">
        <f t="shared" si="311"/>
        <v>42685.625000000007</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42381.952743055554</v>
      </c>
      <c r="T3315" s="10">
        <f t="shared" si="311"/>
        <v>42395.750000000007</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42104.975821759261</v>
      </c>
      <c r="T3316" s="10">
        <f t="shared" si="311"/>
        <v>42132.545138888891</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42466.012048611112</v>
      </c>
      <c r="T3317" s="10">
        <f t="shared" si="311"/>
        <v>42496.012048611112</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41826.579571759263</v>
      </c>
      <c r="T3318" s="10">
        <f t="shared" si="311"/>
        <v>41859.287499999999</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42498.747962962967</v>
      </c>
      <c r="T3319" s="10">
        <f t="shared" si="311"/>
        <v>42528.747962962967</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42431.010335648149</v>
      </c>
      <c r="T3320" s="10">
        <f t="shared" si="311"/>
        <v>42470.812500000007</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41990.29381944445</v>
      </c>
      <c r="T3321" s="10">
        <f t="shared" si="311"/>
        <v>42035.29381944445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42512.75413194445</v>
      </c>
      <c r="T3322" s="10">
        <f t="shared" si="311"/>
        <v>42542.75413194445</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41913.808622685188</v>
      </c>
      <c r="T3323" s="10">
        <f t="shared" si="311"/>
        <v>41927.874305555561</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42520.718703703707</v>
      </c>
      <c r="T3324" s="10">
        <f t="shared" si="311"/>
        <v>42542.871527777781</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42608.074166666665</v>
      </c>
      <c r="T3325" s="10">
        <f t="shared" si="311"/>
        <v>42638.074166666665</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42512.291550925926</v>
      </c>
      <c r="T3326" s="10">
        <f t="shared" si="311"/>
        <v>42526.291550925926</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42064.493946759263</v>
      </c>
      <c r="T3327" s="10">
        <f t="shared" si="311"/>
        <v>42099.452280092599</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42041.422511574077</v>
      </c>
      <c r="T3328" s="10">
        <f t="shared" si="311"/>
        <v>42071.380844907406</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42468.082939814813</v>
      </c>
      <c r="T3329" s="10">
        <f t="shared" si="311"/>
        <v>42498.082939814813</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41822.283368055556</v>
      </c>
      <c r="T3330" s="10">
        <f t="shared" si="311"/>
        <v>41824.75</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t="str">
        <f t="shared" ref="Q3331:Q3394" si="314">LEFT(N3331,SEARCH("/",N3331,1)-1)</f>
        <v>theater</v>
      </c>
      <c r="R3331" t="str">
        <f t="shared" ref="R3331:R3394" si="315">RIGHT(N3331,LEN(N3331)-FIND("/",N3331))</f>
        <v>plays</v>
      </c>
      <c r="S3331" s="10">
        <f t="shared" ref="S3331:S3394" si="316">(J3331/86400)+25569+(-7/24)</f>
        <v>41837.031342592592</v>
      </c>
      <c r="T3331" s="10">
        <f t="shared" ref="T3331:T3394" si="317">(I3331/86400)+25569+(-7/24)</f>
        <v>41847.666666666672</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42065.595694444448</v>
      </c>
      <c r="T3332" s="10">
        <f t="shared" si="317"/>
        <v>42095.554027777784</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42248.406087962961</v>
      </c>
      <c r="T3333" s="10">
        <f t="shared" si="317"/>
        <v>42283.406087962961</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41809.56863425926</v>
      </c>
      <c r="T3334" s="10">
        <f t="shared" si="317"/>
        <v>41839.56863425926</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42148.385185185187</v>
      </c>
      <c r="T3335" s="10">
        <f t="shared" si="317"/>
        <v>42170.385185185187</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42185.229421296295</v>
      </c>
      <c r="T3336" s="10">
        <f t="shared" si="317"/>
        <v>42215.229421296295</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41827.382476851853</v>
      </c>
      <c r="T3337" s="10">
        <f t="shared" si="317"/>
        <v>41854.666666666672</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42437.10701388889</v>
      </c>
      <c r="T3338" s="10">
        <f t="shared" si="317"/>
        <v>42465.065347222226</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41900.990358796298</v>
      </c>
      <c r="T3339" s="10">
        <f t="shared" si="317"/>
        <v>41922.583333333336</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42769.283333333333</v>
      </c>
      <c r="T3340" s="10">
        <f t="shared" si="317"/>
        <v>42790.283333333333</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42549.37405092593</v>
      </c>
      <c r="T3341" s="10">
        <f t="shared" si="317"/>
        <v>42579.37405092593</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42685.682337962964</v>
      </c>
      <c r="T3342" s="10">
        <f t="shared" si="317"/>
        <v>42710.682337962964</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42510.507187500007</v>
      </c>
      <c r="T3343" s="10">
        <f t="shared" si="317"/>
        <v>42533.416666666664</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42062.004745370374</v>
      </c>
      <c r="T3344" s="10">
        <f t="shared" si="317"/>
        <v>42094.915972222225</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42452.624814814822</v>
      </c>
      <c r="T3345" s="10">
        <f t="shared" si="317"/>
        <v>42473.262500000004</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41850.908483796295</v>
      </c>
      <c r="T3346" s="10">
        <f t="shared" si="317"/>
        <v>41880.908483796295</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42052.814444444448</v>
      </c>
      <c r="T3347" s="10">
        <f t="shared" si="317"/>
        <v>42111.734027777777</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42053.732754629636</v>
      </c>
      <c r="T3348" s="10">
        <f t="shared" si="317"/>
        <v>42060.732754629636</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42484.259884259263</v>
      </c>
      <c r="T3349" s="10">
        <f t="shared" si="317"/>
        <v>42498.583333333336</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42466.267129629632</v>
      </c>
      <c r="T3350" s="10">
        <f t="shared" si="317"/>
        <v>42489.874305555561</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42512.819120370368</v>
      </c>
      <c r="T3351" s="10">
        <f t="shared" si="317"/>
        <v>42534.416666666664</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42302.409849537034</v>
      </c>
      <c r="T3352" s="10">
        <f t="shared" si="317"/>
        <v>42337.666666666664</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41806.103761574079</v>
      </c>
      <c r="T3353" s="10">
        <f t="shared" si="317"/>
        <v>41843.166666666672</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42495.701134259267</v>
      </c>
      <c r="T3354" s="10">
        <f t="shared" si="317"/>
        <v>42552.666666666664</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42479.140625000007</v>
      </c>
      <c r="T3355" s="10">
        <f t="shared" si="317"/>
        <v>42492.666666666664</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42270.435254629636</v>
      </c>
      <c r="T3356" s="10">
        <f t="shared" si="317"/>
        <v>42305.875694444447</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42489.3278587963</v>
      </c>
      <c r="T3357" s="10">
        <f t="shared" si="317"/>
        <v>42500.178472222229</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42536.523981481485</v>
      </c>
      <c r="T3358" s="10">
        <f t="shared" si="317"/>
        <v>42566.523981481485</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41822.126273148147</v>
      </c>
      <c r="T3359" s="10">
        <f t="shared" si="317"/>
        <v>41852.126273148147</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41932.019432870373</v>
      </c>
      <c r="T3360" s="10">
        <f t="shared" si="317"/>
        <v>41962.061099537044</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42745.765439814822</v>
      </c>
      <c r="T3361" s="10">
        <f t="shared" si="317"/>
        <v>42790.765439814822</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42696.791006944448</v>
      </c>
      <c r="T3362" s="10">
        <f t="shared" si="317"/>
        <v>42718.374305555561</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41865.733680555561</v>
      </c>
      <c r="T3363" s="10">
        <f t="shared" si="317"/>
        <v>41883.374305555561</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42055.79996527778</v>
      </c>
      <c r="T3364" s="10">
        <f t="shared" si="317"/>
        <v>42069.913194444445</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41851.479687500003</v>
      </c>
      <c r="T3365" s="10">
        <f t="shared" si="317"/>
        <v>41870.375</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42422.685752314814</v>
      </c>
      <c r="T3366" s="10">
        <f t="shared" si="317"/>
        <v>42444.583333333336</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42320.81009259259</v>
      </c>
      <c r="T3367" s="10">
        <f t="shared" si="317"/>
        <v>42350.81009259259</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42106.775891203702</v>
      </c>
      <c r="T3368" s="10">
        <f t="shared" si="317"/>
        <v>42136.775891203702</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42192.642291666671</v>
      </c>
      <c r="T3369" s="10">
        <f t="shared" si="317"/>
        <v>42217.642291666671</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41968.908090277779</v>
      </c>
      <c r="T3370" s="10">
        <f t="shared" si="317"/>
        <v>42004.916666666664</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42689.749768518523</v>
      </c>
      <c r="T3371" s="10">
        <f t="shared" si="317"/>
        <v>42749.749768518523</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42690.042650462965</v>
      </c>
      <c r="T3372" s="10">
        <f t="shared" si="317"/>
        <v>42721.041666666664</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42312.582928240743</v>
      </c>
      <c r="T3373" s="10">
        <f t="shared" si="317"/>
        <v>42340.582928240743</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41855.256435185183</v>
      </c>
      <c r="T3374" s="10">
        <f t="shared" si="317"/>
        <v>41875.915972222225</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42179.562962962962</v>
      </c>
      <c r="T3375" s="10">
        <f t="shared" si="317"/>
        <v>42203.375000000007</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42275.44</v>
      </c>
      <c r="T3376" s="10">
        <f t="shared" si="317"/>
        <v>42305.440000000002</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41765.319131944445</v>
      </c>
      <c r="T3377" s="10">
        <f t="shared" si="317"/>
        <v>41777.319131944445</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42059.40965277778</v>
      </c>
      <c r="T3378" s="10">
        <f t="shared" si="317"/>
        <v>42119.367986111109</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42053.440960648149</v>
      </c>
      <c r="T3379" s="10">
        <f t="shared" si="317"/>
        <v>42083.413888888892</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41858.063726851855</v>
      </c>
      <c r="T3380" s="10">
        <f t="shared" si="317"/>
        <v>41882.255555555559</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42225.222222222226</v>
      </c>
      <c r="T3381" s="10">
        <f t="shared" si="317"/>
        <v>42242.666666666664</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41937.661782407413</v>
      </c>
      <c r="T3382" s="10">
        <f t="shared" si="317"/>
        <v>41972.703449074077</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42043.893321759264</v>
      </c>
      <c r="T3383" s="10">
        <f t="shared" si="317"/>
        <v>42073.851655092592</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42559.139537037037</v>
      </c>
      <c r="T3384" s="10">
        <f t="shared" si="317"/>
        <v>42583.665972222225</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42524.490972222229</v>
      </c>
      <c r="T3385" s="10">
        <f t="shared" si="317"/>
        <v>42544.490972222229</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42291.79592592593</v>
      </c>
      <c r="T3386" s="10">
        <f t="shared" si="317"/>
        <v>42328.833333333336</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41953.575833333336</v>
      </c>
      <c r="T3387" s="10">
        <f t="shared" si="317"/>
        <v>41983.575833333336</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41946.353078703709</v>
      </c>
      <c r="T3388" s="10">
        <f t="shared" si="317"/>
        <v>41976.353078703709</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41947.470925925933</v>
      </c>
      <c r="T3389" s="10">
        <f t="shared" si="317"/>
        <v>41987.470925925933</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42143.169456018521</v>
      </c>
      <c r="T3390" s="10">
        <f t="shared" si="317"/>
        <v>42173.169456018521</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42494.271782407413</v>
      </c>
      <c r="T3391" s="10">
        <f t="shared" si="317"/>
        <v>42524.271782407413</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41815.483159722229</v>
      </c>
      <c r="T3392" s="10">
        <f t="shared" si="317"/>
        <v>41830.483159722229</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41830.254027777781</v>
      </c>
      <c r="T3393" s="10">
        <f t="shared" si="317"/>
        <v>41859.644444444442</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42446.553877314822</v>
      </c>
      <c r="T3394" s="10">
        <f t="shared" si="317"/>
        <v>42496.553877314822</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t="str">
        <f t="shared" ref="Q3395:Q3458" si="320">LEFT(N3395,SEARCH("/",N3395,1)-1)</f>
        <v>theater</v>
      </c>
      <c r="R3395" t="str">
        <f t="shared" ref="R3395:R3458" si="321">RIGHT(N3395,LEN(N3395)-FIND("/",N3395))</f>
        <v>plays</v>
      </c>
      <c r="S3395" s="10">
        <f t="shared" ref="S3395:S3458" si="322">(J3395/86400)+25569+(-7/24)</f>
        <v>41923.629976851858</v>
      </c>
      <c r="T3395" s="10">
        <f t="shared" ref="T3395:T3458" si="323">(I3395/86400)+25569+(-7/24)</f>
        <v>41948.740277777782</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41817.303761574076</v>
      </c>
      <c r="T3396" s="10">
        <f t="shared" si="323"/>
        <v>41847.303761574076</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42140.420648148145</v>
      </c>
      <c r="T3397" s="10">
        <f t="shared" si="323"/>
        <v>42154.465277777781</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41764.154965277783</v>
      </c>
      <c r="T3398" s="10">
        <f t="shared" si="323"/>
        <v>41790.874305555561</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42378.186678240738</v>
      </c>
      <c r="T3399" s="10">
        <f t="shared" si="323"/>
        <v>42418.625000000007</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41941.460370370369</v>
      </c>
      <c r="T3400" s="10">
        <f t="shared" si="323"/>
        <v>41964.416666666664</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42026.62876157408</v>
      </c>
      <c r="T3401" s="10">
        <f t="shared" si="323"/>
        <v>42056.62876157408</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41834.662199074075</v>
      </c>
      <c r="T3402" s="10">
        <f t="shared" si="323"/>
        <v>41879.662199074075</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42193.432245370372</v>
      </c>
      <c r="T3403" s="10">
        <f t="shared" si="323"/>
        <v>42223.432245370372</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42290.326886574076</v>
      </c>
      <c r="T3404" s="10">
        <f t="shared" si="323"/>
        <v>42319.813194444447</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42150.170416666668</v>
      </c>
      <c r="T3405" s="10">
        <f t="shared" si="323"/>
        <v>42180.170416666668</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42152.211828703708</v>
      </c>
      <c r="T3406" s="10">
        <f t="shared" si="323"/>
        <v>42172.211828703708</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42409.725532407414</v>
      </c>
      <c r="T3407" s="10">
        <f t="shared" si="323"/>
        <v>42430.707638888889</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41791.201111111113</v>
      </c>
      <c r="T3408" s="10">
        <f t="shared" si="323"/>
        <v>41836.201111111113</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41796.130659722221</v>
      </c>
      <c r="T3409" s="10">
        <f t="shared" si="323"/>
        <v>41826.130659722221</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41808.700277777782</v>
      </c>
      <c r="T3410" s="10">
        <f t="shared" si="323"/>
        <v>41838.700277777782</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42544.522662037038</v>
      </c>
      <c r="T3411" s="10">
        <f t="shared" si="323"/>
        <v>42582.581944444442</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42499.749884259261</v>
      </c>
      <c r="T3412" s="10">
        <f t="shared" si="323"/>
        <v>42527.000000000007</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42264.731157407405</v>
      </c>
      <c r="T3413" s="10">
        <f t="shared" si="323"/>
        <v>42284.731157407405</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41879.667384259265</v>
      </c>
      <c r="T3414" s="10">
        <f t="shared" si="323"/>
        <v>41909.667384259265</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42053.441412037042</v>
      </c>
      <c r="T3415" s="10">
        <f t="shared" si="323"/>
        <v>42062.915972222225</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42675.540798611117</v>
      </c>
      <c r="T3416" s="10">
        <f t="shared" si="323"/>
        <v>42705.040972222225</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42466.852500000001</v>
      </c>
      <c r="T3417" s="10">
        <f t="shared" si="323"/>
        <v>42477.687500000007</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42089.120891203704</v>
      </c>
      <c r="T3418" s="10">
        <f t="shared" si="323"/>
        <v>42117.479166666664</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41894.622083333335</v>
      </c>
      <c r="T3419" s="10">
        <f t="shared" si="323"/>
        <v>41937.738194444442</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41752.542905092596</v>
      </c>
      <c r="T3420" s="10">
        <f t="shared" si="323"/>
        <v>41782.542905092596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42448.529918981483</v>
      </c>
      <c r="T3421" s="10">
        <f t="shared" si="323"/>
        <v>42466.604166666664</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42404.798634259263</v>
      </c>
      <c r="T3422" s="10">
        <f t="shared" si="323"/>
        <v>42413.708333333336</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42037.499571759261</v>
      </c>
      <c r="T3423" s="10">
        <f t="shared" si="323"/>
        <v>42067.499571759261</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42323.270555555559</v>
      </c>
      <c r="T3424" s="10">
        <f t="shared" si="323"/>
        <v>42351.708333333336</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42088.619687500002</v>
      </c>
      <c r="T3425" s="10">
        <f t="shared" si="323"/>
        <v>42118.619687500002</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42018.385231481479</v>
      </c>
      <c r="T3426" s="10">
        <f t="shared" si="323"/>
        <v>42039.999305555561</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41884.325648148151</v>
      </c>
      <c r="T3427" s="10">
        <f t="shared" si="323"/>
        <v>41916.325648148151</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41883.765081018522</v>
      </c>
      <c r="T3428" s="10">
        <f t="shared" si="323"/>
        <v>41902.791666666672</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41792.35361111111</v>
      </c>
      <c r="T3429" s="10">
        <f t="shared" si="323"/>
        <v>41822.35361111111</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42038.428784722222</v>
      </c>
      <c r="T3430" s="10">
        <f t="shared" si="323"/>
        <v>42063.416666666664</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42661.729872685188</v>
      </c>
      <c r="T3431" s="10">
        <f t="shared" si="323"/>
        <v>42675.729872685188</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41820.653946759259</v>
      </c>
      <c r="T3432" s="10">
        <f t="shared" si="323"/>
        <v>41850.653946759259</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41839.43927083334</v>
      </c>
      <c r="T3433" s="10">
        <f t="shared" si="323"/>
        <v>41869.43927083334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42380.289513888893</v>
      </c>
      <c r="T3434" s="10">
        <f t="shared" si="323"/>
        <v>42405.625000000007</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41775.771469907406</v>
      </c>
      <c r="T3435" s="10">
        <f t="shared" si="323"/>
        <v>41806.833333333336</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41800.088761574072</v>
      </c>
      <c r="T3436" s="10">
        <f t="shared" si="323"/>
        <v>41830.088761574072</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42572.325150462966</v>
      </c>
      <c r="T3437" s="10">
        <f t="shared" si="323"/>
        <v>42588.833333333336</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41851.249918981484</v>
      </c>
      <c r="T3438" s="10">
        <f t="shared" si="323"/>
        <v>41872.394444444442</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42205.419212962966</v>
      </c>
      <c r="T3439" s="10">
        <f t="shared" si="323"/>
        <v>42235.419212962966</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42100.636192129634</v>
      </c>
      <c r="T3440" s="10">
        <f t="shared" si="323"/>
        <v>42126.583333333336</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42374.619560185187</v>
      </c>
      <c r="T3441" s="10">
        <f t="shared" si="323"/>
        <v>42387.915972222225</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41808.831342592595</v>
      </c>
      <c r="T3442" s="10">
        <f t="shared" si="323"/>
        <v>41831.385416666672</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42294.137974537043</v>
      </c>
      <c r="T3443" s="10">
        <f t="shared" si="323"/>
        <v>42321.553472222229</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42124.549444444448</v>
      </c>
      <c r="T3444" s="10">
        <f t="shared" si="323"/>
        <v>42154.549444444448</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41861.233171296299</v>
      </c>
      <c r="T3445" s="10">
        <f t="shared" si="323"/>
        <v>41891.233171296299</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42520.999837962961</v>
      </c>
      <c r="T3446" s="10">
        <f t="shared" si="323"/>
        <v>42529.290972222225</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42272.238842592596</v>
      </c>
      <c r="T3447" s="10">
        <f t="shared" si="323"/>
        <v>42300.238842592596</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42016.540798611117</v>
      </c>
      <c r="T3448" s="10">
        <f t="shared" si="323"/>
        <v>42040.222222222226</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42402.597361111119</v>
      </c>
      <c r="T3449" s="10">
        <f t="shared" si="323"/>
        <v>42447.555694444447</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41959.827418981484</v>
      </c>
      <c r="T3450" s="10">
        <f t="shared" si="323"/>
        <v>41989.827418981484</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42531.76085648148</v>
      </c>
      <c r="T3451" s="10">
        <f t="shared" si="323"/>
        <v>42559.875000000007</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42036.412858796299</v>
      </c>
      <c r="T3452" s="10">
        <f t="shared" si="323"/>
        <v>42096.371192129627</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42088.432025462964</v>
      </c>
      <c r="T3453" s="10">
        <f t="shared" si="323"/>
        <v>42115.432025462964</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41820.34752314815</v>
      </c>
      <c r="T3454" s="10">
        <f t="shared" si="323"/>
        <v>41842.874305555561</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42535.686990740745</v>
      </c>
      <c r="T3455" s="10">
        <f t="shared" si="323"/>
        <v>42595.686990740745</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41821.40693287037</v>
      </c>
      <c r="T3456" s="10">
        <f t="shared" si="323"/>
        <v>41851.40693287037</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42626.458645833336</v>
      </c>
      <c r="T3457" s="10">
        <f t="shared" si="323"/>
        <v>42656.458645833336</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41820.913969907408</v>
      </c>
      <c r="T3458" s="10">
        <f t="shared" si="323"/>
        <v>41851.999305555561</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t="str">
        <f t="shared" ref="Q3459:Q3522" si="326">LEFT(N3459,SEARCH("/",N3459,1)-1)</f>
        <v>theater</v>
      </c>
      <c r="R3459" t="str">
        <f t="shared" ref="R3459:R3522" si="327">RIGHT(N3459,LEN(N3459)-FIND("/",N3459))</f>
        <v>plays</v>
      </c>
      <c r="S3459" s="10">
        <f t="shared" ref="S3459:S3522" si="328">(J3459/86400)+25569+(-7/24)</f>
        <v>42016.415011574078</v>
      </c>
      <c r="T3459" s="10">
        <f t="shared" ref="T3459:T3522" si="329">(I3459/86400)+25569+(-7/24)</f>
        <v>42046.957638888889</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42010.910914351851</v>
      </c>
      <c r="T3460" s="10">
        <f t="shared" si="329"/>
        <v>42037.893750000003</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42480.188194444447</v>
      </c>
      <c r="T3461" s="10">
        <f t="shared" si="329"/>
        <v>42510.188194444447</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41852.235555555562</v>
      </c>
      <c r="T3462" s="10">
        <f t="shared" si="329"/>
        <v>41866.235555555562</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42643.341192129628</v>
      </c>
      <c r="T3463" s="10">
        <f t="shared" si="329"/>
        <v>42671.833333333336</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42179.606805555559</v>
      </c>
      <c r="T3464" s="10">
        <f t="shared" si="329"/>
        <v>42195.458333333336</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42612.627141203709</v>
      </c>
      <c r="T3465" s="10">
        <f t="shared" si="329"/>
        <v>42653.874305555561</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42574.838391203702</v>
      </c>
      <c r="T3466" s="10">
        <f t="shared" si="329"/>
        <v>42604.838391203702</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42200.334166666667</v>
      </c>
      <c r="T3467" s="10">
        <f t="shared" si="329"/>
        <v>42225.375000000007</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42419.727430555555</v>
      </c>
      <c r="T3468" s="10">
        <f t="shared" si="329"/>
        <v>42479.685763888891</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42053.38</v>
      </c>
      <c r="T3469" s="10">
        <f t="shared" si="329"/>
        <v>42083.33833333334</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42605.473715277782</v>
      </c>
      <c r="T3470" s="10">
        <f t="shared" si="329"/>
        <v>42633.833333333336</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42458.350057870375</v>
      </c>
      <c r="T3471" s="10">
        <f t="shared" si="329"/>
        <v>42488.350057870375</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42528.730347222219</v>
      </c>
      <c r="T3472" s="10">
        <f t="shared" si="329"/>
        <v>42566.609722222223</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41841.528819444451</v>
      </c>
      <c r="T3473" s="10">
        <f t="shared" si="329"/>
        <v>41882.541666666672</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41927.878831018519</v>
      </c>
      <c r="T3474" s="10">
        <f t="shared" si="329"/>
        <v>41948.957638888889</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42062.54277777778</v>
      </c>
      <c r="T3475" s="10">
        <f t="shared" si="329"/>
        <v>42083.560416666667</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42541.209849537037</v>
      </c>
      <c r="T3476" s="10">
        <f t="shared" si="329"/>
        <v>42571.209849537037</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41918.589166666665</v>
      </c>
      <c r="T3477" s="10">
        <f t="shared" si="329"/>
        <v>41945.708333333336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41920.988310185188</v>
      </c>
      <c r="T3478" s="10">
        <f t="shared" si="329"/>
        <v>41938.833333333336</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42128.44494212963</v>
      </c>
      <c r="T3479" s="10">
        <f t="shared" si="329"/>
        <v>42140.833333333336</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42053.625254629631</v>
      </c>
      <c r="T3480" s="10">
        <f t="shared" si="329"/>
        <v>42079.583333333336</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41781.563425925931</v>
      </c>
      <c r="T3481" s="10">
        <f t="shared" si="329"/>
        <v>41811.563425925931</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42171.025775462964</v>
      </c>
      <c r="T3482" s="10">
        <f t="shared" si="329"/>
        <v>42195.583333333336</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41988.955879629633</v>
      </c>
      <c r="T3483" s="10">
        <f t="shared" si="329"/>
        <v>42005.955879629633</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41796.479930555557</v>
      </c>
      <c r="T3484" s="10">
        <f t="shared" si="329"/>
        <v>41826.479930555557</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41793.37709490741</v>
      </c>
      <c r="T3485" s="10">
        <f t="shared" si="329"/>
        <v>41823.37709490741</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42506.468738425923</v>
      </c>
      <c r="T3486" s="10">
        <f t="shared" si="329"/>
        <v>42536.468738425923</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42372.401388888895</v>
      </c>
      <c r="T3487" s="10">
        <f t="shared" si="329"/>
        <v>42402.401388888895</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42126.583344907405</v>
      </c>
      <c r="T3488" s="10">
        <f t="shared" si="329"/>
        <v>42157.999305555561</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42149.64875</v>
      </c>
      <c r="T3489" s="10">
        <f t="shared" si="329"/>
        <v>42179.64875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42087.476388888892</v>
      </c>
      <c r="T3490" s="10">
        <f t="shared" si="329"/>
        <v>42111.375000000007</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41753.3441087963</v>
      </c>
      <c r="T3491" s="10">
        <f t="shared" si="329"/>
        <v>41783.583333333336</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42443.510694444449</v>
      </c>
      <c r="T3492" s="10">
        <f t="shared" si="329"/>
        <v>42473.510694444449</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42120.958148148151</v>
      </c>
      <c r="T3493" s="10">
        <f t="shared" si="329"/>
        <v>42141.958148148151</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42267.717557870368</v>
      </c>
      <c r="T3494" s="10">
        <f t="shared" si="329"/>
        <v>42302.717557870368</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41848.574490740742</v>
      </c>
      <c r="T3495" s="10">
        <f t="shared" si="329"/>
        <v>41867.924305555556</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42688.923321759263</v>
      </c>
      <c r="T3496" s="10">
        <f t="shared" si="329"/>
        <v>42699.958333333336</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41915.471168981479</v>
      </c>
      <c r="T3497" s="10">
        <f t="shared" si="329"/>
        <v>41944.429166666669</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42584.555162037039</v>
      </c>
      <c r="T3498" s="10">
        <f t="shared" si="329"/>
        <v>42624.555162037039</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42511.450277777782</v>
      </c>
      <c r="T3499" s="10">
        <f t="shared" si="329"/>
        <v>42523.625000000007</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42458.866944444446</v>
      </c>
      <c r="T3500" s="10">
        <f t="shared" si="329"/>
        <v>42518.613888888889</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42131.744502314818</v>
      </c>
      <c r="T3501" s="10">
        <f t="shared" si="329"/>
        <v>42185.999305555561</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42419.627754629633</v>
      </c>
      <c r="T3502" s="10">
        <f t="shared" si="329"/>
        <v>42435.915972222225</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42233.47216435185</v>
      </c>
      <c r="T3503" s="10">
        <f t="shared" si="329"/>
        <v>42258.47216435185</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42430.547731481485</v>
      </c>
      <c r="T3504" s="10">
        <f t="shared" si="329"/>
        <v>42444.874305555561</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42545.186666666668</v>
      </c>
      <c r="T3505" s="10">
        <f t="shared" si="329"/>
        <v>42575.186666666668</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42297.457071759265</v>
      </c>
      <c r="T3506" s="10">
        <f t="shared" si="329"/>
        <v>42327.498738425929</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41760.644039351857</v>
      </c>
      <c r="T3507" s="10">
        <f t="shared" si="329"/>
        <v>41771.875</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41829.442592592597</v>
      </c>
      <c r="T3508" s="10">
        <f t="shared" si="329"/>
        <v>41874.442592592597</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42491.631215277775</v>
      </c>
      <c r="T3509" s="10">
        <f t="shared" si="329"/>
        <v>42521.631215277775</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42477.438113425924</v>
      </c>
      <c r="T3510" s="10">
        <f t="shared" si="329"/>
        <v>42500.583333333336</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41950.567893518521</v>
      </c>
      <c r="T3511" s="10">
        <f t="shared" si="329"/>
        <v>41963.913194444445</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41802.329236111116</v>
      </c>
      <c r="T3512" s="10">
        <f t="shared" si="329"/>
        <v>41822.329236111116</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41927.582118055558</v>
      </c>
      <c r="T3513" s="10">
        <f t="shared" si="329"/>
        <v>41950.479166666672</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42057.24527777778</v>
      </c>
      <c r="T3514" s="10">
        <f t="shared" si="329"/>
        <v>42117.203611111116</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41780.804537037038</v>
      </c>
      <c r="T3515" s="10">
        <f t="shared" si="329"/>
        <v>41793.915972222225</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42020.555</v>
      </c>
      <c r="T3516" s="10">
        <f t="shared" si="329"/>
        <v>42036.915972222225</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42125.481145833335</v>
      </c>
      <c r="T3517" s="10">
        <f t="shared" si="329"/>
        <v>42155.481145833335</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41855.718402777777</v>
      </c>
      <c r="T3518" s="10">
        <f t="shared" si="329"/>
        <v>41889.833333333336</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41794.525856481479</v>
      </c>
      <c r="T3519" s="10">
        <f t="shared" si="329"/>
        <v>41824.166666666672</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41893.491886574076</v>
      </c>
      <c r="T3520" s="10">
        <f t="shared" si="329"/>
        <v>41914.306250000001</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42037.307291666664</v>
      </c>
      <c r="T3521" s="10">
        <f t="shared" si="329"/>
        <v>42067.307291666664</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42227.532546296301</v>
      </c>
      <c r="T3522" s="10">
        <f t="shared" si="329"/>
        <v>42253.282638888886</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t="str">
        <f t="shared" ref="Q3523:Q3586" si="332">LEFT(N3523,SEARCH("/",N3523,1)-1)</f>
        <v>theater</v>
      </c>
      <c r="R3523" t="str">
        <f t="shared" ref="R3523:R3586" si="333">RIGHT(N3523,LEN(N3523)-FIND("/",N3523))</f>
        <v>plays</v>
      </c>
      <c r="S3523" s="10">
        <f t="shared" ref="S3523:S3586" si="334">(J3523/86400)+25569+(-7/24)</f>
        <v>41881.06967592593</v>
      </c>
      <c r="T3523" s="10">
        <f t="shared" ref="T3523:T3586" si="335">(I3523/86400)+25569+(-7/24)</f>
        <v>41911.06967592593</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42234.498217592591</v>
      </c>
      <c r="T3524" s="10">
        <f t="shared" si="335"/>
        <v>42262.129166666673</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42581.105879629635</v>
      </c>
      <c r="T3525" s="10">
        <f t="shared" si="335"/>
        <v>42638.666666666664</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41880.471909722226</v>
      </c>
      <c r="T3526" s="10">
        <f t="shared" si="335"/>
        <v>41894.875</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42214.404004629636</v>
      </c>
      <c r="T3527" s="10">
        <f t="shared" si="335"/>
        <v>42225.375000000007</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42460.043645833335</v>
      </c>
      <c r="T3528" s="10">
        <f t="shared" si="335"/>
        <v>42487.957638888889</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42166.731539351858</v>
      </c>
      <c r="T3529" s="10">
        <f t="shared" si="335"/>
        <v>42195.874305555561</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42733.209699074076</v>
      </c>
      <c r="T3530" s="10">
        <f t="shared" si="335"/>
        <v>42753.209699074076</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42177.470115740747</v>
      </c>
      <c r="T3531" s="10">
        <f t="shared" si="335"/>
        <v>42197.750000000007</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42442.331678240742</v>
      </c>
      <c r="T3532" s="10">
        <f t="shared" si="335"/>
        <v>42470.541666666664</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42521.362662037041</v>
      </c>
      <c r="T3533" s="10">
        <f t="shared" si="335"/>
        <v>42551.362662037041</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41884.308182870373</v>
      </c>
      <c r="T3534" s="10">
        <f t="shared" si="335"/>
        <v>41899.874305555561</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42289.46952546297</v>
      </c>
      <c r="T3535" s="10">
        <f t="shared" si="335"/>
        <v>42319.511192129634</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42243.333599537036</v>
      </c>
      <c r="T3536" s="10">
        <f t="shared" si="335"/>
        <v>42278.333599537036</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42248.348495370374</v>
      </c>
      <c r="T3537" s="10">
        <f t="shared" si="335"/>
        <v>42279.458333333336</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42328.435474537044</v>
      </c>
      <c r="T3538" s="10">
        <f t="shared" si="335"/>
        <v>42358.207638888889</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41923.062685185192</v>
      </c>
      <c r="T3539" s="10">
        <f t="shared" si="335"/>
        <v>41960.040972222225</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42571.128935185188</v>
      </c>
      <c r="T3540" s="10">
        <f t="shared" si="335"/>
        <v>42599.128935185188</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42600.464375000003</v>
      </c>
      <c r="T3541" s="10">
        <f t="shared" si="335"/>
        <v>42621.464375000003</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42516.711701388893</v>
      </c>
      <c r="T3542" s="10">
        <f t="shared" si="335"/>
        <v>42546.711701388893</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42222.438368055555</v>
      </c>
      <c r="T3543" s="10">
        <f t="shared" si="335"/>
        <v>42247.438368055555</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41829.308125000003</v>
      </c>
      <c r="T3544" s="10">
        <f t="shared" si="335"/>
        <v>41889.308125000003</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42150.463645833333</v>
      </c>
      <c r="T3545" s="10">
        <f t="shared" si="335"/>
        <v>42180.463645833333</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42040.540011574078</v>
      </c>
      <c r="T3546" s="10">
        <f t="shared" si="335"/>
        <v>42070.540011574078</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42075.515729166669</v>
      </c>
      <c r="T3547" s="10">
        <f t="shared" si="335"/>
        <v>42105.515729166669</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42073.369027777779</v>
      </c>
      <c r="T3548" s="10">
        <f t="shared" si="335"/>
        <v>42094.874305555561</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42479.787048611113</v>
      </c>
      <c r="T3549" s="10">
        <f t="shared" si="335"/>
        <v>42503.874305555561</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42411.650625000002</v>
      </c>
      <c r="T3550" s="10">
        <f t="shared" si="335"/>
        <v>42433.750000000007</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42223.102696759262</v>
      </c>
      <c r="T3551" s="10">
        <f t="shared" si="335"/>
        <v>42251.102696759262</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42462.601828703708</v>
      </c>
      <c r="T3552" s="10">
        <f t="shared" si="335"/>
        <v>42492.601828703708</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41753.224189814813</v>
      </c>
      <c r="T3553" s="10">
        <f t="shared" si="335"/>
        <v>41781.629861111112</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41788.295416666668</v>
      </c>
      <c r="T3554" s="10">
        <f t="shared" si="335"/>
        <v>41818.295416666668</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42195.737037037041</v>
      </c>
      <c r="T3555" s="10">
        <f t="shared" si="335"/>
        <v>42227.708333333336</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42015.758784722224</v>
      </c>
      <c r="T3556" s="10">
        <f t="shared" si="335"/>
        <v>42046.416666666664</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42661.150393518525</v>
      </c>
      <c r="T3557" s="10">
        <f t="shared" si="335"/>
        <v>42691.192060185189</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41808.357916666668</v>
      </c>
      <c r="T3558" s="10">
        <f t="shared" si="335"/>
        <v>41868.357916666668</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41729.985081018523</v>
      </c>
      <c r="T3559" s="10">
        <f t="shared" si="335"/>
        <v>41763.985081018523</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42139.525173611117</v>
      </c>
      <c r="T3560" s="10">
        <f t="shared" si="335"/>
        <v>42181.583333333336</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42193.804490740738</v>
      </c>
      <c r="T3561" s="10">
        <f t="shared" si="335"/>
        <v>42216.081944444442</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42115.597986111112</v>
      </c>
      <c r="T3562" s="10">
        <f t="shared" si="335"/>
        <v>42150.822916666664</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42203.388634259267</v>
      </c>
      <c r="T3563" s="10">
        <f t="shared" si="335"/>
        <v>42221.483333333337</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42433.470219907409</v>
      </c>
      <c r="T3564" s="10">
        <f t="shared" si="335"/>
        <v>42442.625000000007</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42555.380277777782</v>
      </c>
      <c r="T3565" s="10">
        <f t="shared" si="335"/>
        <v>42583.500000000007</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42236.331585648149</v>
      </c>
      <c r="T3566" s="10">
        <f t="shared" si="335"/>
        <v>42282.375000000007</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41974.451481481483</v>
      </c>
      <c r="T3567" s="10">
        <f t="shared" si="335"/>
        <v>42004.451481481483</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41997.216238425928</v>
      </c>
      <c r="T3568" s="10">
        <f t="shared" si="335"/>
        <v>42027.216238425928</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42135.51902777778</v>
      </c>
      <c r="T3569" s="10">
        <f t="shared" si="335"/>
        <v>42165.51902777778</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41869.449004629634</v>
      </c>
      <c r="T3570" s="10">
        <f t="shared" si="335"/>
        <v>41899.449004629634</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41982.396944444445</v>
      </c>
      <c r="T3571" s="10">
        <f t="shared" si="335"/>
        <v>42012.396944444445</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41976.040312500001</v>
      </c>
      <c r="T3572" s="10">
        <f t="shared" si="335"/>
        <v>42004.000000000007</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41912.567280092597</v>
      </c>
      <c r="T3573" s="10">
        <f t="shared" si="335"/>
        <v>41942.567280092597</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42146.278726851851</v>
      </c>
      <c r="T3574" s="10">
        <f t="shared" si="335"/>
        <v>42176.278726851851</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41921.083865740744</v>
      </c>
      <c r="T3575" s="10">
        <f t="shared" si="335"/>
        <v>41951.125532407408</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41926.651018518525</v>
      </c>
      <c r="T3576" s="10">
        <f t="shared" si="335"/>
        <v>41956.692685185182</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42561.492210648146</v>
      </c>
      <c r="T3577" s="10">
        <f t="shared" si="335"/>
        <v>42592.874305555561</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42649.257569444446</v>
      </c>
      <c r="T3578" s="10">
        <f t="shared" si="335"/>
        <v>42709.299236111117</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42093.495173611118</v>
      </c>
      <c r="T3579" s="10">
        <f t="shared" si="335"/>
        <v>42119.977777777785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42460.441863425927</v>
      </c>
      <c r="T3580" s="10">
        <f t="shared" si="335"/>
        <v>42490.441863425927</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42430.470555555563</v>
      </c>
      <c r="T3581" s="10">
        <f t="shared" si="335"/>
        <v>42460.428888888891</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42025.884513888894</v>
      </c>
      <c r="T3582" s="10">
        <f t="shared" si="335"/>
        <v>42063.915972222225</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41836.179513888892</v>
      </c>
      <c r="T3583" s="10">
        <f t="shared" si="335"/>
        <v>41850.179513888892</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42450.804189814815</v>
      </c>
      <c r="T3584" s="10">
        <f t="shared" si="335"/>
        <v>42464.804189814815</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42418.134317129632</v>
      </c>
      <c r="T3585" s="10">
        <f t="shared" si="335"/>
        <v>42478.092650462968</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42168.024814814817</v>
      </c>
      <c r="T3586" s="10">
        <f t="shared" si="335"/>
        <v>42198.024814814817</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t="str">
        <f t="shared" ref="Q3587:Q3650" si="338">LEFT(N3587,SEARCH("/",N3587,1)-1)</f>
        <v>theater</v>
      </c>
      <c r="R3587" t="str">
        <f t="shared" ref="R3587:R3650" si="339">RIGHT(N3587,LEN(N3587)-FIND("/",N3587))</f>
        <v>plays</v>
      </c>
      <c r="S3587" s="10">
        <f t="shared" ref="S3587:S3650" si="340">(J3587/86400)+25569+(-7/24)</f>
        <v>41964.42465277778</v>
      </c>
      <c r="T3587" s="10">
        <f t="shared" ref="T3587:T3650" si="341">(I3587/86400)+25569+(-7/24)</f>
        <v>41994.42465277778</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42576.405902777777</v>
      </c>
      <c r="T3588" s="10">
        <f t="shared" si="341"/>
        <v>42636.405902777777</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42503.24831018519</v>
      </c>
      <c r="T3589" s="10">
        <f t="shared" si="341"/>
        <v>42548.500000000007</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42101.537152777782</v>
      </c>
      <c r="T3590" s="10">
        <f t="shared" si="341"/>
        <v>42123.666666666664</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42125.355868055558</v>
      </c>
      <c r="T3591" s="10">
        <f t="shared" si="341"/>
        <v>42150.355868055558</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41902.042060185187</v>
      </c>
      <c r="T3592" s="10">
        <f t="shared" si="341"/>
        <v>41932.042060185187</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42003.656759259262</v>
      </c>
      <c r="T3593" s="10">
        <f t="shared" si="341"/>
        <v>42027.915972222225</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41988.538275462961</v>
      </c>
      <c r="T3594" s="10">
        <f t="shared" si="341"/>
        <v>42045.915972222225</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41974.606932870374</v>
      </c>
      <c r="T3595" s="10">
        <f t="shared" si="341"/>
        <v>42009.55972222222</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42591.775254629632</v>
      </c>
      <c r="T3596" s="10">
        <f t="shared" si="341"/>
        <v>42616.775254629632</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42049.71670138889</v>
      </c>
      <c r="T3597" s="10">
        <f t="shared" si="341"/>
        <v>42075.999305555561</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41856.423402777778</v>
      </c>
      <c r="T3598" s="10">
        <f t="shared" si="341"/>
        <v>41877.423402777778</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42417.293865740743</v>
      </c>
      <c r="T3599" s="10">
        <f t="shared" si="341"/>
        <v>42431.957638888889</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41866.507199074076</v>
      </c>
      <c r="T3600" s="10">
        <f t="shared" si="341"/>
        <v>41884.915972222225</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42220.503206018526</v>
      </c>
      <c r="T3601" s="10">
        <f t="shared" si="341"/>
        <v>42245.708333333336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42628.55745370371</v>
      </c>
      <c r="T3602" s="10">
        <f t="shared" si="341"/>
        <v>42656.55745370371</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41990.706967592596</v>
      </c>
      <c r="T3603" s="10">
        <f t="shared" si="341"/>
        <v>42020.706967592596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42447.602766203701</v>
      </c>
      <c r="T3604" s="10">
        <f t="shared" si="341"/>
        <v>42507.602766203701</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42283.572685185187</v>
      </c>
      <c r="T3605" s="10">
        <f t="shared" si="341"/>
        <v>42313.614351851858</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42482.724027777782</v>
      </c>
      <c r="T3606" s="10">
        <f t="shared" si="341"/>
        <v>42488.999305555561</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42383.501458333332</v>
      </c>
      <c r="T3607" s="10">
        <f t="shared" si="341"/>
        <v>42413.501458333332</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42566.313159722224</v>
      </c>
      <c r="T3608" s="10">
        <f t="shared" si="341"/>
        <v>42596.313159722224</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42338.672245370377</v>
      </c>
      <c r="T3609" s="10">
        <f t="shared" si="341"/>
        <v>42352.708333333336</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42506.417708333334</v>
      </c>
      <c r="T3610" s="10">
        <f t="shared" si="341"/>
        <v>42538.291666666664</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42429.700057870374</v>
      </c>
      <c r="T3611" s="10">
        <f t="shared" si="341"/>
        <v>42459.658391203709</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42203.140462962961</v>
      </c>
      <c r="T3612" s="10">
        <f t="shared" si="341"/>
        <v>42233.140462962961</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42072.078715277785</v>
      </c>
      <c r="T3613" s="10">
        <f t="shared" si="341"/>
        <v>42102.078715277785</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41789.435312499998</v>
      </c>
      <c r="T3614" s="10">
        <f t="shared" si="341"/>
        <v>41799.435312499998</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41788.298310185186</v>
      </c>
      <c r="T3615" s="10">
        <f t="shared" si="341"/>
        <v>41818.298310185186</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42143.750185185192</v>
      </c>
      <c r="T3616" s="10">
        <f t="shared" si="341"/>
        <v>42173.750185185192</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42318.302037037043</v>
      </c>
      <c r="T3617" s="10">
        <f t="shared" si="341"/>
        <v>42348.302037037043</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42052.658148148148</v>
      </c>
      <c r="T3618" s="10">
        <f t="shared" si="341"/>
        <v>42082.616481481484</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42779.31862268519</v>
      </c>
      <c r="T3619" s="10">
        <f t="shared" si="341"/>
        <v>42793.708333333336</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42128.336226851854</v>
      </c>
      <c r="T3620" s="10">
        <f t="shared" si="341"/>
        <v>42158.336226851854</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42660.840578703705</v>
      </c>
      <c r="T3621" s="10">
        <f t="shared" si="341"/>
        <v>42693.625000000007</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42037.646539351852</v>
      </c>
      <c r="T3622" s="10">
        <f t="shared" si="341"/>
        <v>42067.875000000007</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42619.64402777778</v>
      </c>
      <c r="T3623" s="10">
        <f t="shared" si="341"/>
        <v>42643.583333333336</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41876.930219907408</v>
      </c>
      <c r="T3624" s="10">
        <f t="shared" si="341"/>
        <v>41909.849305555559</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41828.445254629631</v>
      </c>
      <c r="T3625" s="10">
        <f t="shared" si="341"/>
        <v>41846</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42545.482523148152</v>
      </c>
      <c r="T3626" s="10">
        <f t="shared" si="341"/>
        <v>42605.482523148152</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42157.360844907409</v>
      </c>
      <c r="T3627" s="10">
        <f t="shared" si="341"/>
        <v>42187.360844907409</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41846.375659722224</v>
      </c>
      <c r="T3628" s="10">
        <f t="shared" si="341"/>
        <v>41867.375659722224</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42460.45008101852</v>
      </c>
      <c r="T3629" s="10">
        <f t="shared" si="341"/>
        <v>42510.874305555561</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0">
        <f t="shared" si="340"/>
        <v>42291.541620370372</v>
      </c>
      <c r="T3630" s="10">
        <f t="shared" si="341"/>
        <v>42351.583287037043</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42436.802824074075</v>
      </c>
      <c r="T3631" s="10">
        <f t="shared" si="341"/>
        <v>42495.416666666664</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41942.555439814816</v>
      </c>
      <c r="T3632" s="10">
        <f t="shared" si="341"/>
        <v>41972.597106481488</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41880.461770833332</v>
      </c>
      <c r="T3633" s="10">
        <f t="shared" si="341"/>
        <v>41904.874305555561</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41946.645243055558</v>
      </c>
      <c r="T3634" s="10">
        <f t="shared" si="341"/>
        <v>41966.645243055558</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42649.331793981481</v>
      </c>
      <c r="T3635" s="10">
        <f t="shared" si="341"/>
        <v>42692.750000000007</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42700.874699074076</v>
      </c>
      <c r="T3636" s="10">
        <f t="shared" si="341"/>
        <v>42748.874305555561</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42450.591157407405</v>
      </c>
      <c r="T3637" s="10">
        <f t="shared" si="341"/>
        <v>42480.591157407405</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0">
        <f t="shared" si="340"/>
        <v>42226.403113425928</v>
      </c>
      <c r="T3638" s="10">
        <f t="shared" si="341"/>
        <v>42261.403113425928</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41975.40896990741</v>
      </c>
      <c r="T3639" s="10">
        <f t="shared" si="341"/>
        <v>42005.40896990741</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42053.381157407413</v>
      </c>
      <c r="T3640" s="10">
        <f t="shared" si="341"/>
        <v>42113.339490740742</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42590.38548611111</v>
      </c>
      <c r="T3641" s="10">
        <f t="shared" si="341"/>
        <v>42650.34097222222</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42104.489930555559</v>
      </c>
      <c r="T3642" s="10">
        <f t="shared" si="341"/>
        <v>42134.489930555559</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0">
        <f t="shared" si="340"/>
        <v>41899.335405092592</v>
      </c>
      <c r="T3643" s="10">
        <f t="shared" si="341"/>
        <v>41916.916666666672</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42297.524618055562</v>
      </c>
      <c r="T3644" s="10">
        <f t="shared" si="341"/>
        <v>42338.416666666664</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0">
        <f t="shared" si="340"/>
        <v>42284.852303240747</v>
      </c>
      <c r="T3645" s="10">
        <f t="shared" si="341"/>
        <v>42324.893969907411</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42408.95008101852</v>
      </c>
      <c r="T3646" s="10">
        <f t="shared" si="341"/>
        <v>42436.915972222225</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42665.678680555553</v>
      </c>
      <c r="T3647" s="10">
        <f t="shared" si="341"/>
        <v>42695.720347222225</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42140.129652777781</v>
      </c>
      <c r="T3648" s="10">
        <f t="shared" si="341"/>
        <v>42171.687500000007</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42598.457488425927</v>
      </c>
      <c r="T3649" s="10">
        <f t="shared" si="341"/>
        <v>42643.457488425927</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41887.000520833339</v>
      </c>
      <c r="T3650" s="10">
        <f t="shared" si="341"/>
        <v>41917.000520833339</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t="str">
        <f t="shared" ref="Q3651:Q3714" si="344">LEFT(N3651,SEARCH("/",N3651,1)-1)</f>
        <v>theater</v>
      </c>
      <c r="R3651" t="str">
        <f t="shared" ref="R3651:R3714" si="345">RIGHT(N3651,LEN(N3651)-FIND("/",N3651))</f>
        <v>plays</v>
      </c>
      <c r="S3651" s="10">
        <f t="shared" ref="S3651:S3714" si="346">(J3651/86400)+25569+(-7/24)</f>
        <v>41780.421226851853</v>
      </c>
      <c r="T3651" s="10">
        <f t="shared" ref="T3651:T3714" si="347">(I3651/86400)+25569+(-7/24)</f>
        <v>41806.421226851853</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42381.187314814822</v>
      </c>
      <c r="T3652" s="10">
        <f t="shared" si="347"/>
        <v>42402.187314814822</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41828.35465277778</v>
      </c>
      <c r="T3653" s="10">
        <f t="shared" si="347"/>
        <v>41861.374305555561</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42596.353032407409</v>
      </c>
      <c r="T3654" s="10">
        <f t="shared" si="347"/>
        <v>42606.874305555561</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42191.071840277778</v>
      </c>
      <c r="T3655" s="10">
        <f t="shared" si="347"/>
        <v>42221.071840277778</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42440.124837962961</v>
      </c>
      <c r="T3656" s="10">
        <f t="shared" si="347"/>
        <v>42463.416666666664</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42173.511550925927</v>
      </c>
      <c r="T3657" s="10">
        <f t="shared" si="347"/>
        <v>42202.999305555561</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42737.618472222224</v>
      </c>
      <c r="T3658" s="10">
        <f t="shared" si="347"/>
        <v>42767.665972222225</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42499.338182870371</v>
      </c>
      <c r="T3659" s="10">
        <f t="shared" si="347"/>
        <v>42522.612500000003</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41775.56689814815</v>
      </c>
      <c r="T3660" s="10">
        <f t="shared" si="347"/>
        <v>41821.874305555561</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42054.985532407409</v>
      </c>
      <c r="T3661" s="10">
        <f t="shared" si="347"/>
        <v>42082.318749999999</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41971.589409722226</v>
      </c>
      <c r="T3662" s="10">
        <f t="shared" si="347"/>
        <v>41996.589409722226</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42447.605000000003</v>
      </c>
      <c r="T3663" s="10">
        <f t="shared" si="347"/>
        <v>42469.875000000007</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42063.928402777783</v>
      </c>
      <c r="T3664" s="10">
        <f t="shared" si="347"/>
        <v>42093.886736111112</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42665.160069444442</v>
      </c>
      <c r="T3665" s="10">
        <f t="shared" si="347"/>
        <v>42725.201736111114</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42522.957048611112</v>
      </c>
      <c r="T3666" s="10">
        <f t="shared" si="347"/>
        <v>42536.957048611112</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42294.516458333332</v>
      </c>
      <c r="T3667" s="10">
        <f t="shared" si="347"/>
        <v>42305.537499999999</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41822.613217592596</v>
      </c>
      <c r="T3668" s="10">
        <f t="shared" si="347"/>
        <v>41844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42173.678460648145</v>
      </c>
      <c r="T3669" s="10">
        <f t="shared" si="347"/>
        <v>42203.678460648145</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42185.264490740745</v>
      </c>
      <c r="T3670" s="10">
        <f t="shared" si="347"/>
        <v>42208.481250000004</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42136.383530092593</v>
      </c>
      <c r="T3671" s="10">
        <f t="shared" si="347"/>
        <v>42166.383530092593</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42142.222349537034</v>
      </c>
      <c r="T3672" s="10">
        <f t="shared" si="347"/>
        <v>42155.666666666664</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41820.336423611116</v>
      </c>
      <c r="T3673" s="10">
        <f t="shared" si="347"/>
        <v>41840.874305555561</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41878.654907407406</v>
      </c>
      <c r="T3674" s="10">
        <f t="shared" si="347"/>
        <v>41908.654907407406</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41914.003437500003</v>
      </c>
      <c r="T3675" s="10">
        <f t="shared" si="347"/>
        <v>41948.244444444448</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42556.581354166665</v>
      </c>
      <c r="T3676" s="10">
        <f t="shared" si="347"/>
        <v>42616.581354166665</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42493.305347222224</v>
      </c>
      <c r="T3677" s="10">
        <f t="shared" si="347"/>
        <v>42505.666666666664</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41876.52412037037</v>
      </c>
      <c r="T3678" s="10">
        <f t="shared" si="347"/>
        <v>41894.52412037037</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41802.282615740747</v>
      </c>
      <c r="T3679" s="10">
        <f t="shared" si="347"/>
        <v>41822.874305555561</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42120.239560185182</v>
      </c>
      <c r="T3680" s="10">
        <f t="shared" si="347"/>
        <v>42155.239560185182</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41786.469687500001</v>
      </c>
      <c r="T3681" s="10">
        <f t="shared" si="347"/>
        <v>41820.915972222225</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42627.16243055556</v>
      </c>
      <c r="T3682" s="10">
        <f t="shared" si="347"/>
        <v>42648.16243055556</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42374.359837962962</v>
      </c>
      <c r="T3683" s="10">
        <f t="shared" si="347"/>
        <v>42384.359837962962</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41772.393726851857</v>
      </c>
      <c r="T3684" s="10">
        <f t="shared" si="347"/>
        <v>41805.999305555561</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42632.825185185189</v>
      </c>
      <c r="T3685" s="10">
        <f t="shared" si="347"/>
        <v>42662.825185185189</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42218.888726851852</v>
      </c>
      <c r="T3686" s="10">
        <f t="shared" si="347"/>
        <v>42248.888726851852</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41753.301608796297</v>
      </c>
      <c r="T3687" s="10">
        <f t="shared" si="347"/>
        <v>41778.583333333336</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42230.371064814819</v>
      </c>
      <c r="T3688" s="10">
        <f t="shared" si="347"/>
        <v>42244.874305555561</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41786.926562500004</v>
      </c>
      <c r="T3689" s="10">
        <f t="shared" si="347"/>
        <v>41816.926562500004</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41829.495416666665</v>
      </c>
      <c r="T3690" s="10">
        <f t="shared" si="347"/>
        <v>41859.495416666665</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42147.535173611112</v>
      </c>
      <c r="T3691" s="10">
        <f t="shared" si="347"/>
        <v>42176.642361111117</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41940.306516203702</v>
      </c>
      <c r="T3692" s="10">
        <f t="shared" si="347"/>
        <v>41970.348182870373</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42020.408900462964</v>
      </c>
      <c r="T3693" s="10">
        <f t="shared" si="347"/>
        <v>42064.915972222225</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41891.673368055555</v>
      </c>
      <c r="T3694" s="10">
        <f t="shared" si="347"/>
        <v>41900.708333333336</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42308.899641203701</v>
      </c>
      <c r="T3695" s="10">
        <f t="shared" si="347"/>
        <v>42338.645833333336</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42489.842210648152</v>
      </c>
      <c r="T3696" s="10">
        <f t="shared" si="347"/>
        <v>42526.791666666664</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41995.578819444447</v>
      </c>
      <c r="T3697" s="10">
        <f t="shared" si="347"/>
        <v>42015.578819444447</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41988.325416666667</v>
      </c>
      <c r="T3698" s="10">
        <f t="shared" si="347"/>
        <v>42048.325416666667</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42479.174166666671</v>
      </c>
      <c r="T3699" s="10">
        <f t="shared" si="347"/>
        <v>42500.174166666671</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42401.514895833338</v>
      </c>
      <c r="T3700" s="10">
        <f t="shared" si="347"/>
        <v>42431.514895833338</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41897.310370370375</v>
      </c>
      <c r="T3701" s="10">
        <f t="shared" si="347"/>
        <v>41927.310370370375</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41882.293981481482</v>
      </c>
      <c r="T3702" s="10">
        <f t="shared" si="347"/>
        <v>41912.375</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42129.249918981484</v>
      </c>
      <c r="T3703" s="10">
        <f t="shared" si="347"/>
        <v>42159.249918981484</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42524.246342592596</v>
      </c>
      <c r="T3704" s="10">
        <f t="shared" si="347"/>
        <v>42561.665972222225</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42556.212824074079</v>
      </c>
      <c r="T3705" s="10">
        <f t="shared" si="347"/>
        <v>42594.999305555561</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42461.398078703707</v>
      </c>
      <c r="T3706" s="10">
        <f t="shared" si="347"/>
        <v>42521.398078703707</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41792.251319444447</v>
      </c>
      <c r="T3707" s="10">
        <f t="shared" si="347"/>
        <v>41813.458333333336</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41879.622094907412</v>
      </c>
      <c r="T3708" s="10">
        <f t="shared" si="347"/>
        <v>41894.622094907412</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42551.756689814814</v>
      </c>
      <c r="T3709" s="10">
        <f t="shared" si="347"/>
        <v>42572.93472222222</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41809.850532407414</v>
      </c>
      <c r="T3710" s="10">
        <f t="shared" si="347"/>
        <v>41823.850532407414</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41785.416041666671</v>
      </c>
      <c r="T3711" s="10">
        <f t="shared" si="347"/>
        <v>41815.416041666671</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42072.284583333334</v>
      </c>
      <c r="T3712" s="10">
        <f t="shared" si="347"/>
        <v>42097.284583333334</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41779.432557870372</v>
      </c>
      <c r="T3713" s="10">
        <f t="shared" si="347"/>
        <v>41805.375</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42133.88040509259</v>
      </c>
      <c r="T3714" s="10">
        <f t="shared" si="347"/>
        <v>42154.999305555561</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t="str">
        <f t="shared" ref="Q3715:Q3778" si="350">LEFT(N3715,SEARCH("/",N3715,1)-1)</f>
        <v>theater</v>
      </c>
      <c r="R3715" t="str">
        <f t="shared" ref="R3715:R3778" si="351">RIGHT(N3715,LEN(N3715)-FIND("/",N3715))</f>
        <v>plays</v>
      </c>
      <c r="S3715" s="10">
        <f t="shared" ref="S3715:S3778" si="352">(J3715/86400)+25569+(-7/24)</f>
        <v>42505.44636574074</v>
      </c>
      <c r="T3715" s="10">
        <f t="shared" ref="T3715:T3778" si="353">(I3715/86400)+25569+(-7/24)</f>
        <v>42525.44636574074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42118.264664351853</v>
      </c>
      <c r="T3716" s="10">
        <f t="shared" si="353"/>
        <v>42149.874305555561</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42036.703923611109</v>
      </c>
      <c r="T3717" s="10">
        <f t="shared" si="353"/>
        <v>42094.244444444448</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42360.596168981479</v>
      </c>
      <c r="T3718" s="10">
        <f t="shared" si="353"/>
        <v>42390.596168981479</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42102.574641203704</v>
      </c>
      <c r="T3719" s="10">
        <f t="shared" si="353"/>
        <v>42133.574641203704</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42032.424479166664</v>
      </c>
      <c r="T3720" s="10">
        <f t="shared" si="353"/>
        <v>42062.424479166664</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42147.438263888893</v>
      </c>
      <c r="T3721" s="10">
        <f t="shared" si="353"/>
        <v>42177.438263888893</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42165.701458333337</v>
      </c>
      <c r="T3722" s="10">
        <f t="shared" si="353"/>
        <v>42187.701458333337</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41927.644490740742</v>
      </c>
      <c r="T3723" s="10">
        <f t="shared" si="353"/>
        <v>41948.686157407406</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42381.380173611113</v>
      </c>
      <c r="T3724" s="10">
        <f t="shared" si="353"/>
        <v>42411.665972222225</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41943.461365740739</v>
      </c>
      <c r="T3725" s="10">
        <f t="shared" si="353"/>
        <v>41973.503032407411</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42465.19976851852</v>
      </c>
      <c r="T3726" s="10">
        <f t="shared" si="353"/>
        <v>42494.666666666664</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42401.653553240743</v>
      </c>
      <c r="T3727" s="10">
        <f t="shared" si="353"/>
        <v>42418.604166666664</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42461.84920138889</v>
      </c>
      <c r="T3728" s="10">
        <f t="shared" si="353"/>
        <v>42489.583333333336</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42632.056643518525</v>
      </c>
      <c r="T3729" s="10">
        <f t="shared" si="353"/>
        <v>42662.913194444445</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42204.879351851858</v>
      </c>
      <c r="T3730" s="10">
        <f t="shared" si="353"/>
        <v>42234.879351851858</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42040.913333333338</v>
      </c>
      <c r="T3731" s="10">
        <f t="shared" si="353"/>
        <v>42085.871666666666</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42203.386099537041</v>
      </c>
      <c r="T3732" s="10">
        <f t="shared" si="353"/>
        <v>42233.386099537041</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41983.461180555554</v>
      </c>
      <c r="T3733" s="10">
        <f t="shared" si="353"/>
        <v>42013.849305555559</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41968.385798611118</v>
      </c>
      <c r="T3734" s="10">
        <f t="shared" si="353"/>
        <v>42028.208333333336</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0">
        <f t="shared" si="352"/>
        <v>42102.732731481483</v>
      </c>
      <c r="T3735" s="10">
        <f t="shared" si="353"/>
        <v>42112.645833333336</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42089.609907407408</v>
      </c>
      <c r="T3736" s="10">
        <f t="shared" si="353"/>
        <v>42149.609907407408</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42122.401493055557</v>
      </c>
      <c r="T3737" s="10">
        <f t="shared" si="353"/>
        <v>42152.401493055557</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42048.420057870368</v>
      </c>
      <c r="T3738" s="10">
        <f t="shared" si="353"/>
        <v>42086.458333333336</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42297.399340277778</v>
      </c>
      <c r="T3739" s="10">
        <f t="shared" si="353"/>
        <v>42319.999305555561</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41813.647048611114</v>
      </c>
      <c r="T3740" s="10">
        <f t="shared" si="353"/>
        <v>41835.625</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42548.158194444448</v>
      </c>
      <c r="T3741" s="10">
        <f t="shared" si="353"/>
        <v>42568.158194444448</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41832.798090277778</v>
      </c>
      <c r="T3742" s="10">
        <f t="shared" si="353"/>
        <v>41862.787476851852</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0">
        <f t="shared" si="352"/>
        <v>42325.629050925927</v>
      </c>
      <c r="T3743" s="10">
        <f t="shared" si="353"/>
        <v>42355.629050925927</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41857.922962962963</v>
      </c>
      <c r="T3744" s="10">
        <f t="shared" si="353"/>
        <v>41887.922962962963</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0">
        <f t="shared" si="352"/>
        <v>41793.41856481482</v>
      </c>
      <c r="T3745" s="10">
        <f t="shared" si="353"/>
        <v>41823.41856481482</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0">
        <f t="shared" si="352"/>
        <v>41793.522592592599</v>
      </c>
      <c r="T3746" s="10">
        <f t="shared" si="353"/>
        <v>41824.874305555561</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41831.406273148146</v>
      </c>
      <c r="T3747" s="10">
        <f t="shared" si="353"/>
        <v>41861.406273148146</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42621.097673611112</v>
      </c>
      <c r="T3748" s="10">
        <f t="shared" si="353"/>
        <v>42651.097673611112</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42164.008055555554</v>
      </c>
      <c r="T3749" s="10">
        <f t="shared" si="353"/>
        <v>42190.665972222225</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42395.414768518523</v>
      </c>
      <c r="T3750" s="10">
        <f t="shared" si="353"/>
        <v>42415.957638888889</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42457.835509259261</v>
      </c>
      <c r="T3751" s="10">
        <f t="shared" si="353"/>
        <v>42488.874305555561</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42016.68990740741</v>
      </c>
      <c r="T3752" s="10">
        <f t="shared" si="353"/>
        <v>42045.040972222225</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42402.743900462963</v>
      </c>
      <c r="T3753" s="10">
        <f t="shared" si="353"/>
        <v>42462.702233796299</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42619.510821759257</v>
      </c>
      <c r="T3754" s="10">
        <f t="shared" si="353"/>
        <v>42659.583333333336</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42128.532407407409</v>
      </c>
      <c r="T3755" s="10">
        <f t="shared" si="353"/>
        <v>42157.708333333336</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41808.589548611111</v>
      </c>
      <c r="T3756" s="10">
        <f t="shared" si="353"/>
        <v>41845.915972222225</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42445.575312499997</v>
      </c>
      <c r="T3757" s="10">
        <f t="shared" si="353"/>
        <v>42475.575312499997</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41771.523125</v>
      </c>
      <c r="T3758" s="10">
        <f t="shared" si="353"/>
        <v>41801.523125</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41954.559201388889</v>
      </c>
      <c r="T3759" s="10">
        <f t="shared" si="353"/>
        <v>41974.559201388889</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41747.179837962969</v>
      </c>
      <c r="T3760" s="10">
        <f t="shared" si="353"/>
        <v>41777.916666666672</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42181.81658564815</v>
      </c>
      <c r="T3761" s="10">
        <f t="shared" si="353"/>
        <v>42241.81658564815</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41739.233634259261</v>
      </c>
      <c r="T3762" s="10">
        <f t="shared" si="353"/>
        <v>41764.233634259261</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42173.175196759265</v>
      </c>
      <c r="T3763" s="10">
        <f t="shared" si="353"/>
        <v>42226.666666666664</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42193.521863425929</v>
      </c>
      <c r="T3764" s="10">
        <f t="shared" si="353"/>
        <v>42218.521863425929</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42065.458634259259</v>
      </c>
      <c r="T3765" s="10">
        <f t="shared" si="353"/>
        <v>42095.416967592595</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42499.551296296304</v>
      </c>
      <c r="T3766" s="10">
        <f t="shared" si="353"/>
        <v>42518.733333333337</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41820.484745370377</v>
      </c>
      <c r="T3767" s="10">
        <f t="shared" si="353"/>
        <v>41850.484745370377</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41787.875520833339</v>
      </c>
      <c r="T3768" s="10">
        <f t="shared" si="353"/>
        <v>41822.875520833339</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42049.72797453704</v>
      </c>
      <c r="T3769" s="10">
        <f t="shared" si="353"/>
        <v>42063.915972222225</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41772.436226851853</v>
      </c>
      <c r="T3770" s="10">
        <f t="shared" si="353"/>
        <v>41802.436226851853</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42445.306469907409</v>
      </c>
      <c r="T3771" s="10">
        <f t="shared" si="353"/>
        <v>42475.306469907409</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42138.639004629636</v>
      </c>
      <c r="T3772" s="10">
        <f t="shared" si="353"/>
        <v>42168.639004629636</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42493.565416666672</v>
      </c>
      <c r="T3773" s="10">
        <f t="shared" si="353"/>
        <v>42507.708333333336</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42682.325300925928</v>
      </c>
      <c r="T3774" s="10">
        <f t="shared" si="353"/>
        <v>42702.958333333336</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42655.713506944448</v>
      </c>
      <c r="T3775" s="10">
        <f t="shared" si="353"/>
        <v>42688.797222222223</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42087.500636574077</v>
      </c>
      <c r="T3776" s="10">
        <f t="shared" si="353"/>
        <v>42103.500636574077</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42075.650960648149</v>
      </c>
      <c r="T3777" s="10">
        <f t="shared" si="353"/>
        <v>42102.875000000007</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41814.07613425926</v>
      </c>
      <c r="T3778" s="10">
        <f t="shared" si="353"/>
        <v>41851.75</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t="str">
        <f t="shared" ref="Q3779:Q3842" si="356">LEFT(N3779,SEARCH("/",N3779,1)-1)</f>
        <v>theater</v>
      </c>
      <c r="R3779" t="str">
        <f t="shared" ref="R3779:R3842" si="357">RIGHT(N3779,LEN(N3779)-FIND("/",N3779))</f>
        <v>musical</v>
      </c>
      <c r="S3779" s="10">
        <f t="shared" ref="S3779:S3842" si="358">(J3779/86400)+25569+(-7/24)</f>
        <v>41886.819687500007</v>
      </c>
      <c r="T3779" s="10">
        <f t="shared" ref="T3779:T3842" si="359">(I3779/86400)+25569+(-7/24)</f>
        <v>41908.875</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41989.527546296296</v>
      </c>
      <c r="T3780" s="10">
        <f t="shared" si="359"/>
        <v>42049.527546296296</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42425.443749999999</v>
      </c>
      <c r="T3781" s="10">
        <f t="shared" si="359"/>
        <v>42455.402083333334</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42165.928067129636</v>
      </c>
      <c r="T3782" s="10">
        <f t="shared" si="359"/>
        <v>42198.545833333337</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41865.591261574074</v>
      </c>
      <c r="T3783" s="10">
        <f t="shared" si="359"/>
        <v>41890.591261574074</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42546.570567129631</v>
      </c>
      <c r="T3784" s="10">
        <f t="shared" si="359"/>
        <v>42575.666666666664</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42419.848611111112</v>
      </c>
      <c r="T3785" s="10">
        <f t="shared" si="359"/>
        <v>42444.375000000007</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42531.689027777778</v>
      </c>
      <c r="T3786" s="10">
        <f t="shared" si="359"/>
        <v>42561.689027777778</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42548.346863425926</v>
      </c>
      <c r="T3787" s="10">
        <f t="shared" si="359"/>
        <v>42584.127083333333</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42486.746238425927</v>
      </c>
      <c r="T3788" s="10">
        <f t="shared" si="359"/>
        <v>42516.746238425927</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42167.243125000001</v>
      </c>
      <c r="T3789" s="10">
        <f t="shared" si="359"/>
        <v>42195.874305555561</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42333.404155092598</v>
      </c>
      <c r="T3790" s="10">
        <f t="shared" si="359"/>
        <v>42361.387500000004</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42138.507152777784</v>
      </c>
      <c r="T3791" s="10">
        <f t="shared" si="359"/>
        <v>42170.507152777784</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0">
        <f t="shared" si="358"/>
        <v>42666.375266203708</v>
      </c>
      <c r="T3792" s="10">
        <f t="shared" si="359"/>
        <v>42696.416932870372</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0">
        <f t="shared" si="358"/>
        <v>41766.400370370371</v>
      </c>
      <c r="T3793" s="10">
        <f t="shared" si="359"/>
        <v>41826.400370370371</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42170.155347222222</v>
      </c>
      <c r="T3794" s="10">
        <f t="shared" si="359"/>
        <v>42200.155347222222</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41968.647326388891</v>
      </c>
      <c r="T3795" s="10">
        <f t="shared" si="359"/>
        <v>41989.647326388891</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42132.288819444446</v>
      </c>
      <c r="T3796" s="10">
        <f t="shared" si="359"/>
        <v>42162.288819444446</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42201.144560185188</v>
      </c>
      <c r="T3797" s="10">
        <f t="shared" si="359"/>
        <v>42244.645833333336</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42688.737916666672</v>
      </c>
      <c r="T3798" s="10">
        <f t="shared" si="359"/>
        <v>42748.737916666672</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42084.589872685188</v>
      </c>
      <c r="T3799" s="10">
        <f t="shared" si="359"/>
        <v>42114.589872685188</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41831.431111111109</v>
      </c>
      <c r="T3800" s="10">
        <f t="shared" si="359"/>
        <v>41861.431111111109</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42410.639386574076</v>
      </c>
      <c r="T3801" s="10">
        <f t="shared" si="359"/>
        <v>42440.639386574076</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41982.445405092592</v>
      </c>
      <c r="T3802" s="10">
        <f t="shared" si="359"/>
        <v>42014.915972222225</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41975.384444444448</v>
      </c>
      <c r="T3803" s="10">
        <f t="shared" si="359"/>
        <v>42006.384444444448</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0">
        <f t="shared" si="358"/>
        <v>42268.834560185183</v>
      </c>
      <c r="T3804" s="10">
        <f t="shared" si="359"/>
        <v>42298.834560185183</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42403.680185185185</v>
      </c>
      <c r="T3805" s="10">
        <f t="shared" si="359"/>
        <v>42433.680185185185</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0">
        <f t="shared" si="358"/>
        <v>42526.717870370376</v>
      </c>
      <c r="T3806" s="10">
        <f t="shared" si="359"/>
        <v>42582.000000000007</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41849.595370370371</v>
      </c>
      <c r="T3807" s="10">
        <f t="shared" si="359"/>
        <v>41909.595370370371</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41798.967372685183</v>
      </c>
      <c r="T3808" s="10">
        <f t="shared" si="359"/>
        <v>41818.967372685183</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42090.617349537039</v>
      </c>
      <c r="T3809" s="10">
        <f t="shared" si="359"/>
        <v>42097.617349537039</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42059.162256944452</v>
      </c>
      <c r="T3810" s="10">
        <f t="shared" si="359"/>
        <v>42119.12059027778</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41800.235034722224</v>
      </c>
      <c r="T3811" s="10">
        <f t="shared" si="359"/>
        <v>41850.666666666672</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42054.557384259264</v>
      </c>
      <c r="T3812" s="10">
        <f t="shared" si="359"/>
        <v>42084.515717592592</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42487.335335648146</v>
      </c>
      <c r="T3813" s="10">
        <f t="shared" si="359"/>
        <v>42521.166666666664</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42109.459583333337</v>
      </c>
      <c r="T3814" s="10">
        <f t="shared" si="359"/>
        <v>42155.874305555561</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42496.984039351853</v>
      </c>
      <c r="T3815" s="10">
        <f t="shared" si="359"/>
        <v>42535.613194444442</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42058.612407407411</v>
      </c>
      <c r="T3816" s="10">
        <f t="shared" si="359"/>
        <v>42094.874305555561</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42206.968252314815</v>
      </c>
      <c r="T3817" s="10">
        <f t="shared" si="359"/>
        <v>42236.666666666664</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41807.398414351854</v>
      </c>
      <c r="T3818" s="10">
        <f t="shared" si="359"/>
        <v>41837.398414351854</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42284.405277777776</v>
      </c>
      <c r="T3819" s="10">
        <f t="shared" si="359"/>
        <v>42300.874305555561</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42045.550717592596</v>
      </c>
      <c r="T3820" s="10">
        <f t="shared" si="359"/>
        <v>42075.509050925924</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42183.917870370373</v>
      </c>
      <c r="T3821" s="10">
        <f t="shared" si="359"/>
        <v>42202.584722222229</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42160.36015046297</v>
      </c>
      <c r="T3822" s="10">
        <f t="shared" si="359"/>
        <v>42190.36015046297</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42340.888969907413</v>
      </c>
      <c r="T3823" s="10">
        <f t="shared" si="359"/>
        <v>42372.888969907413</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42329.546493055554</v>
      </c>
      <c r="T3824" s="10">
        <f t="shared" si="359"/>
        <v>42388.665972222225</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42170.618564814817</v>
      </c>
      <c r="T3825" s="10">
        <f t="shared" si="359"/>
        <v>42204.874305555561</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42571.33452546296</v>
      </c>
      <c r="T3826" s="10">
        <f t="shared" si="359"/>
        <v>42583.27847222222</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42150.77793981482</v>
      </c>
      <c r="T3827" s="10">
        <f t="shared" si="359"/>
        <v>42171.77793981482</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42101.131874999999</v>
      </c>
      <c r="T3828" s="10">
        <f t="shared" si="359"/>
        <v>42131.131874999999</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42034.63658564815</v>
      </c>
      <c r="T3829" s="10">
        <f t="shared" si="359"/>
        <v>42089.708333333336</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41944.235960648155</v>
      </c>
      <c r="T3830" s="10">
        <f t="shared" si="359"/>
        <v>42004.277627314812</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42593.573738425934</v>
      </c>
      <c r="T3831" s="10">
        <f t="shared" si="359"/>
        <v>42613.573738425934</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42503.449201388888</v>
      </c>
      <c r="T3832" s="10">
        <f t="shared" si="359"/>
        <v>42517.449201388888</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41927.557233796302</v>
      </c>
      <c r="T3833" s="10">
        <f t="shared" si="359"/>
        <v>41948.598900462966</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42374.823321759257</v>
      </c>
      <c r="T3834" s="10">
        <f t="shared" si="359"/>
        <v>42419.823321759257</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41963.580694444448</v>
      </c>
      <c r="T3835" s="10">
        <f t="shared" si="359"/>
        <v>41974.506249999999</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42143.153553240743</v>
      </c>
      <c r="T3836" s="10">
        <f t="shared" si="359"/>
        <v>42173.153553240743</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42460.650555555556</v>
      </c>
      <c r="T3837" s="10">
        <f t="shared" si="359"/>
        <v>42481.650555555556</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42553.63486111111</v>
      </c>
      <c r="T3838" s="10">
        <f t="shared" si="359"/>
        <v>42584.881249999999</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42152.474050925928</v>
      </c>
      <c r="T3839" s="10">
        <f t="shared" si="359"/>
        <v>42188.474050925928</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42116.419085648151</v>
      </c>
      <c r="T3840" s="10">
        <f t="shared" si="359"/>
        <v>42146.419085648151</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42154.85097222223</v>
      </c>
      <c r="T3841" s="10">
        <f t="shared" si="359"/>
        <v>42214.85097222223</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42432.410057870373</v>
      </c>
      <c r="T3842" s="10">
        <f t="shared" si="359"/>
        <v>42457.368391203701</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t="str">
        <f t="shared" ref="Q3843:Q3906" si="362">LEFT(N3843,SEARCH("/",N3843,1)-1)</f>
        <v>theater</v>
      </c>
      <c r="R3843" t="str">
        <f t="shared" ref="R3843:R3906" si="363">RIGHT(N3843,LEN(N3843)-FIND("/",N3843))</f>
        <v>plays</v>
      </c>
      <c r="S3843" s="10">
        <f t="shared" ref="S3843:S3906" si="364">(J3843/86400)+25569+(-7/24)</f>
        <v>41780.494062500002</v>
      </c>
      <c r="T3843" s="10">
        <f t="shared" ref="T3843:T3906" si="365">(I3843/86400)+25569+(-7/24)</f>
        <v>41840.494062500002</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41740.201990740745</v>
      </c>
      <c r="T3844" s="10">
        <f t="shared" si="365"/>
        <v>41770.201990740745</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41765.780833333338</v>
      </c>
      <c r="T3845" s="10">
        <f t="shared" si="365"/>
        <v>41790.780833333338</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41766.325625000005</v>
      </c>
      <c r="T3846" s="10">
        <f t="shared" si="365"/>
        <v>41792.999305555561</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42248.33534722223</v>
      </c>
      <c r="T3847" s="10">
        <f t="shared" si="365"/>
        <v>42278.33534722223</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41884.929884259262</v>
      </c>
      <c r="T3848" s="10">
        <f t="shared" si="365"/>
        <v>41915.999305555561</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42158.932766203703</v>
      </c>
      <c r="T3849" s="10">
        <f t="shared" si="365"/>
        <v>42203.932766203703</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42265.525335648148</v>
      </c>
      <c r="T3850" s="10">
        <f t="shared" si="365"/>
        <v>42295.525335648148</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42136.47550925926</v>
      </c>
      <c r="T3851" s="10">
        <f t="shared" si="365"/>
        <v>42166.47550925926</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41974.832673611112</v>
      </c>
      <c r="T3852" s="10">
        <f t="shared" si="365"/>
        <v>42004.832673611112</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42172.147905092592</v>
      </c>
      <c r="T3853" s="10">
        <f t="shared" si="365"/>
        <v>42202.147905092592</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42064.899027777785</v>
      </c>
      <c r="T3854" s="10">
        <f t="shared" si="365"/>
        <v>42089.857361111113</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41848.548356481486</v>
      </c>
      <c r="T3855" s="10">
        <f t="shared" si="365"/>
        <v>41883.548356481486</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42103.593263888892</v>
      </c>
      <c r="T3856" s="10">
        <f t="shared" si="365"/>
        <v>42133.593263888892</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42059.679062500007</v>
      </c>
      <c r="T3857" s="10">
        <f t="shared" si="365"/>
        <v>42089.637395833335</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42041.451423611114</v>
      </c>
      <c r="T3858" s="10">
        <f t="shared" si="365"/>
        <v>42071.409756944449</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41829.445486111115</v>
      </c>
      <c r="T3859" s="10">
        <f t="shared" si="365"/>
        <v>41852.425000000003</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42128.139398148145</v>
      </c>
      <c r="T3860" s="10">
        <f t="shared" si="365"/>
        <v>42146.583333333336</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41789.601932870377</v>
      </c>
      <c r="T3861" s="10">
        <f t="shared" si="365"/>
        <v>41815.583333333336</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41833.369328703709</v>
      </c>
      <c r="T3862" s="10">
        <f t="shared" si="365"/>
        <v>41863.369328703709</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41914.298344907409</v>
      </c>
      <c r="T3863" s="10">
        <f t="shared" si="365"/>
        <v>41955.615972222229</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42610.969398148147</v>
      </c>
      <c r="T3864" s="10">
        <f t="shared" si="365"/>
        <v>42625.415972222225</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0">
        <f t="shared" si="364"/>
        <v>42253.341493055559</v>
      </c>
      <c r="T3865" s="10">
        <f t="shared" si="365"/>
        <v>42313.383159722223</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42295.600162037044</v>
      </c>
      <c r="T3866" s="10">
        <f t="shared" si="365"/>
        <v>42325.641828703701</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41841.359930555562</v>
      </c>
      <c r="T3867" s="10">
        <f t="shared" si="365"/>
        <v>41880.9375</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42402.655335648153</v>
      </c>
      <c r="T3868" s="10">
        <f t="shared" si="365"/>
        <v>42451.853472222225</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42509.522442129637</v>
      </c>
      <c r="T3869" s="10">
        <f t="shared" si="365"/>
        <v>42539.522442129637</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41865.368113425931</v>
      </c>
      <c r="T3870" s="10">
        <f t="shared" si="365"/>
        <v>41890.368113425931</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42047.43277777778</v>
      </c>
      <c r="T3871" s="10">
        <f t="shared" si="365"/>
        <v>42076.84097222222</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41792.880532407413</v>
      </c>
      <c r="T3872" s="10">
        <f t="shared" si="365"/>
        <v>41822.880532407413</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42763.489004629628</v>
      </c>
      <c r="T3873" s="10">
        <f t="shared" si="365"/>
        <v>42823.447337962971</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0">
        <f t="shared" si="364"/>
        <v>42179.854120370372</v>
      </c>
      <c r="T3874" s="10">
        <f t="shared" si="365"/>
        <v>42229.854120370372</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0">
        <f t="shared" si="364"/>
        <v>42255.404340277782</v>
      </c>
      <c r="T3875" s="10">
        <f t="shared" si="365"/>
        <v>42285.404340277782</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0">
        <f t="shared" si="364"/>
        <v>42006.724791666667</v>
      </c>
      <c r="T3876" s="10">
        <f t="shared" si="365"/>
        <v>42027.750000000007</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0">
        <f t="shared" si="364"/>
        <v>42615.055150462962</v>
      </c>
      <c r="T3877" s="10">
        <f t="shared" si="365"/>
        <v>42616.125000000007</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42372.332500000004</v>
      </c>
      <c r="T3878" s="10">
        <f t="shared" si="365"/>
        <v>42402.332500000004</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42682.386018518526</v>
      </c>
      <c r="T3879" s="10">
        <f t="shared" si="365"/>
        <v>42712.386018518526</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42154.52715277778</v>
      </c>
      <c r="T3880" s="10">
        <f t="shared" si="365"/>
        <v>42184.874305555561</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0">
        <f t="shared" si="364"/>
        <v>41999.569398148153</v>
      </c>
      <c r="T3881" s="10">
        <f t="shared" si="365"/>
        <v>42029.569398148153</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41815.523379629631</v>
      </c>
      <c r="T3882" s="10">
        <f t="shared" si="365"/>
        <v>41850.666666666672</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42755.726840277777</v>
      </c>
      <c r="T3883" s="10">
        <f t="shared" si="365"/>
        <v>42785.726840277777</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0">
        <f t="shared" si="364"/>
        <v>42373.691782407412</v>
      </c>
      <c r="T3884" s="10">
        <f t="shared" si="365"/>
        <v>42400.668750000004</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0">
        <f t="shared" si="364"/>
        <v>41854.310983796298</v>
      </c>
      <c r="T3885" s="10">
        <f t="shared" si="365"/>
        <v>41884.310983796298</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0">
        <f t="shared" si="364"/>
        <v>42065.499907407408</v>
      </c>
      <c r="T3886" s="10">
        <f t="shared" si="365"/>
        <v>42090.458240740743</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0">
        <f t="shared" si="364"/>
        <v>42469.659618055557</v>
      </c>
      <c r="T3887" s="10">
        <f t="shared" si="365"/>
        <v>42499.659618055557</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0">
        <f t="shared" si="364"/>
        <v>41953.936365740745</v>
      </c>
      <c r="T3888" s="10">
        <f t="shared" si="365"/>
        <v>41983.936365740745</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42079.566307870373</v>
      </c>
      <c r="T3889" s="10">
        <f t="shared" si="365"/>
        <v>42125.625000000007</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42762.254143518519</v>
      </c>
      <c r="T3890" s="10">
        <f t="shared" si="365"/>
        <v>42792.254143518519</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41976.713310185187</v>
      </c>
      <c r="T3891" s="10">
        <f t="shared" si="365"/>
        <v>42008.68472222222</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42171.466944444452</v>
      </c>
      <c r="T3892" s="10">
        <f t="shared" si="365"/>
        <v>42231.466944444452</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42055.840787037036</v>
      </c>
      <c r="T3893" s="10">
        <f t="shared" si="365"/>
        <v>42085.915972222225</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0">
        <f t="shared" si="364"/>
        <v>41867.360613425924</v>
      </c>
      <c r="T3894" s="10">
        <f t="shared" si="365"/>
        <v>41875</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41779.366203703707</v>
      </c>
      <c r="T3895" s="10">
        <f t="shared" si="365"/>
        <v>41820.958333333336</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42679.666805555556</v>
      </c>
      <c r="T3896" s="10">
        <f t="shared" si="365"/>
        <v>42709.915972222225</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42031.958541666674</v>
      </c>
      <c r="T3897" s="10">
        <f t="shared" si="365"/>
        <v>42062.958541666674</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41792.90020833334</v>
      </c>
      <c r="T3898" s="10">
        <f t="shared" si="365"/>
        <v>41806.90020833334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41982.581979166665</v>
      </c>
      <c r="T3899" s="10">
        <f t="shared" si="365"/>
        <v>42012.581979166665</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42193.190625000003</v>
      </c>
      <c r="T3900" s="10">
        <f t="shared" si="365"/>
        <v>42233.375000000007</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41843.483344907414</v>
      </c>
      <c r="T3901" s="10">
        <f t="shared" si="365"/>
        <v>41863.483344907414</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42135.800821759265</v>
      </c>
      <c r="T3902" s="10">
        <f t="shared" si="365"/>
        <v>42165.800821759265</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42317.534710648149</v>
      </c>
      <c r="T3903" s="10">
        <f t="shared" si="365"/>
        <v>42357.534710648149</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42663.176412037043</v>
      </c>
      <c r="T3904" s="10">
        <f t="shared" si="365"/>
        <v>42688.218078703707</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0">
        <f t="shared" si="364"/>
        <v>42185.719502314816</v>
      </c>
      <c r="T3905" s="10">
        <f t="shared" si="365"/>
        <v>42230.526388888895</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42094.937500000007</v>
      </c>
      <c r="T3906" s="10">
        <f t="shared" si="365"/>
        <v>42108.919444444451</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t="str">
        <f t="shared" ref="Q3907:Q3970" si="368">LEFT(N3907,SEARCH("/",N3907,1)-1)</f>
        <v>theater</v>
      </c>
      <c r="R3907" t="str">
        <f t="shared" ref="R3907:R3970" si="369">RIGHT(N3907,LEN(N3907)-FIND("/",N3907))</f>
        <v>plays</v>
      </c>
      <c r="S3907" s="10">
        <f t="shared" ref="S3907:S3970" si="370">(J3907/86400)+25569+(-7/24)</f>
        <v>42124.33221064815</v>
      </c>
      <c r="T3907" s="10">
        <f t="shared" ref="T3907:T3970" si="371">(I3907/86400)+25569+(-7/24)</f>
        <v>42166.666666666664</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42143.626076388893</v>
      </c>
      <c r="T3908" s="10">
        <f t="shared" si="371"/>
        <v>42181.267361111117</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41906.527847222227</v>
      </c>
      <c r="T3909" s="10">
        <f t="shared" si="371"/>
        <v>41938.547222222223</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41833.843703703707</v>
      </c>
      <c r="T3910" s="10">
        <f t="shared" si="371"/>
        <v>41848.843703703707</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41863.067615740743</v>
      </c>
      <c r="T3911" s="10">
        <f t="shared" si="371"/>
        <v>41893.067615740743</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42224.465243055558</v>
      </c>
      <c r="T3912" s="10">
        <f t="shared" si="371"/>
        <v>42254.465243055558</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41939.520567129635</v>
      </c>
      <c r="T3913" s="10">
        <f t="shared" si="371"/>
        <v>41969.5622337963</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42058.978356481479</v>
      </c>
      <c r="T3914" s="10">
        <f t="shared" si="371"/>
        <v>42118.899305555555</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42307.919548611113</v>
      </c>
      <c r="T3915" s="10">
        <f t="shared" si="371"/>
        <v>42337.961215277777</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42114.527268518526</v>
      </c>
      <c r="T3916" s="10">
        <f t="shared" si="371"/>
        <v>42134.665972222225</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42492.693391203706</v>
      </c>
      <c r="T3917" s="10">
        <f t="shared" si="371"/>
        <v>42522.693391203706</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0">
        <f t="shared" si="370"/>
        <v>42494.18</v>
      </c>
      <c r="T3918" s="10">
        <f t="shared" si="371"/>
        <v>42524.18</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41863.235659722224</v>
      </c>
      <c r="T3919" s="10">
        <f t="shared" si="371"/>
        <v>41893.235659722224</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41843.37295138889</v>
      </c>
      <c r="T3920" s="10">
        <f t="shared" si="371"/>
        <v>41855.375</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42358.393206018525</v>
      </c>
      <c r="T3921" s="10">
        <f t="shared" si="371"/>
        <v>42386.708333333336</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42657.095601851855</v>
      </c>
      <c r="T3922" s="10">
        <f t="shared" si="371"/>
        <v>42687.13726851852</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0">
        <f t="shared" si="370"/>
        <v>41926.250636574077</v>
      </c>
      <c r="T3923" s="10">
        <f t="shared" si="371"/>
        <v>41938.458333333336</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42020.4769675926</v>
      </c>
      <c r="T3924" s="10">
        <f t="shared" si="371"/>
        <v>42065.666666666664</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42075.688321759262</v>
      </c>
      <c r="T3925" s="10">
        <f t="shared" si="371"/>
        <v>42103.688321759262</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41786.668078703704</v>
      </c>
      <c r="T3926" s="10">
        <f t="shared" si="371"/>
        <v>41816.668078703704</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41820.579155092593</v>
      </c>
      <c r="T3927" s="10">
        <f t="shared" si="371"/>
        <v>41850.579155092593</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41969.793379629635</v>
      </c>
      <c r="T3928" s="10">
        <f t="shared" si="371"/>
        <v>41999.793379629635</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41829.975740740745</v>
      </c>
      <c r="T3929" s="10">
        <f t="shared" si="371"/>
        <v>41859.975740740745</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42265.391516203708</v>
      </c>
      <c r="T3930" s="10">
        <f t="shared" si="371"/>
        <v>42292.915972222225</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42601.535474537035</v>
      </c>
      <c r="T3931" s="10">
        <f t="shared" si="371"/>
        <v>42631.535474537035</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0">
        <f t="shared" si="370"/>
        <v>42433.047083333331</v>
      </c>
      <c r="T3932" s="10">
        <f t="shared" si="371"/>
        <v>42460.958333333336</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0">
        <f t="shared" si="370"/>
        <v>42227.860034722224</v>
      </c>
      <c r="T3933" s="10">
        <f t="shared" si="371"/>
        <v>42252.860034722224</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42414.876898148148</v>
      </c>
      <c r="T3934" s="10">
        <f t="shared" si="371"/>
        <v>42444.835231481484</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42538.67664351852</v>
      </c>
      <c r="T3935" s="10">
        <f t="shared" si="371"/>
        <v>42567.738194444442</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42233.38008101852</v>
      </c>
      <c r="T3936" s="10">
        <f t="shared" si="371"/>
        <v>42278.250000000007</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42221.365115740744</v>
      </c>
      <c r="T3937" s="10">
        <f t="shared" si="371"/>
        <v>42281.365115740744</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0">
        <f t="shared" si="370"/>
        <v>42674.971296296302</v>
      </c>
      <c r="T3938" s="10">
        <f t="shared" si="371"/>
        <v>42705.012962962966</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42534.339814814819</v>
      </c>
      <c r="T3939" s="10">
        <f t="shared" si="371"/>
        <v>42562.339814814819</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42151.614050925928</v>
      </c>
      <c r="T3940" s="10">
        <f t="shared" si="371"/>
        <v>42182.614050925928</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41915.108553240745</v>
      </c>
      <c r="T3941" s="10">
        <f t="shared" si="371"/>
        <v>41918.895833333336</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41961.200821759259</v>
      </c>
      <c r="T3942" s="10">
        <f t="shared" si="371"/>
        <v>42006.200821759259</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41940.295567129629</v>
      </c>
      <c r="T3943" s="10">
        <f t="shared" si="371"/>
        <v>41967.750000000007</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0">
        <f t="shared" si="370"/>
        <v>42111.612430555557</v>
      </c>
      <c r="T3944" s="10">
        <f t="shared" si="371"/>
        <v>42171.612430555557</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42279.486898148149</v>
      </c>
      <c r="T3945" s="10">
        <f t="shared" si="371"/>
        <v>42310.409722222226</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0">
        <f t="shared" si="370"/>
        <v>42213.371238425927</v>
      </c>
      <c r="T3946" s="10">
        <f t="shared" si="371"/>
        <v>42243.371238425927</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42109.510046296295</v>
      </c>
      <c r="T3947" s="10">
        <f t="shared" si="371"/>
        <v>42139.510046296295</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42031.541921296295</v>
      </c>
      <c r="T3948" s="10">
        <f t="shared" si="371"/>
        <v>42063.041666666664</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42614.851203703707</v>
      </c>
      <c r="T3949" s="10">
        <f t="shared" si="371"/>
        <v>42644.851203703707</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0">
        <f t="shared" si="370"/>
        <v>41829.033831018525</v>
      </c>
      <c r="T3950" s="10">
        <f t="shared" si="371"/>
        <v>41889.033831018525</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42015.828946759262</v>
      </c>
      <c r="T3951" s="10">
        <f t="shared" si="371"/>
        <v>42045.828946759262</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42439.41064814815</v>
      </c>
      <c r="T3952" s="10">
        <f t="shared" si="371"/>
        <v>42468.482638888891</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42433.534050925933</v>
      </c>
      <c r="T3953" s="10">
        <f t="shared" si="371"/>
        <v>42493.492384259262</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42243.498726851853</v>
      </c>
      <c r="T3954" s="10">
        <f t="shared" si="371"/>
        <v>42303.498726851853</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0">
        <f t="shared" si="370"/>
        <v>42549.756782407414</v>
      </c>
      <c r="T3955" s="10">
        <f t="shared" si="371"/>
        <v>42580.686805555561</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0">
        <f t="shared" si="370"/>
        <v>41774.359537037039</v>
      </c>
      <c r="T3956" s="10">
        <f t="shared" si="371"/>
        <v>41834.359537037039</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42306.557187500002</v>
      </c>
      <c r="T3957" s="10">
        <f t="shared" si="371"/>
        <v>42336.598854166667</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0">
        <f t="shared" si="370"/>
        <v>42457.6403587963</v>
      </c>
      <c r="T3958" s="10">
        <f t="shared" si="371"/>
        <v>42484.722222222226</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42513.684652777782</v>
      </c>
      <c r="T3959" s="10">
        <f t="shared" si="371"/>
        <v>42559.684652777782</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41816.658703703702</v>
      </c>
      <c r="T3960" s="10">
        <f t="shared" si="371"/>
        <v>41853.291666666672</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41880.497175925928</v>
      </c>
      <c r="T3961" s="10">
        <f t="shared" si="371"/>
        <v>41910.497175925928</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42342.553888888891</v>
      </c>
      <c r="T3962" s="10">
        <f t="shared" si="371"/>
        <v>42372.553888888891</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41745.599652777782</v>
      </c>
      <c r="T3963" s="10">
        <f t="shared" si="371"/>
        <v>41767.599652777782</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42311.329791666671</v>
      </c>
      <c r="T3964" s="10">
        <f t="shared" si="371"/>
        <v>42336.329791666671</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0">
        <f t="shared" si="370"/>
        <v>42295.86246527778</v>
      </c>
      <c r="T3965" s="10">
        <f t="shared" si="371"/>
        <v>42325.904131944444</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42053.430393518523</v>
      </c>
      <c r="T3966" s="10">
        <f t="shared" si="371"/>
        <v>42113.388726851852</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42413.944212962968</v>
      </c>
      <c r="T3967" s="10">
        <f t="shared" si="371"/>
        <v>42473.902546296296</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41801.41988425926</v>
      </c>
      <c r="T3968" s="10">
        <f t="shared" si="371"/>
        <v>41843.832638888889</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42769.998923611114</v>
      </c>
      <c r="T3969" s="10">
        <f t="shared" si="371"/>
        <v>42799.998923611114</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42452.523993055562</v>
      </c>
      <c r="T3970" s="10">
        <f t="shared" si="371"/>
        <v>42512.523993055562</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t="str">
        <f t="shared" ref="Q3971:Q4034" si="374">LEFT(N3971,SEARCH("/",N3971,1)-1)</f>
        <v>theater</v>
      </c>
      <c r="R3971" t="str">
        <f t="shared" ref="R3971:R4034" si="375">RIGHT(N3971,LEN(N3971)-FIND("/",N3971))</f>
        <v>plays</v>
      </c>
      <c r="S3971" s="10">
        <f t="shared" ref="S3971:S4034" si="376">(J3971/86400)+25569+(-7/24)</f>
        <v>42601.563032407408</v>
      </c>
      <c r="T3971" s="10">
        <f t="shared" ref="T3971:T4034" si="377">(I3971/86400)+25569+(-7/24)</f>
        <v>42610.871527777781</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42447.571886574078</v>
      </c>
      <c r="T3972" s="10">
        <f t="shared" si="377"/>
        <v>42477.571886574078</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41811.244513888894</v>
      </c>
      <c r="T3973" s="10">
        <f t="shared" si="377"/>
        <v>41841.244513888894</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41980.775856481479</v>
      </c>
      <c r="T3974" s="10">
        <f t="shared" si="377"/>
        <v>42040.775856481479</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42469.392476851855</v>
      </c>
      <c r="T3975" s="10">
        <f t="shared" si="377"/>
        <v>42498.875000000007</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42493.255185185182</v>
      </c>
      <c r="T3976" s="10">
        <f t="shared" si="377"/>
        <v>42523.255185185182</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0">
        <f t="shared" si="376"/>
        <v>42534.575208333335</v>
      </c>
      <c r="T3977" s="10">
        <f t="shared" si="377"/>
        <v>42564.575208333335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41830.566678240742</v>
      </c>
      <c r="T3978" s="10">
        <f t="shared" si="377"/>
        <v>41852</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42543.496898148151</v>
      </c>
      <c r="T3979" s="10">
        <f t="shared" si="377"/>
        <v>42573.496898148151</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41975.351307870376</v>
      </c>
      <c r="T3980" s="10">
        <f t="shared" si="377"/>
        <v>42035.351307870376</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42069.61177083334</v>
      </c>
      <c r="T3981" s="10">
        <f t="shared" si="377"/>
        <v>42092.541666666664</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41795.307256944448</v>
      </c>
      <c r="T3982" s="10">
        <f t="shared" si="377"/>
        <v>41825.307256944448</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42507.888298611113</v>
      </c>
      <c r="T3983" s="10">
        <f t="shared" si="377"/>
        <v>42567.888298611113</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42132.518287037041</v>
      </c>
      <c r="T3984" s="10">
        <f t="shared" si="377"/>
        <v>42192.518287037041</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41747.578194444446</v>
      </c>
      <c r="T3985" s="10">
        <f t="shared" si="377"/>
        <v>41778.999305555561</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41920.671805555561</v>
      </c>
      <c r="T3986" s="10">
        <f t="shared" si="377"/>
        <v>41950.708333333336</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42399.41574074074</v>
      </c>
      <c r="T3987" s="10">
        <f t="shared" si="377"/>
        <v>42420.586805555555</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42467.256874999999</v>
      </c>
      <c r="T3988" s="10">
        <f t="shared" si="377"/>
        <v>42496.25277777778</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41765.632986111115</v>
      </c>
      <c r="T3989" s="10">
        <f t="shared" si="377"/>
        <v>41775.632986111115</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42229.789502314816</v>
      </c>
      <c r="T3990" s="10">
        <f t="shared" si="377"/>
        <v>42244.789502314816</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0">
        <f t="shared" si="376"/>
        <v>42286.458113425928</v>
      </c>
      <c r="T3991" s="10">
        <f t="shared" si="377"/>
        <v>42316.499780092599</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42401.380706018521</v>
      </c>
      <c r="T3992" s="10">
        <f t="shared" si="377"/>
        <v>42431.380706018521</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42125.352800925924</v>
      </c>
      <c r="T3993" s="10">
        <f t="shared" si="377"/>
        <v>42155.352800925924</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42289.648831018516</v>
      </c>
      <c r="T3994" s="10">
        <f t="shared" si="377"/>
        <v>42349.690497685187</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42107.573055555556</v>
      </c>
      <c r="T3995" s="10">
        <f t="shared" si="377"/>
        <v>42137.573055555556</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41809.098263888889</v>
      </c>
      <c r="T3996" s="10">
        <f t="shared" si="377"/>
        <v>41839.098263888889</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42019.392094907409</v>
      </c>
      <c r="T3997" s="10">
        <f t="shared" si="377"/>
        <v>42049.185416666667</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41949.975277777783</v>
      </c>
      <c r="T3998" s="10">
        <f t="shared" si="377"/>
        <v>41963.37777777778</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0">
        <f t="shared" si="376"/>
        <v>42069.099780092591</v>
      </c>
      <c r="T3999" s="10">
        <f t="shared" si="377"/>
        <v>42099.058113425934</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42061.671597222223</v>
      </c>
      <c r="T4000" s="10">
        <f t="shared" si="377"/>
        <v>42091.629930555559</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41842.53701388889</v>
      </c>
      <c r="T4001" s="10">
        <f t="shared" si="377"/>
        <v>41882.535983796297</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42437.353680555556</v>
      </c>
      <c r="T4002" s="10">
        <f t="shared" si="377"/>
        <v>42497.312013888892</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42775.6725462963</v>
      </c>
      <c r="T4003" s="10">
        <f t="shared" si="377"/>
        <v>42795.500000000007</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41878.751863425925</v>
      </c>
      <c r="T4004" s="10">
        <f t="shared" si="377"/>
        <v>41908.751863425925</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42020.295682870368</v>
      </c>
      <c r="T4005" s="10">
        <f t="shared" si="377"/>
        <v>42050.295682870368</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41889.871030092596</v>
      </c>
      <c r="T4006" s="10">
        <f t="shared" si="377"/>
        <v>41919.871030092596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41872.516030092593</v>
      </c>
      <c r="T4007" s="10">
        <f t="shared" si="377"/>
        <v>41932.516030092593</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42391.48133101852</v>
      </c>
      <c r="T4008" s="10">
        <f t="shared" si="377"/>
        <v>42416.48133101852</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41848.481261574074</v>
      </c>
      <c r="T4009" s="10">
        <f t="shared" si="377"/>
        <v>41877.394444444442</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42177.672534722224</v>
      </c>
      <c r="T4010" s="10">
        <f t="shared" si="377"/>
        <v>42207.672534722224</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41851.409259259264</v>
      </c>
      <c r="T4011" s="10">
        <f t="shared" si="377"/>
        <v>41891.409259259264</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41921.478773148148</v>
      </c>
      <c r="T4012" s="10">
        <f t="shared" si="377"/>
        <v>41938.478773148148</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42002.253217592595</v>
      </c>
      <c r="T4013" s="10">
        <f t="shared" si="377"/>
        <v>42032.253217592595</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0">
        <f t="shared" si="376"/>
        <v>42096.252881944449</v>
      </c>
      <c r="T4014" s="10">
        <f t="shared" si="377"/>
        <v>42126.252881944449</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42021.009525462963</v>
      </c>
      <c r="T4015" s="10">
        <f t="shared" si="377"/>
        <v>42051.009525462963</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0">
        <f t="shared" si="376"/>
        <v>42418.954502314817</v>
      </c>
      <c r="T4016" s="10">
        <f t="shared" si="377"/>
        <v>42433.954502314817</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42174.489155092597</v>
      </c>
      <c r="T4017" s="10">
        <f t="shared" si="377"/>
        <v>42204.489155092597</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41869.581018518518</v>
      </c>
      <c r="T4018" s="10">
        <f t="shared" si="377"/>
        <v>41899.581018518518</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41856.380486111113</v>
      </c>
      <c r="T4019" s="10">
        <f t="shared" si="377"/>
        <v>41886.380486111113</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42620.619305555556</v>
      </c>
      <c r="T4020" s="10">
        <f t="shared" si="377"/>
        <v>42650.619305555556</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42417.38421296297</v>
      </c>
      <c r="T4021" s="10">
        <f t="shared" si="377"/>
        <v>42475.394444444442</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42056.899293981485</v>
      </c>
      <c r="T4022" s="10">
        <f t="shared" si="377"/>
        <v>42086.857627314814</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41878.619884259264</v>
      </c>
      <c r="T4023" s="10">
        <f t="shared" si="377"/>
        <v>41938.619884259264</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41990.292442129634</v>
      </c>
      <c r="T4024" s="10">
        <f t="shared" si="377"/>
        <v>42035.82916666667</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0">
        <f t="shared" si="376"/>
        <v>42408.707905092597</v>
      </c>
      <c r="T4025" s="10">
        <f t="shared" si="377"/>
        <v>42453.666238425933</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42217.378437500003</v>
      </c>
      <c r="T4026" s="10">
        <f t="shared" si="377"/>
        <v>42247.378437500003</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42150.946018518523</v>
      </c>
      <c r="T4027" s="10">
        <f t="shared" si="377"/>
        <v>42210.946018518523</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0">
        <f t="shared" si="376"/>
        <v>42282.36387731482</v>
      </c>
      <c r="T4028" s="10">
        <f t="shared" si="377"/>
        <v>42342.405543981484</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42768.679178240745</v>
      </c>
      <c r="T4029" s="10">
        <f t="shared" si="377"/>
        <v>42788.750000000007</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41765.646990740745</v>
      </c>
      <c r="T4030" s="10">
        <f t="shared" si="377"/>
        <v>41795.646990740745</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0">
        <f t="shared" si="376"/>
        <v>42321.733449074076</v>
      </c>
      <c r="T4031" s="10">
        <f t="shared" si="377"/>
        <v>42351.733449074076</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42374.36341435185</v>
      </c>
      <c r="T4032" s="10">
        <f t="shared" si="377"/>
        <v>42403.492361111115</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0">
        <f t="shared" si="376"/>
        <v>41941.29356481482</v>
      </c>
      <c r="T4033" s="10">
        <f t="shared" si="377"/>
        <v>41991.335231481484</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42293.517546296302</v>
      </c>
      <c r="T4034" s="10">
        <f t="shared" si="377"/>
        <v>42353.559212962966</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t="str">
        <f t="shared" ref="Q4035:Q4098" si="380">LEFT(N4035,SEARCH("/",N4035,1)-1)</f>
        <v>theater</v>
      </c>
      <c r="R4035" t="str">
        <f t="shared" ref="R4035:R4098" si="381">RIGHT(N4035,LEN(N4035)-FIND("/",N4035))</f>
        <v>plays</v>
      </c>
      <c r="S4035" s="10">
        <f t="shared" ref="S4035:S4098" si="382">(J4035/86400)+25569+(-7/24)</f>
        <v>42613.977129629631</v>
      </c>
      <c r="T4035" s="10">
        <f t="shared" ref="T4035:T4098" si="383">(I4035/86400)+25569+(-7/24)</f>
        <v>42645.083333333336</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42067.655671296299</v>
      </c>
      <c r="T4036" s="10">
        <f t="shared" si="383"/>
        <v>42097.614004629628</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41903.591284722228</v>
      </c>
      <c r="T4037" s="10">
        <f t="shared" si="383"/>
        <v>41933.591284722228</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41804.645416666674</v>
      </c>
      <c r="T4038" s="10">
        <f t="shared" si="383"/>
        <v>41821.645833333336</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42496.779108796298</v>
      </c>
      <c r="T4039" s="10">
        <f t="shared" si="383"/>
        <v>42514.309027777781</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41869.507060185184</v>
      </c>
      <c r="T4040" s="10">
        <f t="shared" si="383"/>
        <v>41929.507060185184</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42305.379247685189</v>
      </c>
      <c r="T4041" s="10">
        <f t="shared" si="383"/>
        <v>42338.957638888889</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42143.939861111117</v>
      </c>
      <c r="T4042" s="10">
        <f t="shared" si="383"/>
        <v>42202.833333333336</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42559.182337962964</v>
      </c>
      <c r="T4043" s="10">
        <f t="shared" si="383"/>
        <v>42619.182337962964</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41994.792407407411</v>
      </c>
      <c r="T4044" s="10">
        <f t="shared" si="383"/>
        <v>42024.511111111111</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0">
        <f t="shared" si="382"/>
        <v>41948.665798611117</v>
      </c>
      <c r="T4045" s="10">
        <f t="shared" si="383"/>
        <v>41963.665798611117</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42073.928032407413</v>
      </c>
      <c r="T4046" s="10">
        <f t="shared" si="383"/>
        <v>42103.916666666664</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41841.909594907411</v>
      </c>
      <c r="T4047" s="10">
        <f t="shared" si="383"/>
        <v>41871.909594907411</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41904.358912037038</v>
      </c>
      <c r="T4048" s="10">
        <f t="shared" si="383"/>
        <v>41934.358912037038</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41990.730821759258</v>
      </c>
      <c r="T4049" s="10">
        <f t="shared" si="383"/>
        <v>42014.750000000007</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42436.217442129629</v>
      </c>
      <c r="T4050" s="10">
        <f t="shared" si="383"/>
        <v>42471.175775462965</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42169.66684027778</v>
      </c>
      <c r="T4051" s="10">
        <f t="shared" si="383"/>
        <v>42199.66684027778</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41905.34480324074</v>
      </c>
      <c r="T4052" s="10">
        <f t="shared" si="383"/>
        <v>41935.34480324074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0">
        <f t="shared" si="382"/>
        <v>41761.518483796295</v>
      </c>
      <c r="T4053" s="10">
        <f t="shared" si="383"/>
        <v>41767.995138888895</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41865.58699074074</v>
      </c>
      <c r="T4054" s="10">
        <f t="shared" si="383"/>
        <v>41925.58699074074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41928.398472222223</v>
      </c>
      <c r="T4055" s="10">
        <f t="shared" si="383"/>
        <v>41958.541666666664</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0">
        <f t="shared" si="382"/>
        <v>42613.54959490741</v>
      </c>
      <c r="T4056" s="10">
        <f t="shared" si="383"/>
        <v>42643.875000000007</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41779.356840277782</v>
      </c>
      <c r="T4057" s="10">
        <f t="shared" si="383"/>
        <v>41809.356840277782</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42534.641655092593</v>
      </c>
      <c r="T4058" s="10">
        <f t="shared" si="383"/>
        <v>42554.540972222225</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42310.676851851858</v>
      </c>
      <c r="T4059" s="10">
        <f t="shared" si="383"/>
        <v>42333.666666666664</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42445.76902777778</v>
      </c>
      <c r="T4060" s="10">
        <f t="shared" si="383"/>
        <v>42460.874305555561</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41866.348981481482</v>
      </c>
      <c r="T4061" s="10">
        <f t="shared" si="383"/>
        <v>41897.833333333336</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41779.403425925928</v>
      </c>
      <c r="T4062" s="10">
        <f t="shared" si="383"/>
        <v>41813.375</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0">
        <f t="shared" si="382"/>
        <v>42420.849803240744</v>
      </c>
      <c r="T4063" s="10">
        <f t="shared" si="383"/>
        <v>42480.808136574073</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42523.447546296295</v>
      </c>
      <c r="T4064" s="10">
        <f t="shared" si="383"/>
        <v>42553.447546296295</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41787.389861111114</v>
      </c>
      <c r="T4065" s="10">
        <f t="shared" si="383"/>
        <v>41817.389861111114</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42093.296597222223</v>
      </c>
      <c r="T4066" s="10">
        <f t="shared" si="383"/>
        <v>42123.296597222223</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41833.659849537042</v>
      </c>
      <c r="T4067" s="10">
        <f t="shared" si="383"/>
        <v>41863.659849537042</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42478.747546296298</v>
      </c>
      <c r="T4068" s="10">
        <f t="shared" si="383"/>
        <v>42508.747546296298</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42234.82581018519</v>
      </c>
      <c r="T4069" s="10">
        <f t="shared" si="383"/>
        <v>42274.82581018519</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42718.671932870369</v>
      </c>
      <c r="T4070" s="10">
        <f t="shared" si="383"/>
        <v>42748.670138888891</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42022.36986111111</v>
      </c>
      <c r="T4071" s="10">
        <f t="shared" si="383"/>
        <v>42063.208333333336</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42031.375231481485</v>
      </c>
      <c r="T4072" s="10">
        <f t="shared" si="383"/>
        <v>42063.833333333336</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0">
        <f t="shared" si="382"/>
        <v>42700.513090277782</v>
      </c>
      <c r="T4073" s="10">
        <f t="shared" si="383"/>
        <v>42730.513090277782</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41812.482766203706</v>
      </c>
      <c r="T4074" s="10">
        <f t="shared" si="383"/>
        <v>41872.482766203706</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42078.053541666668</v>
      </c>
      <c r="T4075" s="10">
        <f t="shared" si="383"/>
        <v>42132.875000000007</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42283.261284722226</v>
      </c>
      <c r="T4076" s="10">
        <f t="shared" si="383"/>
        <v>42313.302951388891</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41778.754270833335</v>
      </c>
      <c r="T4077" s="10">
        <f t="shared" si="383"/>
        <v>41820.436111111114</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0">
        <f t="shared" si="382"/>
        <v>41905.50403935185</v>
      </c>
      <c r="T4078" s="10">
        <f t="shared" si="383"/>
        <v>41933.535416666673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42695.418912037036</v>
      </c>
      <c r="T4079" s="10">
        <f t="shared" si="383"/>
        <v>42725.418912037036</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0">
        <f t="shared" si="382"/>
        <v>42732.495856481481</v>
      </c>
      <c r="T4080" s="10">
        <f t="shared" si="383"/>
        <v>42762.495856481481</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42510.647233796299</v>
      </c>
      <c r="T4081" s="10">
        <f t="shared" si="383"/>
        <v>42540.647233796299</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0">
        <f t="shared" si="382"/>
        <v>42511.406435185192</v>
      </c>
      <c r="T4082" s="10">
        <f t="shared" si="383"/>
        <v>42535.495833333334</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42041.289641203701</v>
      </c>
      <c r="T4083" s="10">
        <f t="shared" si="383"/>
        <v>42071.247974537044</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42306.897604166668</v>
      </c>
      <c r="T4084" s="10">
        <f t="shared" si="383"/>
        <v>42322.666666666664</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42353.470092592594</v>
      </c>
      <c r="T4085" s="10">
        <f t="shared" si="383"/>
        <v>42383.470092592594</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42622.144745370373</v>
      </c>
      <c r="T4086" s="10">
        <f t="shared" si="383"/>
        <v>42652.144745370373</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42058.312210648153</v>
      </c>
      <c r="T4087" s="10">
        <f t="shared" si="383"/>
        <v>42086.874305555561</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42304.649293981485</v>
      </c>
      <c r="T4088" s="10">
        <f t="shared" si="383"/>
        <v>42328.875000000007</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0">
        <f t="shared" si="382"/>
        <v>42538.451226851852</v>
      </c>
      <c r="T4089" s="10">
        <f t="shared" si="383"/>
        <v>42568.451226851852</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41990.320879629631</v>
      </c>
      <c r="T4090" s="10">
        <f t="shared" si="383"/>
        <v>42020.143055555556</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42122.440833333334</v>
      </c>
      <c r="T4091" s="10">
        <f t="shared" si="383"/>
        <v>42155.440972222226</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42209.381215277775</v>
      </c>
      <c r="T4092" s="10">
        <f t="shared" si="383"/>
        <v>42223.333333333336</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41990.21471064815</v>
      </c>
      <c r="T4093" s="10">
        <f t="shared" si="383"/>
        <v>42020.21471064815</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42038.903321759259</v>
      </c>
      <c r="T4094" s="10">
        <f t="shared" si="383"/>
        <v>42098.861655092594</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42178.524224537039</v>
      </c>
      <c r="T4095" s="10">
        <f t="shared" si="383"/>
        <v>42238.524224537039</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41889.795138888891</v>
      </c>
      <c r="T4096" s="10">
        <f t="shared" si="383"/>
        <v>41933.915972222225</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42692.740162037044</v>
      </c>
      <c r="T4097" s="10">
        <f t="shared" si="383"/>
        <v>42722.740162037044</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42750.238645833335</v>
      </c>
      <c r="T4098" s="10">
        <f t="shared" si="383"/>
        <v>42794.077083333337</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t="str">
        <f t="shared" ref="Q4099:Q4115" si="386">LEFT(N4099,SEARCH("/",N4099,1)-1)</f>
        <v>theater</v>
      </c>
      <c r="R4099" t="str">
        <f t="shared" ref="R4099:R4115" si="387">RIGHT(N4099,LEN(N4099)-FIND("/",N4099))</f>
        <v>plays</v>
      </c>
      <c r="S4099" s="10">
        <f t="shared" ref="S4099:S4115" si="388">(J4099/86400)+25569+(-7/24)</f>
        <v>42344.532835648155</v>
      </c>
      <c r="T4099" s="10">
        <f t="shared" ref="T4099:T4115" si="389">(I4099/86400)+25569+(-7/24)</f>
        <v>42400.704861111117</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0">
        <f t="shared" si="388"/>
        <v>42495.430520833332</v>
      </c>
      <c r="T4100" s="10">
        <f t="shared" si="389"/>
        <v>42525.430520833332</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42570.558715277781</v>
      </c>
      <c r="T4101" s="10">
        <f t="shared" si="389"/>
        <v>42615.558715277781</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0">
        <f t="shared" si="388"/>
        <v>41926.833217592597</v>
      </c>
      <c r="T4102" s="10">
        <f t="shared" si="389"/>
        <v>41936.833217592597</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0">
        <f t="shared" si="388"/>
        <v>42730.612060185187</v>
      </c>
      <c r="T4103" s="10">
        <f t="shared" si="389"/>
        <v>42760.612060185187</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42475.556400462963</v>
      </c>
      <c r="T4104" s="10">
        <f t="shared" si="389"/>
        <v>42505.556400462963</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42188.541273148156</v>
      </c>
      <c r="T4105" s="10">
        <f t="shared" si="389"/>
        <v>42242.480555555558</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42639.986504629633</v>
      </c>
      <c r="T4106" s="10">
        <f t="shared" si="389"/>
        <v>42669.986504629633</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42696.718854166669</v>
      </c>
      <c r="T4107" s="10">
        <f t="shared" si="389"/>
        <v>42729.718854166669</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42052.757708333338</v>
      </c>
      <c r="T4108" s="10">
        <f t="shared" si="389"/>
        <v>42095.750000000007</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41883.625011574077</v>
      </c>
      <c r="T4109" s="10">
        <f t="shared" si="389"/>
        <v>41906.625011574077</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42766.740011574075</v>
      </c>
      <c r="T4110" s="10">
        <f t="shared" si="389"/>
        <v>42796.916666666664</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0">
        <f t="shared" si="388"/>
        <v>42307.247731481482</v>
      </c>
      <c r="T4111" s="10">
        <f t="shared" si="389"/>
        <v>42337.289398148154</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42512.335081018522</v>
      </c>
      <c r="T4112" s="10">
        <f t="shared" si="389"/>
        <v>42572.335081018522</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42028.844212962962</v>
      </c>
      <c r="T4113" s="10">
        <f t="shared" si="389"/>
        <v>42058.844212962962</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42400.65493055556</v>
      </c>
      <c r="T4114" s="10">
        <f t="shared" si="389"/>
        <v>42427.708333333336</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42358.281516203708</v>
      </c>
      <c r="T4115" s="10">
        <f t="shared" si="389"/>
        <v>42376.981944444451</v>
      </c>
    </row>
  </sheetData>
  <conditionalFormatting sqref="F2:F4115">
    <cfRule type="cellIs" dxfId="7" priority="2" operator="equal">
      <formula>"live"</formula>
    </cfRule>
    <cfRule type="cellIs" dxfId="6" priority="3" operator="equal">
      <formula>"successful"</formula>
    </cfRule>
    <cfRule type="cellIs" dxfId="5" priority="4" operator="equal">
      <formula>"canceled"</formula>
    </cfRule>
    <cfRule type="cellIs" dxfId="4" priority="5" operator="equal">
      <formula>"failed"</formula>
    </cfRule>
  </conditionalFormatting>
  <conditionalFormatting sqref="O2:O4115">
    <cfRule type="colorScale" priority="1">
      <colorScale>
        <cfvo type="num" val="0"/>
        <cfvo type="num" val="1"/>
        <cfvo type="num" val="2"/>
        <color rgb="FFD00000"/>
        <color theme="9" tint="0.59999389629810485"/>
        <color theme="8" tint="0.39997558519241921"/>
      </colorScale>
    </cfRule>
  </conditionalFormatting>
  <pageMargins left="0.7" right="0.7" top="0.75" bottom="0.75" header="0.3" footer="0.3"/>
  <pageSetup paperSize="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548A-4147-4A65-B338-333578E23D8E}">
  <dimension ref="A1:F47"/>
  <sheetViews>
    <sheetView workbookViewId="0">
      <selection activeCell="A7" sqref="A7:F7"/>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7" t="s">
        <v>8223</v>
      </c>
      <c r="B1" t="s">
        <v>8311</v>
      </c>
    </row>
    <row r="2" spans="1:6" x14ac:dyDescent="0.25">
      <c r="A2" s="7" t="s">
        <v>8308</v>
      </c>
      <c r="B2" t="s">
        <v>8311</v>
      </c>
    </row>
    <row r="4" spans="1:6" x14ac:dyDescent="0.25">
      <c r="A4" s="7" t="s">
        <v>8323</v>
      </c>
      <c r="B4" s="7" t="s">
        <v>8322</v>
      </c>
    </row>
    <row r="5" spans="1:6" x14ac:dyDescent="0.25">
      <c r="A5" s="7" t="s">
        <v>8312</v>
      </c>
      <c r="B5" t="s">
        <v>8220</v>
      </c>
      <c r="C5" t="s">
        <v>8221</v>
      </c>
      <c r="D5" t="s">
        <v>8222</v>
      </c>
      <c r="E5" t="s">
        <v>8219</v>
      </c>
      <c r="F5" t="s">
        <v>8321</v>
      </c>
    </row>
    <row r="6" spans="1:6" x14ac:dyDescent="0.25">
      <c r="A6" s="8" t="s">
        <v>8348</v>
      </c>
      <c r="B6" s="9"/>
      <c r="C6" s="9">
        <v>353</v>
      </c>
      <c r="D6" s="9">
        <v>19</v>
      </c>
      <c r="E6" s="9">
        <v>694</v>
      </c>
      <c r="F6" s="9">
        <v>1066</v>
      </c>
    </row>
    <row r="7" spans="1:6" x14ac:dyDescent="0.25">
      <c r="A7" s="8" t="s">
        <v>8352</v>
      </c>
      <c r="B7" s="9"/>
      <c r="C7" s="9"/>
      <c r="D7" s="9"/>
      <c r="E7" s="9">
        <v>260</v>
      </c>
      <c r="F7" s="9">
        <v>260</v>
      </c>
    </row>
    <row r="8" spans="1:6" x14ac:dyDescent="0.25">
      <c r="A8" s="8" t="s">
        <v>8362</v>
      </c>
      <c r="B8" s="9">
        <v>60</v>
      </c>
      <c r="C8" s="9">
        <v>120</v>
      </c>
      <c r="D8" s="9"/>
      <c r="E8" s="9">
        <v>20</v>
      </c>
      <c r="F8" s="9">
        <v>200</v>
      </c>
    </row>
    <row r="9" spans="1:6" x14ac:dyDescent="0.25">
      <c r="A9" s="8" t="s">
        <v>8357</v>
      </c>
      <c r="B9" s="9">
        <v>17</v>
      </c>
      <c r="C9" s="9">
        <v>80</v>
      </c>
      <c r="D9" s="9">
        <v>5</v>
      </c>
      <c r="E9" s="9">
        <v>85</v>
      </c>
      <c r="F9" s="9">
        <v>187</v>
      </c>
    </row>
    <row r="10" spans="1:6" x14ac:dyDescent="0.25">
      <c r="A10" s="8" t="s">
        <v>8329</v>
      </c>
      <c r="B10" s="9"/>
      <c r="C10" s="9"/>
      <c r="D10" s="9"/>
      <c r="E10" s="9">
        <v>180</v>
      </c>
      <c r="F10" s="9">
        <v>180</v>
      </c>
    </row>
    <row r="11" spans="1:6" x14ac:dyDescent="0.25">
      <c r="A11" s="8" t="s">
        <v>8346</v>
      </c>
      <c r="B11" s="9"/>
      <c r="C11" s="9">
        <v>57</v>
      </c>
      <c r="D11" s="9"/>
      <c r="E11" s="9">
        <v>103</v>
      </c>
      <c r="F11" s="9">
        <v>160</v>
      </c>
    </row>
    <row r="12" spans="1:6" x14ac:dyDescent="0.25">
      <c r="A12" s="8" t="s">
        <v>8363</v>
      </c>
      <c r="B12" s="9">
        <v>100</v>
      </c>
      <c r="C12" s="9">
        <v>60</v>
      </c>
      <c r="D12" s="9"/>
      <c r="E12" s="9"/>
      <c r="F12" s="9">
        <v>160</v>
      </c>
    </row>
    <row r="13" spans="1:6" x14ac:dyDescent="0.25">
      <c r="A13" s="8" t="s">
        <v>8337</v>
      </c>
      <c r="B13" s="9"/>
      <c r="C13" s="9">
        <v>20</v>
      </c>
      <c r="D13" s="9"/>
      <c r="E13" s="9">
        <v>140</v>
      </c>
      <c r="F13" s="9">
        <v>160</v>
      </c>
    </row>
    <row r="14" spans="1:6" x14ac:dyDescent="0.25">
      <c r="A14" s="8" t="s">
        <v>8336</v>
      </c>
      <c r="B14" s="9"/>
      <c r="C14" s="9"/>
      <c r="D14" s="9"/>
      <c r="E14" s="9">
        <v>140</v>
      </c>
      <c r="F14" s="9">
        <v>140</v>
      </c>
    </row>
    <row r="15" spans="1:6" x14ac:dyDescent="0.25">
      <c r="A15" s="8" t="s">
        <v>8334</v>
      </c>
      <c r="B15" s="9">
        <v>20</v>
      </c>
      <c r="C15" s="9">
        <v>120</v>
      </c>
      <c r="D15" s="9"/>
      <c r="E15" s="9"/>
      <c r="F15" s="9">
        <v>140</v>
      </c>
    </row>
    <row r="16" spans="1:6" x14ac:dyDescent="0.25">
      <c r="A16" s="8" t="s">
        <v>8342</v>
      </c>
      <c r="B16" s="9">
        <v>20</v>
      </c>
      <c r="C16" s="9">
        <v>60</v>
      </c>
      <c r="D16" s="9"/>
      <c r="E16" s="9">
        <v>60</v>
      </c>
      <c r="F16" s="9">
        <v>140</v>
      </c>
    </row>
    <row r="17" spans="1:6" x14ac:dyDescent="0.25">
      <c r="A17" s="8" t="s">
        <v>8361</v>
      </c>
      <c r="B17" s="9"/>
      <c r="C17" s="9">
        <v>100</v>
      </c>
      <c r="D17" s="9"/>
      <c r="E17" s="9"/>
      <c r="F17" s="9">
        <v>100</v>
      </c>
    </row>
    <row r="18" spans="1:6" x14ac:dyDescent="0.25">
      <c r="A18" s="8" t="s">
        <v>8324</v>
      </c>
      <c r="B18" s="9"/>
      <c r="C18" s="9">
        <v>100</v>
      </c>
      <c r="D18" s="9"/>
      <c r="E18" s="9"/>
      <c r="F18" s="9">
        <v>100</v>
      </c>
    </row>
    <row r="19" spans="1:6" x14ac:dyDescent="0.25">
      <c r="A19" s="8" t="s">
        <v>8330</v>
      </c>
      <c r="B19" s="9"/>
      <c r="C19" s="9">
        <v>80</v>
      </c>
      <c r="D19" s="9"/>
      <c r="E19" s="9"/>
      <c r="F19" s="9">
        <v>80</v>
      </c>
    </row>
    <row r="20" spans="1:6" x14ac:dyDescent="0.25">
      <c r="A20" s="8" t="s">
        <v>8358</v>
      </c>
      <c r="B20" s="9"/>
      <c r="C20" s="9"/>
      <c r="D20" s="9"/>
      <c r="E20" s="9">
        <v>80</v>
      </c>
      <c r="F20" s="9">
        <v>80</v>
      </c>
    </row>
    <row r="21" spans="1:6" x14ac:dyDescent="0.25">
      <c r="A21" s="8" t="s">
        <v>8332</v>
      </c>
      <c r="B21" s="9"/>
      <c r="C21" s="9">
        <v>40</v>
      </c>
      <c r="D21" s="9">
        <v>20</v>
      </c>
      <c r="E21" s="9"/>
      <c r="F21" s="9">
        <v>60</v>
      </c>
    </row>
    <row r="22" spans="1:6" x14ac:dyDescent="0.25">
      <c r="A22" s="8" t="s">
        <v>8338</v>
      </c>
      <c r="B22" s="9"/>
      <c r="C22" s="9">
        <v>60</v>
      </c>
      <c r="D22" s="9"/>
      <c r="E22" s="9"/>
      <c r="F22" s="9">
        <v>60</v>
      </c>
    </row>
    <row r="23" spans="1:6" x14ac:dyDescent="0.25">
      <c r="A23" s="8" t="s">
        <v>8356</v>
      </c>
      <c r="B23" s="9">
        <v>18</v>
      </c>
      <c r="C23" s="9">
        <v>2</v>
      </c>
      <c r="D23" s="9"/>
      <c r="E23" s="9">
        <v>40</v>
      </c>
      <c r="F23" s="9">
        <v>60</v>
      </c>
    </row>
    <row r="24" spans="1:6" x14ac:dyDescent="0.25">
      <c r="A24" s="8" t="s">
        <v>8354</v>
      </c>
      <c r="B24" s="9"/>
      <c r="C24" s="9"/>
      <c r="D24" s="9"/>
      <c r="E24" s="9">
        <v>60</v>
      </c>
      <c r="F24" s="9">
        <v>60</v>
      </c>
    </row>
    <row r="25" spans="1:6" x14ac:dyDescent="0.25">
      <c r="A25" s="8" t="s">
        <v>8359</v>
      </c>
      <c r="B25" s="9"/>
      <c r="C25" s="9"/>
      <c r="D25" s="9"/>
      <c r="E25" s="9">
        <v>60</v>
      </c>
      <c r="F25" s="9">
        <v>60</v>
      </c>
    </row>
    <row r="26" spans="1:6" x14ac:dyDescent="0.25">
      <c r="A26" s="8" t="s">
        <v>8344</v>
      </c>
      <c r="B26" s="9"/>
      <c r="C26" s="9"/>
      <c r="D26" s="9"/>
      <c r="E26" s="9">
        <v>60</v>
      </c>
      <c r="F26" s="9">
        <v>60</v>
      </c>
    </row>
    <row r="27" spans="1:6" x14ac:dyDescent="0.25">
      <c r="A27" s="8" t="s">
        <v>8360</v>
      </c>
      <c r="B27" s="9">
        <v>10</v>
      </c>
      <c r="C27" s="9">
        <v>47</v>
      </c>
      <c r="D27" s="9"/>
      <c r="E27" s="9"/>
      <c r="F27" s="9">
        <v>57</v>
      </c>
    </row>
    <row r="28" spans="1:6" x14ac:dyDescent="0.25">
      <c r="A28" s="8" t="s">
        <v>8331</v>
      </c>
      <c r="B28" s="9"/>
      <c r="C28" s="9"/>
      <c r="D28" s="9"/>
      <c r="E28" s="9">
        <v>40</v>
      </c>
      <c r="F28" s="9">
        <v>40</v>
      </c>
    </row>
    <row r="29" spans="1:6" x14ac:dyDescent="0.25">
      <c r="A29" s="8" t="s">
        <v>8333</v>
      </c>
      <c r="B29" s="9"/>
      <c r="C29" s="9">
        <v>40</v>
      </c>
      <c r="D29" s="9"/>
      <c r="E29" s="9"/>
      <c r="F29" s="9">
        <v>40</v>
      </c>
    </row>
    <row r="30" spans="1:6" x14ac:dyDescent="0.25">
      <c r="A30" s="8" t="s">
        <v>8328</v>
      </c>
      <c r="B30" s="9"/>
      <c r="C30" s="9"/>
      <c r="D30" s="9"/>
      <c r="E30" s="9">
        <v>40</v>
      </c>
      <c r="F30" s="9">
        <v>40</v>
      </c>
    </row>
    <row r="31" spans="1:6" x14ac:dyDescent="0.25">
      <c r="A31" s="8" t="s">
        <v>8341</v>
      </c>
      <c r="B31" s="9"/>
      <c r="C31" s="9">
        <v>40</v>
      </c>
      <c r="D31" s="9"/>
      <c r="E31" s="9"/>
      <c r="F31" s="9">
        <v>40</v>
      </c>
    </row>
    <row r="32" spans="1:6" x14ac:dyDescent="0.25">
      <c r="A32" s="8" t="s">
        <v>8349</v>
      </c>
      <c r="B32" s="9"/>
      <c r="C32" s="9"/>
      <c r="D32" s="9"/>
      <c r="E32" s="9">
        <v>40</v>
      </c>
      <c r="F32" s="9">
        <v>40</v>
      </c>
    </row>
    <row r="33" spans="1:6" x14ac:dyDescent="0.25">
      <c r="A33" s="8" t="s">
        <v>8327</v>
      </c>
      <c r="B33" s="9"/>
      <c r="C33" s="9">
        <v>40</v>
      </c>
      <c r="D33" s="9"/>
      <c r="E33" s="9"/>
      <c r="F33" s="9">
        <v>40</v>
      </c>
    </row>
    <row r="34" spans="1:6" x14ac:dyDescent="0.25">
      <c r="A34" s="8" t="s">
        <v>8353</v>
      </c>
      <c r="B34" s="9">
        <v>40</v>
      </c>
      <c r="C34" s="9"/>
      <c r="D34" s="9"/>
      <c r="E34" s="9"/>
      <c r="F34" s="9">
        <v>40</v>
      </c>
    </row>
    <row r="35" spans="1:6" x14ac:dyDescent="0.25">
      <c r="A35" s="8" t="s">
        <v>8355</v>
      </c>
      <c r="B35" s="9"/>
      <c r="C35" s="9"/>
      <c r="D35" s="9">
        <v>6</v>
      </c>
      <c r="E35" s="9">
        <v>34</v>
      </c>
      <c r="F35" s="9">
        <v>40</v>
      </c>
    </row>
    <row r="36" spans="1:6" x14ac:dyDescent="0.25">
      <c r="A36" s="8" t="s">
        <v>8326</v>
      </c>
      <c r="B36" s="9">
        <v>24</v>
      </c>
      <c r="C36" s="9"/>
      <c r="D36" s="9"/>
      <c r="E36" s="9"/>
      <c r="F36" s="9">
        <v>24</v>
      </c>
    </row>
    <row r="37" spans="1:6" x14ac:dyDescent="0.25">
      <c r="A37" s="8" t="s">
        <v>8343</v>
      </c>
      <c r="B37" s="9"/>
      <c r="C37" s="9">
        <v>20</v>
      </c>
      <c r="D37" s="9"/>
      <c r="E37" s="9"/>
      <c r="F37" s="9">
        <v>20</v>
      </c>
    </row>
    <row r="38" spans="1:6" x14ac:dyDescent="0.25">
      <c r="A38" s="8" t="s">
        <v>8325</v>
      </c>
      <c r="B38" s="9">
        <v>20</v>
      </c>
      <c r="C38" s="9"/>
      <c r="D38" s="9"/>
      <c r="E38" s="9"/>
      <c r="F38" s="9">
        <v>20</v>
      </c>
    </row>
    <row r="39" spans="1:6" x14ac:dyDescent="0.25">
      <c r="A39" s="8" t="s">
        <v>8364</v>
      </c>
      <c r="B39" s="9">
        <v>20</v>
      </c>
      <c r="C39" s="9"/>
      <c r="D39" s="9"/>
      <c r="E39" s="9"/>
      <c r="F39" s="9">
        <v>20</v>
      </c>
    </row>
    <row r="40" spans="1:6" x14ac:dyDescent="0.25">
      <c r="A40" s="8" t="s">
        <v>8350</v>
      </c>
      <c r="B40" s="9"/>
      <c r="C40" s="9"/>
      <c r="D40" s="9"/>
      <c r="E40" s="9">
        <v>20</v>
      </c>
      <c r="F40" s="9">
        <v>20</v>
      </c>
    </row>
    <row r="41" spans="1:6" x14ac:dyDescent="0.25">
      <c r="A41" s="8" t="s">
        <v>8335</v>
      </c>
      <c r="B41" s="9"/>
      <c r="C41" s="9">
        <v>20</v>
      </c>
      <c r="D41" s="9"/>
      <c r="E41" s="9"/>
      <c r="F41" s="9">
        <v>20</v>
      </c>
    </row>
    <row r="42" spans="1:6" x14ac:dyDescent="0.25">
      <c r="A42" s="8" t="s">
        <v>8339</v>
      </c>
      <c r="B42" s="9"/>
      <c r="C42" s="9">
        <v>11</v>
      </c>
      <c r="D42" s="9"/>
      <c r="E42" s="9">
        <v>9</v>
      </c>
      <c r="F42" s="9">
        <v>20</v>
      </c>
    </row>
    <row r="43" spans="1:6" x14ac:dyDescent="0.25">
      <c r="A43" s="8" t="s">
        <v>8345</v>
      </c>
      <c r="B43" s="9"/>
      <c r="C43" s="9">
        <v>20</v>
      </c>
      <c r="D43" s="9"/>
      <c r="E43" s="9"/>
      <c r="F43" s="9">
        <v>20</v>
      </c>
    </row>
    <row r="44" spans="1:6" x14ac:dyDescent="0.25">
      <c r="A44" s="8" t="s">
        <v>8340</v>
      </c>
      <c r="B44" s="9"/>
      <c r="C44" s="9"/>
      <c r="D44" s="9"/>
      <c r="E44" s="9">
        <v>20</v>
      </c>
      <c r="F44" s="9">
        <v>20</v>
      </c>
    </row>
    <row r="45" spans="1:6" x14ac:dyDescent="0.25">
      <c r="A45" s="8" t="s">
        <v>8347</v>
      </c>
      <c r="B45" s="9"/>
      <c r="C45" s="9">
        <v>20</v>
      </c>
      <c r="D45" s="9"/>
      <c r="E45" s="9"/>
      <c r="F45" s="9">
        <v>20</v>
      </c>
    </row>
    <row r="46" spans="1:6" x14ac:dyDescent="0.25">
      <c r="A46" s="8" t="s">
        <v>8351</v>
      </c>
      <c r="B46" s="9"/>
      <c r="C46" s="9">
        <v>20</v>
      </c>
      <c r="D46" s="9"/>
      <c r="E46" s="9"/>
      <c r="F46" s="9">
        <v>20</v>
      </c>
    </row>
    <row r="47" spans="1:6" x14ac:dyDescent="0.25">
      <c r="A47" s="8" t="s">
        <v>8321</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5668C-0088-47E2-B0FD-7F062410DF08}">
  <dimension ref="A1:F14"/>
  <sheetViews>
    <sheetView workbookViewId="0">
      <selection activeCell="E17" sqref="E17"/>
    </sheetView>
  </sheetViews>
  <sheetFormatPr defaultRowHeight="15" x14ac:dyDescent="0.25"/>
  <cols>
    <col min="1" max="1" width="13.1406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7" t="s">
        <v>8223</v>
      </c>
      <c r="B1" t="s">
        <v>8311</v>
      </c>
    </row>
    <row r="3" spans="1:6" x14ac:dyDescent="0.25">
      <c r="A3" s="7" t="s">
        <v>8323</v>
      </c>
      <c r="B3" s="7" t="s">
        <v>8322</v>
      </c>
    </row>
    <row r="4" spans="1:6" x14ac:dyDescent="0.25">
      <c r="A4" s="7" t="s">
        <v>8312</v>
      </c>
      <c r="B4" t="s">
        <v>8220</v>
      </c>
      <c r="C4" t="s">
        <v>8221</v>
      </c>
      <c r="D4" t="s">
        <v>8222</v>
      </c>
      <c r="E4" t="s">
        <v>8219</v>
      </c>
      <c r="F4" t="s">
        <v>8321</v>
      </c>
    </row>
    <row r="5" spans="1:6" x14ac:dyDescent="0.25">
      <c r="A5" s="8" t="s">
        <v>8320</v>
      </c>
      <c r="B5" s="9">
        <v>37</v>
      </c>
      <c r="C5" s="9">
        <v>493</v>
      </c>
      <c r="D5" s="9">
        <v>24</v>
      </c>
      <c r="E5" s="9">
        <v>839</v>
      </c>
      <c r="F5" s="9">
        <v>1393</v>
      </c>
    </row>
    <row r="6" spans="1:6" x14ac:dyDescent="0.25">
      <c r="A6" s="8" t="s">
        <v>8316</v>
      </c>
      <c r="B6" s="9">
        <v>20</v>
      </c>
      <c r="C6" s="9">
        <v>120</v>
      </c>
      <c r="D6" s="9">
        <v>20</v>
      </c>
      <c r="E6" s="9">
        <v>540</v>
      </c>
      <c r="F6" s="9">
        <v>700</v>
      </c>
    </row>
    <row r="7" spans="1:6" x14ac:dyDescent="0.25">
      <c r="A7" s="8" t="s">
        <v>8319</v>
      </c>
      <c r="B7" s="9">
        <v>178</v>
      </c>
      <c r="C7" s="9">
        <v>213</v>
      </c>
      <c r="D7" s="9"/>
      <c r="E7" s="9">
        <v>209</v>
      </c>
      <c r="F7" s="9">
        <v>600</v>
      </c>
    </row>
    <row r="8" spans="1:6" x14ac:dyDescent="0.25">
      <c r="A8" s="8" t="s">
        <v>8310</v>
      </c>
      <c r="B8" s="9">
        <v>40</v>
      </c>
      <c r="C8" s="9">
        <v>180</v>
      </c>
      <c r="D8" s="9"/>
      <c r="E8" s="9">
        <v>300</v>
      </c>
      <c r="F8" s="9">
        <v>520</v>
      </c>
    </row>
    <row r="9" spans="1:6" x14ac:dyDescent="0.25">
      <c r="A9" s="8" t="s">
        <v>8318</v>
      </c>
      <c r="B9" s="9">
        <v>30</v>
      </c>
      <c r="C9" s="9">
        <v>127</v>
      </c>
      <c r="D9" s="9"/>
      <c r="E9" s="9">
        <v>80</v>
      </c>
      <c r="F9" s="9">
        <v>237</v>
      </c>
    </row>
    <row r="10" spans="1:6" x14ac:dyDescent="0.25">
      <c r="A10" s="8" t="s">
        <v>8314</v>
      </c>
      <c r="B10" s="9"/>
      <c r="C10" s="9">
        <v>140</v>
      </c>
      <c r="D10" s="9"/>
      <c r="E10" s="9">
        <v>80</v>
      </c>
      <c r="F10" s="9">
        <v>220</v>
      </c>
    </row>
    <row r="11" spans="1:6" x14ac:dyDescent="0.25">
      <c r="A11" s="8" t="s">
        <v>8317</v>
      </c>
      <c r="B11" s="9"/>
      <c r="C11" s="9">
        <v>117</v>
      </c>
      <c r="D11" s="9"/>
      <c r="E11" s="9">
        <v>103</v>
      </c>
      <c r="F11" s="9">
        <v>220</v>
      </c>
    </row>
    <row r="12" spans="1:6" x14ac:dyDescent="0.25">
      <c r="A12" s="8" t="s">
        <v>8313</v>
      </c>
      <c r="B12" s="9">
        <v>20</v>
      </c>
      <c r="C12" s="9">
        <v>140</v>
      </c>
      <c r="D12" s="9">
        <v>6</v>
      </c>
      <c r="E12" s="9">
        <v>34</v>
      </c>
      <c r="F12" s="9">
        <v>200</v>
      </c>
    </row>
    <row r="13" spans="1:6" x14ac:dyDescent="0.25">
      <c r="A13" s="8" t="s">
        <v>8315</v>
      </c>
      <c r="B13" s="9">
        <v>24</v>
      </c>
      <c r="C13" s="9"/>
      <c r="D13" s="9"/>
      <c r="E13" s="9"/>
      <c r="F13" s="9">
        <v>24</v>
      </c>
    </row>
    <row r="14" spans="1:6" x14ac:dyDescent="0.25">
      <c r="A14" s="8" t="s">
        <v>8321</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3B58-3F6F-4381-9C09-760A2D4516DB}">
  <dimension ref="A1:E18"/>
  <sheetViews>
    <sheetView workbookViewId="0">
      <selection activeCell="B23" sqref="B23"/>
    </sheetView>
  </sheetViews>
  <sheetFormatPr defaultRowHeight="15" x14ac:dyDescent="0.25"/>
  <cols>
    <col min="1" max="1" width="13.140625" bestFit="1" customWidth="1"/>
    <col min="2" max="2" width="16.28515625" bestFit="1" customWidth="1"/>
    <col min="3" max="3" width="6.140625" bestFit="1" customWidth="1"/>
    <col min="4" max="4" width="10" bestFit="1" customWidth="1"/>
    <col min="5" max="6" width="11.28515625" bestFit="1" customWidth="1"/>
  </cols>
  <sheetData>
    <row r="1" spans="1:5" x14ac:dyDescent="0.25">
      <c r="A1" s="7" t="s">
        <v>8308</v>
      </c>
      <c r="B1" t="s">
        <v>8311</v>
      </c>
    </row>
    <row r="2" spans="1:5" x14ac:dyDescent="0.25">
      <c r="A2" s="7" t="s">
        <v>8379</v>
      </c>
      <c r="B2" t="s">
        <v>8311</v>
      </c>
    </row>
    <row r="4" spans="1:5" x14ac:dyDescent="0.25">
      <c r="A4" s="7" t="s">
        <v>8323</v>
      </c>
      <c r="B4" s="7" t="s">
        <v>8322</v>
      </c>
    </row>
    <row r="5" spans="1:5" x14ac:dyDescent="0.25">
      <c r="A5" s="7" t="s">
        <v>8312</v>
      </c>
      <c r="B5" t="s">
        <v>8220</v>
      </c>
      <c r="C5" t="s">
        <v>8221</v>
      </c>
      <c r="D5" t="s">
        <v>8219</v>
      </c>
      <c r="E5" t="s">
        <v>8321</v>
      </c>
    </row>
    <row r="6" spans="1:5" x14ac:dyDescent="0.25">
      <c r="A6" s="11" t="s">
        <v>8373</v>
      </c>
      <c r="B6" s="9">
        <v>34</v>
      </c>
      <c r="C6" s="9">
        <v>148</v>
      </c>
      <c r="D6" s="9">
        <v>184</v>
      </c>
      <c r="E6" s="9">
        <v>366</v>
      </c>
    </row>
    <row r="7" spans="1:5" x14ac:dyDescent="0.25">
      <c r="A7" s="11" t="s">
        <v>8374</v>
      </c>
      <c r="B7" s="9">
        <v>27</v>
      </c>
      <c r="C7" s="9">
        <v>106</v>
      </c>
      <c r="D7" s="9">
        <v>202</v>
      </c>
      <c r="E7" s="9">
        <v>335</v>
      </c>
    </row>
    <row r="8" spans="1:5" x14ac:dyDescent="0.25">
      <c r="A8" s="11" t="s">
        <v>8375</v>
      </c>
      <c r="B8" s="9">
        <v>28</v>
      </c>
      <c r="C8" s="9">
        <v>108</v>
      </c>
      <c r="D8" s="9">
        <v>180</v>
      </c>
      <c r="E8" s="9">
        <v>316</v>
      </c>
    </row>
    <row r="9" spans="1:5" x14ac:dyDescent="0.25">
      <c r="A9" s="11" t="s">
        <v>8376</v>
      </c>
      <c r="B9" s="9">
        <v>27</v>
      </c>
      <c r="C9" s="9">
        <v>102</v>
      </c>
      <c r="D9" s="9">
        <v>192</v>
      </c>
      <c r="E9" s="9">
        <v>321</v>
      </c>
    </row>
    <row r="10" spans="1:5" x14ac:dyDescent="0.25">
      <c r="A10" s="11" t="s">
        <v>8367</v>
      </c>
      <c r="B10" s="9">
        <v>27</v>
      </c>
      <c r="C10" s="9">
        <v>126</v>
      </c>
      <c r="D10" s="9">
        <v>233</v>
      </c>
      <c r="E10" s="9">
        <v>386</v>
      </c>
    </row>
    <row r="11" spans="1:5" x14ac:dyDescent="0.25">
      <c r="A11" s="11" t="s">
        <v>8377</v>
      </c>
      <c r="B11" s="9">
        <v>27</v>
      </c>
      <c r="C11" s="9">
        <v>148</v>
      </c>
      <c r="D11" s="9">
        <v>212</v>
      </c>
      <c r="E11" s="9">
        <v>387</v>
      </c>
    </row>
    <row r="12" spans="1:5" x14ac:dyDescent="0.25">
      <c r="A12" s="11" t="s">
        <v>8368</v>
      </c>
      <c r="B12" s="9">
        <v>43</v>
      </c>
      <c r="C12" s="9">
        <v>148</v>
      </c>
      <c r="D12" s="9">
        <v>192</v>
      </c>
      <c r="E12" s="9">
        <v>383</v>
      </c>
    </row>
    <row r="13" spans="1:5" x14ac:dyDescent="0.25">
      <c r="A13" s="11" t="s">
        <v>8369</v>
      </c>
      <c r="B13" s="9">
        <v>32</v>
      </c>
      <c r="C13" s="9">
        <v>135</v>
      </c>
      <c r="D13" s="9">
        <v>167</v>
      </c>
      <c r="E13" s="9">
        <v>334</v>
      </c>
    </row>
    <row r="14" spans="1:5" x14ac:dyDescent="0.25">
      <c r="A14" s="11" t="s">
        <v>8370</v>
      </c>
      <c r="B14" s="9">
        <v>24</v>
      </c>
      <c r="C14" s="9">
        <v>126</v>
      </c>
      <c r="D14" s="9">
        <v>148</v>
      </c>
      <c r="E14" s="9">
        <v>298</v>
      </c>
    </row>
    <row r="15" spans="1:5" x14ac:dyDescent="0.25">
      <c r="A15" s="11" t="s">
        <v>8371</v>
      </c>
      <c r="B15" s="9">
        <v>20</v>
      </c>
      <c r="C15" s="9">
        <v>151</v>
      </c>
      <c r="D15" s="9">
        <v>184</v>
      </c>
      <c r="E15" s="9">
        <v>355</v>
      </c>
    </row>
    <row r="16" spans="1:5" x14ac:dyDescent="0.25">
      <c r="A16" s="11" t="s">
        <v>8372</v>
      </c>
      <c r="B16" s="9">
        <v>37</v>
      </c>
      <c r="C16" s="9">
        <v>113</v>
      </c>
      <c r="D16" s="9">
        <v>181</v>
      </c>
      <c r="E16" s="9">
        <v>331</v>
      </c>
    </row>
    <row r="17" spans="1:5" x14ac:dyDescent="0.25">
      <c r="A17" s="11" t="s">
        <v>8378</v>
      </c>
      <c r="B17" s="9">
        <v>23</v>
      </c>
      <c r="C17" s="9">
        <v>119</v>
      </c>
      <c r="D17" s="9">
        <v>110</v>
      </c>
      <c r="E17" s="9">
        <v>252</v>
      </c>
    </row>
    <row r="18" spans="1:5" x14ac:dyDescent="0.25">
      <c r="A18" s="11" t="s">
        <v>8321</v>
      </c>
      <c r="B18" s="9">
        <v>349</v>
      </c>
      <c r="C18" s="9">
        <v>1530</v>
      </c>
      <c r="D18" s="9">
        <v>2185</v>
      </c>
      <c r="E18"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96A01-45B2-4F8C-A95F-8577AF7834D3}">
  <sheetPr>
    <tabColor rgb="FFFFFF00"/>
  </sheetPr>
  <dimension ref="B1:I14"/>
  <sheetViews>
    <sheetView workbookViewId="0"/>
  </sheetViews>
  <sheetFormatPr defaultRowHeight="15" x14ac:dyDescent="0.25"/>
  <cols>
    <col min="1" max="1" width="2.5703125" style="12" customWidth="1"/>
    <col min="2" max="2" width="28.140625" style="12" bestFit="1" customWidth="1"/>
    <col min="3" max="3" width="18.140625" style="12" bestFit="1" customWidth="1"/>
    <col min="4" max="4" width="14.28515625" style="12" bestFit="1" customWidth="1"/>
    <col min="5" max="5" width="17" style="12" bestFit="1" customWidth="1"/>
    <col min="6" max="6" width="13.140625" style="12" bestFit="1" customWidth="1"/>
    <col min="7" max="7" width="20.85546875" style="12" bestFit="1" customWidth="1"/>
    <col min="8" max="8" width="17" style="12" bestFit="1" customWidth="1"/>
    <col min="9" max="9" width="19.85546875" style="12" bestFit="1" customWidth="1"/>
    <col min="10" max="16384" width="9.140625" style="12"/>
  </cols>
  <sheetData>
    <row r="1" spans="2:9" ht="9" customHeight="1" x14ac:dyDescent="0.25"/>
    <row r="2" spans="2:9" x14ac:dyDescent="0.25">
      <c r="B2" s="13" t="s">
        <v>8380</v>
      </c>
      <c r="C2" s="13" t="s">
        <v>8381</v>
      </c>
      <c r="D2" s="13" t="s">
        <v>8382</v>
      </c>
      <c r="E2" s="13" t="s">
        <v>8387</v>
      </c>
      <c r="F2" s="13" t="s">
        <v>8383</v>
      </c>
      <c r="G2" s="13" t="s">
        <v>8384</v>
      </c>
      <c r="H2" s="13" t="s">
        <v>8385</v>
      </c>
      <c r="I2" s="13" t="s">
        <v>8386</v>
      </c>
    </row>
    <row r="3" spans="2:9" x14ac:dyDescent="0.25">
      <c r="B3" s="14" t="s">
        <v>8388</v>
      </c>
      <c r="C3" s="15">
        <f>COUNTIFS(Data!$F:$F,"successful",Data!$D:$D,"&lt;1000")</f>
        <v>322</v>
      </c>
      <c r="D3" s="15">
        <f>COUNTIFS(Data!$F:$F,"failed",Data!$D:$D,"&lt;1000")</f>
        <v>113</v>
      </c>
      <c r="E3" s="15">
        <f>COUNTIFS(Data!$F:$F,"canceled",Data!$D:$D,"&lt;1000")</f>
        <v>18</v>
      </c>
      <c r="F3" s="15">
        <f>SUM(C3:E3)</f>
        <v>453</v>
      </c>
      <c r="G3" s="16">
        <f>C3/F3</f>
        <v>0.71081677704194257</v>
      </c>
      <c r="H3" s="16">
        <f>D3/F3</f>
        <v>0.24944812362030905</v>
      </c>
      <c r="I3" s="16">
        <f>E3/F3</f>
        <v>3.9735099337748346E-2</v>
      </c>
    </row>
    <row r="4" spans="2:9" x14ac:dyDescent="0.25">
      <c r="B4" s="14" t="s">
        <v>8389</v>
      </c>
      <c r="C4" s="15">
        <f>COUNTIFS(Data!$F:$F,"successful",Data!$D:$D,"&gt;=1000",Data!$D:$D,"&lt;=4999")</f>
        <v>932</v>
      </c>
      <c r="D4" s="15">
        <f>COUNTIFS(Data!$F:$F,"failed",Data!$D:$D,"&gt;=1000",Data!$D:$D,"&lt;=4999")</f>
        <v>420</v>
      </c>
      <c r="E4" s="15">
        <f>COUNTIFS(Data!$F:$F,"canceled",Data!$D:$D,"&gt;=1000",Data!$D:$D,"&lt;=4999")</f>
        <v>60</v>
      </c>
      <c r="F4" s="15">
        <f t="shared" ref="F4:F14" si="0">SUM(C4:E4)</f>
        <v>1412</v>
      </c>
      <c r="G4" s="16">
        <f t="shared" ref="G4:G14" si="1">C4/F4</f>
        <v>0.66005665722379603</v>
      </c>
      <c r="H4" s="16">
        <f t="shared" ref="H4:H14" si="2">D4/F4</f>
        <v>0.29745042492917845</v>
      </c>
      <c r="I4" s="16">
        <f t="shared" ref="I4:I14" si="3">E4/F4</f>
        <v>4.2492917847025496E-2</v>
      </c>
    </row>
    <row r="5" spans="2:9" x14ac:dyDescent="0.25">
      <c r="B5" s="14" t="s">
        <v>8390</v>
      </c>
      <c r="C5" s="15">
        <f>COUNTIFS(Data!$F:$F,"successful",Data!$D:$D,"&gt;=5000",Data!$D:$D,"&lt;=9999")</f>
        <v>381</v>
      </c>
      <c r="D5" s="15">
        <f>COUNTIFS(Data!$F:$F,"failed",Data!$D:$D,"&gt;=5000",Data!$D:$D,"&lt;=9999")</f>
        <v>283</v>
      </c>
      <c r="E5" s="15">
        <f>COUNTIFS(Data!$F:$F,"canceled",Data!$D:$D,"&gt;=5000",Data!$D:$D,"&lt;=9999")</f>
        <v>52</v>
      </c>
      <c r="F5" s="15">
        <f t="shared" si="0"/>
        <v>716</v>
      </c>
      <c r="G5" s="16">
        <f t="shared" si="1"/>
        <v>0.53212290502793291</v>
      </c>
      <c r="H5" s="16">
        <f t="shared" si="2"/>
        <v>0.39525139664804471</v>
      </c>
      <c r="I5" s="16">
        <f t="shared" si="3"/>
        <v>7.2625698324022353E-2</v>
      </c>
    </row>
    <row r="6" spans="2:9" x14ac:dyDescent="0.25">
      <c r="B6" s="14" t="s">
        <v>8391</v>
      </c>
      <c r="C6" s="15">
        <f>COUNTIFS(Data!$F:$F,"successful",Data!$D:$D,"&gt;=10000",Data!$D:$D,"&lt;=14999")</f>
        <v>168</v>
      </c>
      <c r="D6" s="15">
        <f>COUNTIFS(Data!$F:$F,"failed",Data!$D:$D,"&gt;=10000",Data!$D:$D,"&lt;=14999")</f>
        <v>144</v>
      </c>
      <c r="E6" s="15">
        <f>COUNTIFS(Data!$F:$F,"canceled",Data!$D:$D,"&gt;=10000",Data!$D:$D,"&lt;=14999")</f>
        <v>40</v>
      </c>
      <c r="F6" s="15">
        <f t="shared" si="0"/>
        <v>352</v>
      </c>
      <c r="G6" s="16">
        <f t="shared" si="1"/>
        <v>0.47727272727272729</v>
      </c>
      <c r="H6" s="16">
        <f t="shared" si="2"/>
        <v>0.40909090909090912</v>
      </c>
      <c r="I6" s="16">
        <f t="shared" si="3"/>
        <v>0.11363636363636363</v>
      </c>
    </row>
    <row r="7" spans="2:9" x14ac:dyDescent="0.25">
      <c r="B7" s="14" t="s">
        <v>8392</v>
      </c>
      <c r="C7" s="15">
        <f>COUNTIFS(Data!$F:$F,"successful",Data!$D:$D,"&gt;=15000",Data!$D:$D,"&lt;=19999")</f>
        <v>94</v>
      </c>
      <c r="D7" s="15">
        <f>COUNTIFS(Data!$F:$F,"failed",Data!$D:$D,"&gt;=15000",Data!$D:$D,"&lt;=19999")</f>
        <v>90</v>
      </c>
      <c r="E7" s="15">
        <f>COUNTIFS(Data!$F:$F,"canceled",Data!$D:$D,"&gt;=15000",Data!$D:$D,"&lt;=19999")</f>
        <v>17</v>
      </c>
      <c r="F7" s="15">
        <f t="shared" si="0"/>
        <v>201</v>
      </c>
      <c r="G7" s="16">
        <f t="shared" si="1"/>
        <v>0.46766169154228854</v>
      </c>
      <c r="H7" s="16">
        <f t="shared" si="2"/>
        <v>0.44776119402985076</v>
      </c>
      <c r="I7" s="16">
        <f t="shared" si="3"/>
        <v>8.45771144278607E-2</v>
      </c>
    </row>
    <row r="8" spans="2:9" x14ac:dyDescent="0.25">
      <c r="B8" s="14" t="s">
        <v>8393</v>
      </c>
      <c r="C8" s="15">
        <f>COUNTIFS(Data!$F:$F,"successful",Data!$D:$D,"&gt;=20000",Data!$D:$D,"&lt;=24999")</f>
        <v>62</v>
      </c>
      <c r="D8" s="15">
        <f>COUNTIFS(Data!$F:$F,"failed",Data!$D:$D,"&gt;=20000",Data!$D:$D,"&lt;=24999")</f>
        <v>72</v>
      </c>
      <c r="E8" s="15">
        <f>COUNTIFS(Data!$F:$F,"canceled",Data!$D:$D,"&gt;=20000",Data!$D:$D,"&lt;=24999")</f>
        <v>14</v>
      </c>
      <c r="F8" s="15">
        <f t="shared" si="0"/>
        <v>148</v>
      </c>
      <c r="G8" s="16">
        <f t="shared" si="1"/>
        <v>0.41891891891891891</v>
      </c>
      <c r="H8" s="16">
        <f t="shared" si="2"/>
        <v>0.48648648648648651</v>
      </c>
      <c r="I8" s="16">
        <f t="shared" si="3"/>
        <v>9.45945945945946E-2</v>
      </c>
    </row>
    <row r="9" spans="2:9" x14ac:dyDescent="0.25">
      <c r="B9" s="14" t="s">
        <v>8394</v>
      </c>
      <c r="C9" s="15">
        <f>COUNTIFS(Data!$F:$F,"successful",Data!$D:$D,"&gt;=25000",Data!$D:$D,"&lt;=29999")</f>
        <v>55</v>
      </c>
      <c r="D9" s="15">
        <f>COUNTIFS(Data!$F:$F,"failed",Data!$D:$D,"&gt;=25000",Data!$D:$D,"&lt;=29999")</f>
        <v>64</v>
      </c>
      <c r="E9" s="15">
        <f>COUNTIFS(Data!$F:$F,"canceled",Data!$D:$D,"&gt;=25000",Data!$D:$D,"&lt;=29999")</f>
        <v>18</v>
      </c>
      <c r="F9" s="15">
        <f t="shared" si="0"/>
        <v>137</v>
      </c>
      <c r="G9" s="16">
        <f t="shared" si="1"/>
        <v>0.40145985401459855</v>
      </c>
      <c r="H9" s="16">
        <f t="shared" si="2"/>
        <v>0.46715328467153283</v>
      </c>
      <c r="I9" s="16">
        <f t="shared" si="3"/>
        <v>0.13138686131386862</v>
      </c>
    </row>
    <row r="10" spans="2:9" x14ac:dyDescent="0.25">
      <c r="B10" s="14" t="s">
        <v>8395</v>
      </c>
      <c r="C10" s="15">
        <f>COUNTIFS(Data!$F:$F,"successful",Data!$D:$D,"&gt;=30000",Data!$D:$D,"&lt;=34999")</f>
        <v>32</v>
      </c>
      <c r="D10" s="15">
        <f>COUNTIFS(Data!$F:$F,"failed",Data!$D:$D,"&gt;=30000",Data!$D:$D,"&lt;=34999")</f>
        <v>37</v>
      </c>
      <c r="E10" s="15">
        <f>COUNTIFS(Data!$F:$F,"canceled",Data!$D:$D,"&gt;=30000",Data!$D:$D,"&lt;=34999")</f>
        <v>13</v>
      </c>
      <c r="F10" s="15">
        <f t="shared" si="0"/>
        <v>82</v>
      </c>
      <c r="G10" s="16">
        <f t="shared" si="1"/>
        <v>0.3902439024390244</v>
      </c>
      <c r="H10" s="16">
        <f t="shared" si="2"/>
        <v>0.45121951219512196</v>
      </c>
      <c r="I10" s="16">
        <f t="shared" si="3"/>
        <v>0.15853658536585366</v>
      </c>
    </row>
    <row r="11" spans="2:9" x14ac:dyDescent="0.25">
      <c r="B11" s="14" t="s">
        <v>8396</v>
      </c>
      <c r="C11" s="15">
        <f>COUNTIFS(Data!$F:$F,"successful",Data!$D:$D,"&gt;=35000",Data!$D:$D,"&lt;=39999")</f>
        <v>26</v>
      </c>
      <c r="D11" s="15">
        <f>COUNTIFS(Data!$F:$F,"failed",Data!$D:$D,"&gt;=35000",Data!$D:$D,"&lt;=39999")</f>
        <v>22</v>
      </c>
      <c r="E11" s="15">
        <f>COUNTIFS(Data!$F:$F,"canceled",Data!$D:$D,"&gt;=35000",Data!$D:$D,"&lt;=39999")</f>
        <v>7</v>
      </c>
      <c r="F11" s="15">
        <f t="shared" si="0"/>
        <v>55</v>
      </c>
      <c r="G11" s="16">
        <f t="shared" si="1"/>
        <v>0.47272727272727272</v>
      </c>
      <c r="H11" s="16">
        <f t="shared" si="2"/>
        <v>0.4</v>
      </c>
      <c r="I11" s="16">
        <f t="shared" si="3"/>
        <v>0.12727272727272726</v>
      </c>
    </row>
    <row r="12" spans="2:9" x14ac:dyDescent="0.25">
      <c r="B12" s="14" t="s">
        <v>8397</v>
      </c>
      <c r="C12" s="15">
        <f>COUNTIFS(Data!$F:$F,"successful",Data!$D:$D,"&gt;=40000",Data!$D:$D,"&lt;=44999")</f>
        <v>21</v>
      </c>
      <c r="D12" s="15">
        <f>COUNTIFS(Data!$F:$F,"failed",Data!$D:$D,"&gt;=40000",Data!$D:$D,"&lt;=44999")</f>
        <v>16</v>
      </c>
      <c r="E12" s="15">
        <f>COUNTIFS(Data!$F:$F,"canceled",Data!$D:$D,"&gt;=40000",Data!$D:$D,"&lt;=44999")</f>
        <v>6</v>
      </c>
      <c r="F12" s="15">
        <f t="shared" si="0"/>
        <v>43</v>
      </c>
      <c r="G12" s="16">
        <f t="shared" si="1"/>
        <v>0.48837209302325579</v>
      </c>
      <c r="H12" s="16">
        <f t="shared" si="2"/>
        <v>0.37209302325581395</v>
      </c>
      <c r="I12" s="16">
        <f t="shared" si="3"/>
        <v>0.13953488372093023</v>
      </c>
    </row>
    <row r="13" spans="2:9" x14ac:dyDescent="0.25">
      <c r="B13" s="14" t="s">
        <v>8398</v>
      </c>
      <c r="C13" s="15">
        <f>COUNTIFS(Data!$F:$F,"successful",Data!$D:$D,"&gt;=45000",Data!$D:$D,"&lt;=49999")</f>
        <v>6</v>
      </c>
      <c r="D13" s="15">
        <f>COUNTIFS(Data!$F:$F,"failed",Data!$D:$D,"&gt;=45000",Data!$D:$D,"&lt;=49999")</f>
        <v>11</v>
      </c>
      <c r="E13" s="15">
        <f>COUNTIFS(Data!$F:$F,"canceled",Data!$D:$D,"&gt;=45000",Data!$D:$D,"&lt;=49999")</f>
        <v>4</v>
      </c>
      <c r="F13" s="15">
        <f t="shared" si="0"/>
        <v>21</v>
      </c>
      <c r="G13" s="16">
        <f t="shared" si="1"/>
        <v>0.2857142857142857</v>
      </c>
      <c r="H13" s="16">
        <f t="shared" si="2"/>
        <v>0.52380952380952384</v>
      </c>
      <c r="I13" s="16">
        <f t="shared" si="3"/>
        <v>0.19047619047619047</v>
      </c>
    </row>
    <row r="14" spans="2:9" x14ac:dyDescent="0.25">
      <c r="B14" s="14" t="s">
        <v>8399</v>
      </c>
      <c r="C14" s="15">
        <f>COUNTIFS(Data!$F:$F,"successful",Data!$D:$D,"&gt;=50000")</f>
        <v>86</v>
      </c>
      <c r="D14" s="15">
        <f>COUNTIFS(Data!$F:$F,"failed",Data!$D:$D,"&gt;=50000")</f>
        <v>258</v>
      </c>
      <c r="E14" s="15">
        <f>COUNTIFS(Data!$F:$F,"canceled",Data!$D:$D,"&gt;=50000")</f>
        <v>100</v>
      </c>
      <c r="F14" s="15">
        <f t="shared" si="0"/>
        <v>444</v>
      </c>
      <c r="G14" s="16">
        <f t="shared" si="1"/>
        <v>0.19369369369369369</v>
      </c>
      <c r="H14" s="16">
        <f t="shared" si="2"/>
        <v>0.58108108108108103</v>
      </c>
      <c r="I14" s="16">
        <f t="shared" si="3"/>
        <v>0.22522522522522523</v>
      </c>
    </row>
  </sheetData>
  <pageMargins left="0.7" right="0.7" top="0.75" bottom="0.75" header="0.3" footer="0.3"/>
  <pageSetup paperSize="0" orientation="portrait" horizontalDpi="300" verticalDpi="300" r:id="rId1"/>
  <ignoredErrors>
    <ignoredError sqref="C5 D3:D4" formula="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by Country &amp; Category</vt:lpstr>
      <vt:lpstr>Pivot by Country</vt:lpstr>
      <vt:lpstr>Pivot by Month</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admin</cp:lastModifiedBy>
  <dcterms:created xsi:type="dcterms:W3CDTF">2017-04-20T15:17:24Z</dcterms:created>
  <dcterms:modified xsi:type="dcterms:W3CDTF">2019-02-26T03:41:39Z</dcterms:modified>
</cp:coreProperties>
</file>