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ym\Desktop\"/>
    </mc:Choice>
  </mc:AlternateContent>
  <xr:revisionPtr revIDLastSave="0" documentId="13_ncr:1_{517C7590-80DC-4FC1-AE37-0B6EFA670F35}" xr6:coauthVersionLast="45" xr6:coauthVersionMax="45" xr10:uidLastSave="{00000000-0000-0000-0000-000000000000}"/>
  <bookViews>
    <workbookView xWindow="-120" yWindow="-120" windowWidth="29040" windowHeight="15990" xr2:uid="{7F963079-AA60-4293-9490-4293EB35880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9" i="1" l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8" i="1"/>
  <c r="D8" i="1" l="1"/>
  <c r="C8" i="1"/>
  <c r="F8" i="1" l="1"/>
  <c r="E8" i="1"/>
  <c r="G8" i="1" s="1"/>
  <c r="C9" i="1"/>
  <c r="E9" i="1" l="1"/>
  <c r="C10" i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H8" i="1"/>
  <c r="I8" i="1" s="1"/>
  <c r="J8" i="1"/>
  <c r="E10" i="1" l="1"/>
  <c r="D9" i="1"/>
  <c r="F9" i="1" s="1"/>
  <c r="E11" i="1"/>
  <c r="G9" i="1" l="1"/>
  <c r="J9" i="1" s="1"/>
  <c r="E12" i="1"/>
  <c r="H9" i="1" l="1"/>
  <c r="I9" i="1" s="1"/>
  <c r="D10" i="1" s="1"/>
  <c r="F10" i="1" s="1"/>
  <c r="E13" i="1"/>
  <c r="G10" i="1" l="1"/>
  <c r="J10" i="1" s="1"/>
  <c r="E14" i="1"/>
  <c r="H10" i="1" l="1"/>
  <c r="I10" i="1" s="1"/>
  <c r="D11" i="1" s="1"/>
  <c r="F11" i="1" s="1"/>
  <c r="E15" i="1" l="1"/>
  <c r="G11" i="1"/>
  <c r="J11" i="1" s="1"/>
  <c r="H11" i="1" l="1"/>
  <c r="E16" i="1"/>
  <c r="E17" i="1" l="1"/>
  <c r="I11" i="1"/>
  <c r="D12" i="1" s="1"/>
  <c r="G12" i="1" l="1"/>
  <c r="J12" i="1" s="1"/>
  <c r="E18" i="1"/>
  <c r="F12" i="1" l="1"/>
  <c r="E19" i="1"/>
  <c r="H12" i="1" l="1"/>
  <c r="I12" i="1" s="1"/>
  <c r="D13" i="1" s="1"/>
  <c r="E20" i="1"/>
  <c r="G13" i="1" l="1"/>
  <c r="J13" i="1" s="1"/>
  <c r="E21" i="1"/>
  <c r="F13" i="1" l="1"/>
  <c r="H13" i="1" s="1"/>
  <c r="I13" i="1" s="1"/>
  <c r="D14" i="1" s="1"/>
  <c r="E22" i="1"/>
  <c r="G14" i="1" l="1"/>
  <c r="J14" i="1" s="1"/>
  <c r="E23" i="1"/>
  <c r="F14" i="1" l="1"/>
  <c r="H14" i="1" s="1"/>
  <c r="I14" i="1" s="1"/>
  <c r="D15" i="1" s="1"/>
  <c r="E24" i="1"/>
  <c r="E25" i="1" l="1"/>
  <c r="G15" i="1"/>
  <c r="J15" i="1" s="1"/>
  <c r="F15" i="1" l="1"/>
  <c r="H15" i="1" s="1"/>
  <c r="E26" i="1"/>
  <c r="E27" i="1" l="1"/>
  <c r="I15" i="1"/>
  <c r="D16" i="1" s="1"/>
  <c r="E28" i="1" l="1"/>
  <c r="G16" i="1"/>
  <c r="J16" i="1" s="1"/>
  <c r="F16" i="1" l="1"/>
  <c r="H16" i="1" s="1"/>
  <c r="E29" i="1"/>
  <c r="E30" i="1" l="1"/>
  <c r="I16" i="1"/>
  <c r="E31" i="1" l="1"/>
  <c r="D17" i="1"/>
  <c r="E32" i="1" l="1"/>
  <c r="G17" i="1"/>
  <c r="J17" i="1" s="1"/>
  <c r="F17" i="1" l="1"/>
  <c r="E33" i="1"/>
  <c r="H17" i="1" l="1"/>
  <c r="I17" i="1" s="1"/>
  <c r="D18" i="1" s="1"/>
  <c r="E34" i="1"/>
  <c r="G18" i="1" l="1"/>
  <c r="J18" i="1" s="1"/>
  <c r="E35" i="1"/>
  <c r="F18" i="1" l="1"/>
  <c r="H18" i="1" s="1"/>
  <c r="I18" i="1" s="1"/>
  <c r="D19" i="1" s="1"/>
  <c r="E36" i="1"/>
  <c r="G19" i="1" l="1"/>
  <c r="J19" i="1" s="1"/>
  <c r="E37" i="1"/>
  <c r="F19" i="1" l="1"/>
  <c r="H19" i="1" s="1"/>
  <c r="I19" i="1" s="1"/>
  <c r="D20" i="1" s="1"/>
  <c r="G20" i="1" l="1"/>
  <c r="J20" i="1" s="1"/>
  <c r="F20" i="1" l="1"/>
  <c r="H20" i="1" s="1"/>
  <c r="I20" i="1" s="1"/>
  <c r="D21" i="1" s="1"/>
  <c r="G21" i="1" l="1"/>
  <c r="J21" i="1" s="1"/>
  <c r="F21" i="1" l="1"/>
  <c r="H21" i="1" s="1"/>
  <c r="I21" i="1" s="1"/>
  <c r="D22" i="1" s="1"/>
  <c r="G22" i="1" l="1"/>
  <c r="J22" i="1" s="1"/>
  <c r="F22" i="1" l="1"/>
  <c r="H22" i="1" s="1"/>
  <c r="I22" i="1" s="1"/>
  <c r="D23" i="1" s="1"/>
  <c r="G23" i="1" l="1"/>
  <c r="J23" i="1" s="1"/>
  <c r="F23" i="1" l="1"/>
  <c r="H23" i="1" s="1"/>
  <c r="I23" i="1" s="1"/>
  <c r="D24" i="1" s="1"/>
  <c r="G24" i="1" l="1"/>
  <c r="J24" i="1" s="1"/>
  <c r="F24" i="1" l="1"/>
  <c r="H24" i="1" s="1"/>
  <c r="I24" i="1" s="1"/>
  <c r="D25" i="1" s="1"/>
  <c r="G25" i="1" l="1"/>
  <c r="J25" i="1" s="1"/>
  <c r="F25" i="1" l="1"/>
  <c r="H25" i="1" s="1"/>
  <c r="I25" i="1" s="1"/>
  <c r="D26" i="1" s="1"/>
  <c r="G26" i="1" l="1"/>
  <c r="J26" i="1" s="1"/>
  <c r="F26" i="1" l="1"/>
  <c r="H26" i="1" s="1"/>
  <c r="I26" i="1" s="1"/>
  <c r="D27" i="1" s="1"/>
  <c r="G27" i="1" l="1"/>
  <c r="J27" i="1" s="1"/>
  <c r="F27" i="1" l="1"/>
  <c r="H27" i="1" s="1"/>
  <c r="I27" i="1" s="1"/>
  <c r="D28" i="1" s="1"/>
  <c r="G28" i="1" l="1"/>
  <c r="J28" i="1" s="1"/>
  <c r="F28" i="1" l="1"/>
  <c r="H28" i="1" s="1"/>
  <c r="I28" i="1" s="1"/>
  <c r="D29" i="1" s="1"/>
  <c r="G29" i="1" l="1"/>
  <c r="J29" i="1" s="1"/>
  <c r="F29" i="1" l="1"/>
  <c r="H29" i="1" s="1"/>
  <c r="I29" i="1" l="1"/>
  <c r="D30" i="1" s="1"/>
  <c r="G30" i="1" l="1"/>
  <c r="J30" i="1" s="1"/>
  <c r="F30" i="1" l="1"/>
  <c r="H30" i="1" s="1"/>
  <c r="I30" i="1" s="1"/>
  <c r="D31" i="1" s="1"/>
  <c r="G31" i="1" l="1"/>
  <c r="J31" i="1" s="1"/>
  <c r="F31" i="1" l="1"/>
  <c r="H31" i="1" s="1"/>
  <c r="I31" i="1" s="1"/>
  <c r="D32" i="1" s="1"/>
  <c r="G32" i="1" l="1"/>
  <c r="J32" i="1" s="1"/>
  <c r="F32" i="1" l="1"/>
  <c r="H32" i="1" s="1"/>
  <c r="I32" i="1" l="1"/>
  <c r="D33" i="1" s="1"/>
  <c r="G33" i="1" l="1"/>
  <c r="J33" i="1" s="1"/>
  <c r="F33" i="1" l="1"/>
  <c r="H33" i="1" s="1"/>
  <c r="I33" i="1" s="1"/>
  <c r="D34" i="1" s="1"/>
  <c r="G34" i="1" l="1"/>
  <c r="J34" i="1" s="1"/>
  <c r="F34" i="1" l="1"/>
  <c r="H34" i="1" s="1"/>
  <c r="I34" i="1" l="1"/>
  <c r="D35" i="1" s="1"/>
  <c r="G35" i="1" l="1"/>
  <c r="J35" i="1" s="1"/>
  <c r="F35" i="1" l="1"/>
  <c r="H35" i="1" s="1"/>
  <c r="I35" i="1" s="1"/>
  <c r="D36" i="1" s="1"/>
  <c r="G36" i="1" l="1"/>
  <c r="J36" i="1" s="1"/>
  <c r="F36" i="1" l="1"/>
  <c r="H36" i="1" s="1"/>
  <c r="I36" i="1" l="1"/>
  <c r="D37" i="1" l="1"/>
  <c r="D39" i="1" s="1"/>
  <c r="G37" i="1" l="1"/>
  <c r="J37" i="1" s="1"/>
  <c r="J39" i="1" s="1"/>
  <c r="F37" i="1" l="1"/>
  <c r="H37" i="1" s="1"/>
  <c r="I37" i="1" s="1"/>
  <c r="I39" i="1" s="1"/>
</calcChain>
</file>

<file path=xl/sharedStrings.xml><?xml version="1.0" encoding="utf-8"?>
<sst xmlns="http://schemas.openxmlformats.org/spreadsheetml/2006/main" count="31" uniqueCount="30">
  <si>
    <t>#</t>
  </si>
  <si>
    <t>Year</t>
  </si>
  <si>
    <t>Salary</t>
  </si>
  <si>
    <t>Debt</t>
  </si>
  <si>
    <t>Interest This Year</t>
  </si>
  <si>
    <t>Total Paid</t>
  </si>
  <si>
    <t>Total Interest</t>
  </si>
  <si>
    <t>Paid From Salary</t>
  </si>
  <si>
    <t>Starting Salary</t>
  </si>
  <si>
    <t>Annual Pay Rise</t>
  </si>
  <si>
    <t>Remaining Student Debt</t>
  </si>
  <si>
    <t>Interest Calculation</t>
  </si>
  <si>
    <t>While Studying</t>
  </si>
  <si>
    <t>RPI + 3% (e.g. 5.6% in Oct 2020)</t>
  </si>
  <si>
    <t>Less than £26,575</t>
  </si>
  <si>
    <t>Only RPI (2.6% in Oct 2020)</t>
  </si>
  <si>
    <t>More than £47,385</t>
  </si>
  <si>
    <t>RPI + 3%</t>
  </si>
  <si>
    <t>RPI in Current Year</t>
  </si>
  <si>
    <t>Between</t>
  </si>
  <si>
    <t>RPI + Sliding Scale Interest</t>
  </si>
  <si>
    <t>Min Salary Interest</t>
  </si>
  <si>
    <t>Max Salary Interest</t>
  </si>
  <si>
    <t>Max Salary Intererst</t>
  </si>
  <si>
    <t>Additional Payment</t>
  </si>
  <si>
    <t>Interest Rate on Debt</t>
  </si>
  <si>
    <t>Total</t>
  </si>
  <si>
    <t>Add Paym Per Month</t>
  </si>
  <si>
    <t>(including)</t>
  </si>
  <si>
    <t>Current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</si>
</sst>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£&quot;#,##0;[Red]\-&quot;£&quot;#,##0"/>
    <numFmt numFmtId="8" formatCode="&quot;£&quot;#,##0.00;[Red]\-&quot;£&quot;#,##0.00"/>
    <numFmt numFmtId="164" formatCode="&quot;£&quot;#,##0.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0"/>
      <name val="Gadugi"/>
      <family val="2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3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0" fillId="0" borderId="0" xfId="0" applyAlignment="1">
      <alignment wrapText="1"/>
    </xf>
    <xf numFmtId="8" fontId="0" fillId="2" borderId="2" xfId="0" applyNumberFormat="1" applyFill="1" applyBorder="1"/>
    <xf numFmtId="8" fontId="0" fillId="2" borderId="0" xfId="0" applyNumberFormat="1" applyFill="1" applyBorder="1"/>
    <xf numFmtId="10" fontId="0" fillId="2" borderId="0" xfId="1" applyNumberFormat="1" applyFont="1" applyFill="1" applyBorder="1"/>
    <xf numFmtId="164" fontId="0" fillId="2" borderId="0" xfId="0" applyNumberFormat="1" applyFill="1" applyBorder="1"/>
    <xf numFmtId="8" fontId="0" fillId="2" borderId="8" xfId="0" applyNumberFormat="1" applyFill="1" applyBorder="1"/>
    <xf numFmtId="8" fontId="0" fillId="2" borderId="10" xfId="0" applyNumberFormat="1" applyFill="1" applyBorder="1"/>
    <xf numFmtId="10" fontId="0" fillId="2" borderId="10" xfId="1" applyNumberFormat="1" applyFont="1" applyFill="1" applyBorder="1"/>
    <xf numFmtId="164" fontId="0" fillId="2" borderId="10" xfId="0" applyNumberFormat="1" applyFill="1" applyBorder="1"/>
    <xf numFmtId="8" fontId="0" fillId="2" borderId="11" xfId="0" applyNumberFormat="1" applyFill="1" applyBorder="1"/>
    <xf numFmtId="0" fontId="4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wrapText="1"/>
    </xf>
    <xf numFmtId="0" fontId="4" fillId="3" borderId="0" xfId="0" applyFont="1" applyFill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8" fontId="2" fillId="2" borderId="3" xfId="0" applyNumberFormat="1" applyFont="1" applyFill="1" applyBorder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1" fontId="0" fillId="2" borderId="0" xfId="0" applyNumberFormat="1" applyFill="1" applyBorder="1" applyAlignment="1">
      <alignment horizontal="center"/>
    </xf>
    <xf numFmtId="1" fontId="0" fillId="2" borderId="10" xfId="0" applyNumberFormat="1" applyFill="1" applyBorder="1" applyAlignment="1">
      <alignment horizontal="center"/>
    </xf>
    <xf numFmtId="0" fontId="0" fillId="2" borderId="0" xfId="0" applyFill="1"/>
    <xf numFmtId="0" fontId="2" fillId="2" borderId="0" xfId="0" applyFont="1" applyFill="1" applyAlignment="1">
      <alignment wrapText="1"/>
    </xf>
    <xf numFmtId="6" fontId="0" fillId="2" borderId="0" xfId="0" applyNumberFormat="1" applyFill="1"/>
    <xf numFmtId="6" fontId="5" fillId="0" borderId="2" xfId="0" applyNumberFormat="1" applyFont="1" applyBorder="1"/>
    <xf numFmtId="9" fontId="5" fillId="0" borderId="2" xfId="1" applyFont="1" applyBorder="1"/>
    <xf numFmtId="164" fontId="5" fillId="0" borderId="2" xfId="1" applyNumberFormat="1" applyFont="1" applyBorder="1"/>
    <xf numFmtId="10" fontId="5" fillId="0" borderId="2" xfId="1" applyNumberFormat="1" applyFont="1" applyBorder="1"/>
    <xf numFmtId="1" fontId="5" fillId="0" borderId="2" xfId="1" applyNumberFormat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0A11A-07BB-4907-856E-2A7B70BED320}">
  <dimension ref="A1:L53"/>
  <sheetViews>
    <sheetView tabSelected="1" workbookViewId="0">
      <selection activeCell="D4" sqref="D4"/>
    </sheetView>
  </sheetViews>
  <sheetFormatPr defaultRowHeight="15" x14ac:dyDescent="0.25"/>
  <cols>
    <col min="2" max="2" width="13.28515625" customWidth="1"/>
    <col min="3" max="3" width="12.42578125" customWidth="1"/>
    <col min="4" max="4" width="14.42578125" customWidth="1"/>
    <col min="5" max="5" width="16.28515625" customWidth="1"/>
    <col min="6" max="6" width="14.28515625" customWidth="1"/>
    <col min="7" max="7" width="13.28515625" customWidth="1"/>
    <col min="8" max="8" width="13.85546875" customWidth="1"/>
    <col min="9" max="9" width="11.5703125" customWidth="1"/>
    <col min="10" max="10" width="11.28515625" customWidth="1"/>
  </cols>
  <sheetData>
    <row r="1" spans="1:12" x14ac:dyDescent="0.25">
      <c r="A1" s="26"/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</row>
    <row r="2" spans="1:12" x14ac:dyDescent="0.25">
      <c r="A2" s="26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</row>
    <row r="3" spans="1:12" ht="29.65" customHeight="1" x14ac:dyDescent="0.25">
      <c r="A3" s="26"/>
      <c r="B3" s="16" t="s">
        <v>8</v>
      </c>
      <c r="C3" s="29">
        <v>30000</v>
      </c>
      <c r="D3" s="26"/>
      <c r="E3" s="16" t="s">
        <v>10</v>
      </c>
      <c r="F3" s="29">
        <v>20000</v>
      </c>
      <c r="G3" s="26"/>
      <c r="H3" s="16" t="s">
        <v>21</v>
      </c>
      <c r="I3" s="29">
        <v>26575</v>
      </c>
      <c r="J3" s="26"/>
      <c r="K3" s="26"/>
      <c r="L3" s="26"/>
    </row>
    <row r="4" spans="1:12" ht="29.65" customHeight="1" x14ac:dyDescent="0.25">
      <c r="A4" s="26"/>
      <c r="B4" s="16" t="s">
        <v>9</v>
      </c>
      <c r="C4" s="30">
        <v>0.02</v>
      </c>
      <c r="D4" s="26"/>
      <c r="E4" s="16" t="s">
        <v>18</v>
      </c>
      <c r="F4" s="32">
        <v>2.5999999999999999E-2</v>
      </c>
      <c r="G4" s="26"/>
      <c r="H4" s="16" t="s">
        <v>22</v>
      </c>
      <c r="I4" s="29">
        <v>47385</v>
      </c>
      <c r="J4" s="26"/>
      <c r="K4" s="26"/>
      <c r="L4" s="26"/>
    </row>
    <row r="5" spans="1:12" ht="29.65" customHeight="1" x14ac:dyDescent="0.25">
      <c r="A5" s="26"/>
      <c r="B5" s="16" t="s">
        <v>27</v>
      </c>
      <c r="C5" s="31">
        <v>400</v>
      </c>
      <c r="D5" s="26"/>
      <c r="E5" s="16" t="s">
        <v>29</v>
      </c>
      <c r="F5" s="33">
        <v>2021</v>
      </c>
      <c r="G5" s="26"/>
      <c r="H5" s="27"/>
      <c r="I5" s="28"/>
      <c r="J5" s="26"/>
      <c r="K5" s="26"/>
      <c r="L5" s="26"/>
    </row>
    <row r="6" spans="1:12" x14ac:dyDescent="0.25">
      <c r="A6" s="26"/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</row>
    <row r="7" spans="1:12" ht="32.1" customHeight="1" thickBot="1" x14ac:dyDescent="0.3">
      <c r="A7" s="11" t="s">
        <v>0</v>
      </c>
      <c r="B7" s="12" t="s">
        <v>1</v>
      </c>
      <c r="C7" s="12" t="s">
        <v>2</v>
      </c>
      <c r="D7" s="12" t="s">
        <v>3</v>
      </c>
      <c r="E7" s="13" t="s">
        <v>25</v>
      </c>
      <c r="F7" s="13" t="s">
        <v>7</v>
      </c>
      <c r="G7" s="13" t="s">
        <v>4</v>
      </c>
      <c r="H7" s="13" t="s">
        <v>24</v>
      </c>
      <c r="I7" s="13" t="s">
        <v>5</v>
      </c>
      <c r="J7" s="14" t="s">
        <v>6</v>
      </c>
      <c r="K7" s="26"/>
      <c r="L7" s="26"/>
    </row>
    <row r="8" spans="1:12" x14ac:dyDescent="0.25">
      <c r="A8" s="18">
        <v>1</v>
      </c>
      <c r="B8" s="24">
        <f>F5</f>
        <v>2021</v>
      </c>
      <c r="C8" s="3">
        <f>C3</f>
        <v>30000</v>
      </c>
      <c r="D8" s="3">
        <f>F3</f>
        <v>20000</v>
      </c>
      <c r="E8" s="4">
        <f>IF(C8&lt;=$I$3, $F$4, IF(C8&gt;=$I$4, $F$4+3%, $F$4+(300*(((C8-$I$3)/($I$4-$I$3))/100))/100 ))</f>
        <v>3.0937530033637674E-2</v>
      </c>
      <c r="F8" s="3">
        <f>IF(((C8-$I$3)*0.09)&gt;D8,D8+G8,(IF(((C8-$I$3)*0.09)&lt;0,0,(C8-$I$3)*0.09)))</f>
        <v>308.25</v>
      </c>
      <c r="G8" s="3">
        <f>D8*E8</f>
        <v>618.75060067275342</v>
      </c>
      <c r="H8" s="5">
        <f>IF(($C$5*12)&lt;(D8+G8-F8), $C$5*12, D8+G8-F8)</f>
        <v>4800</v>
      </c>
      <c r="I8" s="3">
        <f>F8+H8</f>
        <v>5108.25</v>
      </c>
      <c r="J8" s="6">
        <f>G8</f>
        <v>618.75060067275342</v>
      </c>
      <c r="K8" s="26"/>
      <c r="L8" s="26"/>
    </row>
    <row r="9" spans="1:12" x14ac:dyDescent="0.25">
      <c r="A9" s="18">
        <v>2</v>
      </c>
      <c r="B9" s="24">
        <f>B8+1</f>
        <v>2022</v>
      </c>
      <c r="C9" s="3">
        <f>C8+($C$4*C8)</f>
        <v>30600</v>
      </c>
      <c r="D9" s="3">
        <f>IF((D8+J8-I8)&gt;0, D8+J8-I8, 0)</f>
        <v>15510.500600672753</v>
      </c>
      <c r="E9" s="4">
        <f t="shared" ref="E9:E36" si="0">IF(C9&lt;=$I$3, $F$4, IF(C9&gt;=$I$4, $F$4+3%, $F$4+(300*(((C9-$I$3)/($I$4-$I$3))/100))/100 ))</f>
        <v>3.1802498798654488E-2</v>
      </c>
      <c r="F9" s="3">
        <f t="shared" ref="F9:F37" si="1">IF(((C9-$I$3)*0.09)&gt;D9,D9+G9,(IF(((C9-$I$3)*0.09)&lt;0,0,(C9-$I$3)*0.09)))</f>
        <v>362.25</v>
      </c>
      <c r="G9" s="3">
        <f t="shared" ref="G9:G37" si="2">D9*E9</f>
        <v>493.27267671942491</v>
      </c>
      <c r="H9" s="5">
        <f t="shared" ref="H9:H37" si="3">IF(($C$5*12)&lt;(D9+G9-F9), $C$5*12, D9+G9-F9)</f>
        <v>4800</v>
      </c>
      <c r="I9" s="3">
        <f t="shared" ref="I9:I37" si="4">F9+H9</f>
        <v>5162.25</v>
      </c>
      <c r="J9" s="6">
        <f t="shared" ref="J9:J37" si="5">G9</f>
        <v>493.27267671942491</v>
      </c>
      <c r="K9" s="26"/>
      <c r="L9" s="26"/>
    </row>
    <row r="10" spans="1:12" x14ac:dyDescent="0.25">
      <c r="A10" s="18">
        <v>3</v>
      </c>
      <c r="B10" s="24">
        <f t="shared" ref="B10:B37" si="6">B9+1</f>
        <v>2023</v>
      </c>
      <c r="C10" s="3">
        <f t="shared" ref="C10:C37" si="7">C9+($C$4*C9)</f>
        <v>31212</v>
      </c>
      <c r="D10" s="3">
        <f t="shared" ref="D10:D15" si="8">IF((D9+J9-I9)&gt;0, D9+J9-I9, 0)</f>
        <v>10841.523277392178</v>
      </c>
      <c r="E10" s="4">
        <f t="shared" si="0"/>
        <v>3.2684766938971647E-2</v>
      </c>
      <c r="F10" s="3">
        <f t="shared" si="1"/>
        <v>417.33</v>
      </c>
      <c r="G10" s="3">
        <f t="shared" si="2"/>
        <v>354.3526615849994</v>
      </c>
      <c r="H10" s="5">
        <f t="shared" si="3"/>
        <v>4800</v>
      </c>
      <c r="I10" s="3">
        <f t="shared" si="4"/>
        <v>5217.33</v>
      </c>
      <c r="J10" s="6">
        <f t="shared" si="5"/>
        <v>354.3526615849994</v>
      </c>
      <c r="K10" s="26"/>
      <c r="L10" s="26"/>
    </row>
    <row r="11" spans="1:12" x14ac:dyDescent="0.25">
      <c r="A11" s="18">
        <v>4</v>
      </c>
      <c r="B11" s="24">
        <f t="shared" si="6"/>
        <v>2024</v>
      </c>
      <c r="C11" s="3">
        <f t="shared" si="7"/>
        <v>31836.240000000002</v>
      </c>
      <c r="D11" s="3">
        <f t="shared" si="8"/>
        <v>5978.5459389771768</v>
      </c>
      <c r="E11" s="4">
        <f t="shared" si="0"/>
        <v>3.3584680442095151E-2</v>
      </c>
      <c r="F11" s="3">
        <f t="shared" si="1"/>
        <v>473.5116000000001</v>
      </c>
      <c r="G11" s="3">
        <f t="shared" si="2"/>
        <v>200.78755486893417</v>
      </c>
      <c r="H11" s="5">
        <f t="shared" si="3"/>
        <v>4800</v>
      </c>
      <c r="I11" s="3">
        <f t="shared" si="4"/>
        <v>5273.5115999999998</v>
      </c>
      <c r="J11" s="6">
        <f t="shared" si="5"/>
        <v>200.78755486893417</v>
      </c>
      <c r="K11" s="26"/>
      <c r="L11" s="26"/>
    </row>
    <row r="12" spans="1:12" x14ac:dyDescent="0.25">
      <c r="A12" s="18">
        <v>5</v>
      </c>
      <c r="B12" s="24">
        <f t="shared" si="6"/>
        <v>2025</v>
      </c>
      <c r="C12" s="3">
        <f t="shared" si="7"/>
        <v>32472.964800000002</v>
      </c>
      <c r="D12" s="3">
        <f t="shared" si="8"/>
        <v>905.82189384611138</v>
      </c>
      <c r="E12" s="4">
        <f t="shared" si="0"/>
        <v>3.4502592215281118E-2</v>
      </c>
      <c r="F12" s="3">
        <f t="shared" si="1"/>
        <v>530.81683200000009</v>
      </c>
      <c r="G12" s="3">
        <f t="shared" si="2"/>
        <v>31.253203423046042</v>
      </c>
      <c r="H12" s="5">
        <f t="shared" si="3"/>
        <v>406.25826526915728</v>
      </c>
      <c r="I12" s="3">
        <f t="shared" si="4"/>
        <v>937.07509726915737</v>
      </c>
      <c r="J12" s="6">
        <f t="shared" si="5"/>
        <v>31.253203423046042</v>
      </c>
      <c r="K12" s="26"/>
      <c r="L12" s="26"/>
    </row>
    <row r="13" spans="1:12" x14ac:dyDescent="0.25">
      <c r="A13" s="18">
        <v>6</v>
      </c>
      <c r="B13" s="24">
        <f t="shared" si="6"/>
        <v>2026</v>
      </c>
      <c r="C13" s="3">
        <f t="shared" si="7"/>
        <v>33122.424096000002</v>
      </c>
      <c r="D13" s="3">
        <f t="shared" si="8"/>
        <v>0</v>
      </c>
      <c r="E13" s="4">
        <f t="shared" si="0"/>
        <v>3.5438862223930806E-2</v>
      </c>
      <c r="F13" s="3">
        <f t="shared" si="1"/>
        <v>0</v>
      </c>
      <c r="G13" s="3">
        <f t="shared" si="2"/>
        <v>0</v>
      </c>
      <c r="H13" s="5">
        <f t="shared" si="3"/>
        <v>0</v>
      </c>
      <c r="I13" s="3">
        <f t="shared" si="4"/>
        <v>0</v>
      </c>
      <c r="J13" s="6">
        <f t="shared" si="5"/>
        <v>0</v>
      </c>
      <c r="K13" s="26"/>
      <c r="L13" s="26"/>
    </row>
    <row r="14" spans="1:12" x14ac:dyDescent="0.25">
      <c r="A14" s="18">
        <v>7</v>
      </c>
      <c r="B14" s="24">
        <f t="shared" si="6"/>
        <v>2027</v>
      </c>
      <c r="C14" s="3">
        <f t="shared" si="7"/>
        <v>33784.872577920003</v>
      </c>
      <c r="D14" s="3">
        <f t="shared" si="8"/>
        <v>0</v>
      </c>
      <c r="E14" s="4">
        <f t="shared" si="0"/>
        <v>3.639385763275349E-2</v>
      </c>
      <c r="F14" s="3">
        <f t="shared" si="1"/>
        <v>0</v>
      </c>
      <c r="G14" s="3">
        <f t="shared" si="2"/>
        <v>0</v>
      </c>
      <c r="H14" s="5">
        <f t="shared" si="3"/>
        <v>0</v>
      </c>
      <c r="I14" s="3">
        <f t="shared" si="4"/>
        <v>0</v>
      </c>
      <c r="J14" s="6">
        <f t="shared" si="5"/>
        <v>0</v>
      </c>
      <c r="K14" s="26"/>
      <c r="L14" s="26"/>
    </row>
    <row r="15" spans="1:12" x14ac:dyDescent="0.25">
      <c r="A15" s="18">
        <v>8</v>
      </c>
      <c r="B15" s="24">
        <f t="shared" si="6"/>
        <v>2028</v>
      </c>
      <c r="C15" s="3">
        <f t="shared" si="7"/>
        <v>34460.570029478404</v>
      </c>
      <c r="D15" s="3">
        <f t="shared" si="8"/>
        <v>0</v>
      </c>
      <c r="E15" s="4">
        <f t="shared" si="0"/>
        <v>3.736795294975262E-2</v>
      </c>
      <c r="F15" s="3">
        <f t="shared" si="1"/>
        <v>0</v>
      </c>
      <c r="G15" s="3">
        <f t="shared" si="2"/>
        <v>0</v>
      </c>
      <c r="H15" s="5">
        <f t="shared" si="3"/>
        <v>0</v>
      </c>
      <c r="I15" s="3">
        <f t="shared" si="4"/>
        <v>0</v>
      </c>
      <c r="J15" s="6">
        <f t="shared" si="5"/>
        <v>0</v>
      </c>
      <c r="K15" s="26"/>
      <c r="L15" s="26"/>
    </row>
    <row r="16" spans="1:12" x14ac:dyDescent="0.25">
      <c r="A16" s="18">
        <v>9</v>
      </c>
      <c r="B16" s="24">
        <f t="shared" si="6"/>
        <v>2029</v>
      </c>
      <c r="C16" s="3">
        <f t="shared" si="7"/>
        <v>35149.781430067975</v>
      </c>
      <c r="D16" s="3">
        <f>IF((D15+J15-I15)&gt;0, D15+J15-I15, 0)</f>
        <v>0</v>
      </c>
      <c r="E16" s="4">
        <f t="shared" si="0"/>
        <v>3.8361530173091747E-2</v>
      </c>
      <c r="F16" s="3">
        <f t="shared" si="1"/>
        <v>0</v>
      </c>
      <c r="G16" s="3">
        <f t="shared" si="2"/>
        <v>0</v>
      </c>
      <c r="H16" s="5">
        <f t="shared" si="3"/>
        <v>0</v>
      </c>
      <c r="I16" s="3">
        <f t="shared" si="4"/>
        <v>0</v>
      </c>
      <c r="J16" s="6">
        <f t="shared" si="5"/>
        <v>0</v>
      </c>
      <c r="K16" s="26"/>
      <c r="L16" s="26"/>
    </row>
    <row r="17" spans="1:12" x14ac:dyDescent="0.25">
      <c r="A17" s="18">
        <v>10</v>
      </c>
      <c r="B17" s="24">
        <f t="shared" si="6"/>
        <v>2030</v>
      </c>
      <c r="C17" s="3">
        <f t="shared" si="7"/>
        <v>35852.777058669337</v>
      </c>
      <c r="D17" s="3">
        <f t="shared" ref="D17:D37" si="9">IF((D16+J16-I16)&gt;0, D16+J16-I16, 0)</f>
        <v>0</v>
      </c>
      <c r="E17" s="4">
        <f t="shared" si="0"/>
        <v>3.9374978940897649E-2</v>
      </c>
      <c r="F17" s="3">
        <f t="shared" si="1"/>
        <v>0</v>
      </c>
      <c r="G17" s="3">
        <f t="shared" si="2"/>
        <v>0</v>
      </c>
      <c r="H17" s="5">
        <f t="shared" si="3"/>
        <v>0</v>
      </c>
      <c r="I17" s="3">
        <f t="shared" si="4"/>
        <v>0</v>
      </c>
      <c r="J17" s="6">
        <f t="shared" si="5"/>
        <v>0</v>
      </c>
      <c r="K17" s="26"/>
      <c r="L17" s="26"/>
    </row>
    <row r="18" spans="1:12" x14ac:dyDescent="0.25">
      <c r="A18" s="18">
        <v>11</v>
      </c>
      <c r="B18" s="24">
        <f t="shared" si="6"/>
        <v>2031</v>
      </c>
      <c r="C18" s="3">
        <f t="shared" si="7"/>
        <v>36569.832599842724</v>
      </c>
      <c r="D18" s="3">
        <f t="shared" si="9"/>
        <v>0</v>
      </c>
      <c r="E18" s="4">
        <f t="shared" si="0"/>
        <v>4.0408696684059671E-2</v>
      </c>
      <c r="F18" s="3">
        <f t="shared" si="1"/>
        <v>0</v>
      </c>
      <c r="G18" s="3">
        <f t="shared" si="2"/>
        <v>0</v>
      </c>
      <c r="H18" s="5">
        <f t="shared" si="3"/>
        <v>0</v>
      </c>
      <c r="I18" s="3">
        <f t="shared" si="4"/>
        <v>0</v>
      </c>
      <c r="J18" s="6">
        <f t="shared" si="5"/>
        <v>0</v>
      </c>
      <c r="K18" s="26"/>
      <c r="L18" s="26"/>
    </row>
    <row r="19" spans="1:12" x14ac:dyDescent="0.25">
      <c r="A19" s="18">
        <v>12</v>
      </c>
      <c r="B19" s="24">
        <f t="shared" si="6"/>
        <v>2032</v>
      </c>
      <c r="C19" s="3">
        <f t="shared" si="7"/>
        <v>37301.229251839577</v>
      </c>
      <c r="D19" s="3">
        <f t="shared" si="9"/>
        <v>0</v>
      </c>
      <c r="E19" s="4">
        <f t="shared" si="0"/>
        <v>4.1463088782084927E-2</v>
      </c>
      <c r="F19" s="3">
        <f t="shared" si="1"/>
        <v>0</v>
      </c>
      <c r="G19" s="3">
        <f t="shared" si="2"/>
        <v>0</v>
      </c>
      <c r="H19" s="5">
        <f t="shared" si="3"/>
        <v>0</v>
      </c>
      <c r="I19" s="3">
        <f t="shared" si="4"/>
        <v>0</v>
      </c>
      <c r="J19" s="6">
        <f t="shared" si="5"/>
        <v>0</v>
      </c>
      <c r="K19" s="26"/>
      <c r="L19" s="26"/>
    </row>
    <row r="20" spans="1:12" x14ac:dyDescent="0.25">
      <c r="A20" s="18">
        <v>13</v>
      </c>
      <c r="B20" s="24">
        <f t="shared" si="6"/>
        <v>2033</v>
      </c>
      <c r="C20" s="3">
        <f t="shared" si="7"/>
        <v>38047.253836876371</v>
      </c>
      <c r="D20" s="3">
        <f t="shared" si="9"/>
        <v>0</v>
      </c>
      <c r="E20" s="4">
        <f t="shared" si="0"/>
        <v>4.2538568722070694E-2</v>
      </c>
      <c r="F20" s="3">
        <f t="shared" si="1"/>
        <v>0</v>
      </c>
      <c r="G20" s="3">
        <f t="shared" si="2"/>
        <v>0</v>
      </c>
      <c r="H20" s="5">
        <f t="shared" si="3"/>
        <v>0</v>
      </c>
      <c r="I20" s="3">
        <f t="shared" si="4"/>
        <v>0</v>
      </c>
      <c r="J20" s="6">
        <f t="shared" si="5"/>
        <v>0</v>
      </c>
      <c r="K20" s="26"/>
      <c r="L20" s="26"/>
    </row>
    <row r="21" spans="1:12" x14ac:dyDescent="0.25">
      <c r="A21" s="18">
        <v>14</v>
      </c>
      <c r="B21" s="24">
        <f t="shared" si="6"/>
        <v>2034</v>
      </c>
      <c r="C21" s="3">
        <f t="shared" si="7"/>
        <v>38808.198913613902</v>
      </c>
      <c r="D21" s="3">
        <f t="shared" si="9"/>
        <v>0</v>
      </c>
      <c r="E21" s="4">
        <f t="shared" si="0"/>
        <v>4.3635558260856175E-2</v>
      </c>
      <c r="F21" s="3">
        <f t="shared" si="1"/>
        <v>0</v>
      </c>
      <c r="G21" s="3">
        <f t="shared" si="2"/>
        <v>0</v>
      </c>
      <c r="H21" s="5">
        <f t="shared" si="3"/>
        <v>0</v>
      </c>
      <c r="I21" s="3">
        <f t="shared" si="4"/>
        <v>0</v>
      </c>
      <c r="J21" s="6">
        <f t="shared" si="5"/>
        <v>0</v>
      </c>
      <c r="K21" s="26"/>
      <c r="L21" s="26"/>
    </row>
    <row r="22" spans="1:12" x14ac:dyDescent="0.25">
      <c r="A22" s="18">
        <v>15</v>
      </c>
      <c r="B22" s="24">
        <f t="shared" si="6"/>
        <v>2035</v>
      </c>
      <c r="C22" s="3">
        <f t="shared" si="7"/>
        <v>39584.36289188618</v>
      </c>
      <c r="D22" s="3">
        <f t="shared" si="9"/>
        <v>0</v>
      </c>
      <c r="E22" s="4">
        <f t="shared" si="0"/>
        <v>4.4754487590417363E-2</v>
      </c>
      <c r="F22" s="3">
        <f t="shared" si="1"/>
        <v>0</v>
      </c>
      <c r="G22" s="3">
        <f t="shared" si="2"/>
        <v>0</v>
      </c>
      <c r="H22" s="5">
        <f t="shared" si="3"/>
        <v>0</v>
      </c>
      <c r="I22" s="3">
        <f t="shared" si="4"/>
        <v>0</v>
      </c>
      <c r="J22" s="6">
        <f t="shared" si="5"/>
        <v>0</v>
      </c>
      <c r="K22" s="26"/>
      <c r="L22" s="26"/>
    </row>
    <row r="23" spans="1:12" x14ac:dyDescent="0.25">
      <c r="A23" s="18">
        <v>16</v>
      </c>
      <c r="B23" s="24">
        <f t="shared" si="6"/>
        <v>2036</v>
      </c>
      <c r="C23" s="3">
        <f t="shared" si="7"/>
        <v>40376.050149723902</v>
      </c>
      <c r="D23" s="3">
        <f t="shared" si="9"/>
        <v>0</v>
      </c>
      <c r="E23" s="4">
        <f t="shared" si="0"/>
        <v>4.5895795506569775E-2</v>
      </c>
      <c r="F23" s="3">
        <f t="shared" si="1"/>
        <v>0</v>
      </c>
      <c r="G23" s="3">
        <f t="shared" si="2"/>
        <v>0</v>
      </c>
      <c r="H23" s="5">
        <f t="shared" si="3"/>
        <v>0</v>
      </c>
      <c r="I23" s="3">
        <f t="shared" si="4"/>
        <v>0</v>
      </c>
      <c r="J23" s="6">
        <f t="shared" si="5"/>
        <v>0</v>
      </c>
      <c r="K23" s="26"/>
      <c r="L23" s="26"/>
    </row>
    <row r="24" spans="1:12" x14ac:dyDescent="0.25">
      <c r="A24" s="18">
        <v>17</v>
      </c>
      <c r="B24" s="24">
        <f t="shared" si="6"/>
        <v>2037</v>
      </c>
      <c r="C24" s="3">
        <f t="shared" si="7"/>
        <v>41183.571152718381</v>
      </c>
      <c r="D24" s="3">
        <f t="shared" si="9"/>
        <v>0</v>
      </c>
      <c r="E24" s="4">
        <f t="shared" si="0"/>
        <v>4.705992958104524E-2</v>
      </c>
      <c r="F24" s="3">
        <f t="shared" si="1"/>
        <v>0</v>
      </c>
      <c r="G24" s="3">
        <f t="shared" si="2"/>
        <v>0</v>
      </c>
      <c r="H24" s="5">
        <f t="shared" si="3"/>
        <v>0</v>
      </c>
      <c r="I24" s="3">
        <f t="shared" si="4"/>
        <v>0</v>
      </c>
      <c r="J24" s="6">
        <f t="shared" si="5"/>
        <v>0</v>
      </c>
      <c r="K24" s="26"/>
      <c r="L24" s="26"/>
    </row>
    <row r="25" spans="1:12" x14ac:dyDescent="0.25">
      <c r="A25" s="18">
        <v>18</v>
      </c>
      <c r="B25" s="24">
        <f t="shared" si="6"/>
        <v>2038</v>
      </c>
      <c r="C25" s="3">
        <f t="shared" si="7"/>
        <v>42007.242575772747</v>
      </c>
      <c r="D25" s="3">
        <f t="shared" si="9"/>
        <v>0</v>
      </c>
      <c r="E25" s="4">
        <f t="shared" si="0"/>
        <v>4.8247346337010208E-2</v>
      </c>
      <c r="F25" s="3">
        <f t="shared" si="1"/>
        <v>0</v>
      </c>
      <c r="G25" s="3">
        <f t="shared" si="2"/>
        <v>0</v>
      </c>
      <c r="H25" s="5">
        <f t="shared" si="3"/>
        <v>0</v>
      </c>
      <c r="I25" s="3">
        <f t="shared" si="4"/>
        <v>0</v>
      </c>
      <c r="J25" s="6">
        <f t="shared" si="5"/>
        <v>0</v>
      </c>
      <c r="K25" s="26"/>
      <c r="L25" s="26"/>
    </row>
    <row r="26" spans="1:12" x14ac:dyDescent="0.25">
      <c r="A26" s="18">
        <v>19</v>
      </c>
      <c r="B26" s="24">
        <f t="shared" si="6"/>
        <v>2039</v>
      </c>
      <c r="C26" s="3">
        <f t="shared" si="7"/>
        <v>42847.387427288202</v>
      </c>
      <c r="D26" s="3">
        <f t="shared" si="9"/>
        <v>0</v>
      </c>
      <c r="E26" s="4">
        <f t="shared" si="0"/>
        <v>4.9458511428094473E-2</v>
      </c>
      <c r="F26" s="3">
        <f t="shared" si="1"/>
        <v>0</v>
      </c>
      <c r="G26" s="3">
        <f t="shared" si="2"/>
        <v>0</v>
      </c>
      <c r="H26" s="5">
        <f t="shared" si="3"/>
        <v>0</v>
      </c>
      <c r="I26" s="3">
        <f t="shared" si="4"/>
        <v>0</v>
      </c>
      <c r="J26" s="6">
        <f t="shared" si="5"/>
        <v>0</v>
      </c>
      <c r="K26" s="26"/>
      <c r="L26" s="26"/>
    </row>
    <row r="27" spans="1:12" x14ac:dyDescent="0.25">
      <c r="A27" s="18">
        <v>20</v>
      </c>
      <c r="B27" s="24">
        <f t="shared" si="6"/>
        <v>2040</v>
      </c>
      <c r="C27" s="3">
        <f t="shared" si="7"/>
        <v>43704.335175833963</v>
      </c>
      <c r="D27" s="3">
        <f t="shared" si="9"/>
        <v>0</v>
      </c>
      <c r="E27" s="4">
        <f t="shared" si="0"/>
        <v>5.0693899821000435E-2</v>
      </c>
      <c r="F27" s="3">
        <f t="shared" si="1"/>
        <v>0</v>
      </c>
      <c r="G27" s="3">
        <f t="shared" si="2"/>
        <v>0</v>
      </c>
      <c r="H27" s="5">
        <f t="shared" si="3"/>
        <v>0</v>
      </c>
      <c r="I27" s="3">
        <f t="shared" si="4"/>
        <v>0</v>
      </c>
      <c r="J27" s="6">
        <f t="shared" si="5"/>
        <v>0</v>
      </c>
      <c r="K27" s="26"/>
      <c r="L27" s="26"/>
    </row>
    <row r="28" spans="1:12" x14ac:dyDescent="0.25">
      <c r="A28" s="18">
        <v>21</v>
      </c>
      <c r="B28" s="24">
        <f t="shared" si="6"/>
        <v>2041</v>
      </c>
      <c r="C28" s="3">
        <f t="shared" si="7"/>
        <v>44578.421879350644</v>
      </c>
      <c r="D28" s="3">
        <f t="shared" si="9"/>
        <v>0</v>
      </c>
      <c r="E28" s="4">
        <f t="shared" si="0"/>
        <v>5.1953995981764506E-2</v>
      </c>
      <c r="F28" s="3">
        <f t="shared" si="1"/>
        <v>0</v>
      </c>
      <c r="G28" s="3">
        <f t="shared" si="2"/>
        <v>0</v>
      </c>
      <c r="H28" s="5">
        <f t="shared" si="3"/>
        <v>0</v>
      </c>
      <c r="I28" s="3">
        <f t="shared" si="4"/>
        <v>0</v>
      </c>
      <c r="J28" s="6">
        <f t="shared" si="5"/>
        <v>0</v>
      </c>
      <c r="K28" s="26"/>
      <c r="L28" s="26"/>
    </row>
    <row r="29" spans="1:12" x14ac:dyDescent="0.25">
      <c r="A29" s="18">
        <v>22</v>
      </c>
      <c r="B29" s="24">
        <f t="shared" si="6"/>
        <v>2042</v>
      </c>
      <c r="C29" s="3">
        <f t="shared" si="7"/>
        <v>45469.990316937656</v>
      </c>
      <c r="D29" s="3">
        <f t="shared" si="9"/>
        <v>0</v>
      </c>
      <c r="E29" s="4">
        <f t="shared" si="0"/>
        <v>5.3239294065743861E-2</v>
      </c>
      <c r="F29" s="3">
        <f t="shared" si="1"/>
        <v>0</v>
      </c>
      <c r="G29" s="3">
        <f t="shared" si="2"/>
        <v>0</v>
      </c>
      <c r="H29" s="5">
        <f t="shared" si="3"/>
        <v>0</v>
      </c>
      <c r="I29" s="3">
        <f t="shared" si="4"/>
        <v>0</v>
      </c>
      <c r="J29" s="6">
        <f t="shared" si="5"/>
        <v>0</v>
      </c>
      <c r="K29" s="26"/>
      <c r="L29" s="26"/>
    </row>
    <row r="30" spans="1:12" x14ac:dyDescent="0.25">
      <c r="A30" s="18">
        <v>23</v>
      </c>
      <c r="B30" s="24">
        <f t="shared" si="6"/>
        <v>2043</v>
      </c>
      <c r="C30" s="3">
        <f t="shared" si="7"/>
        <v>46379.390123276411</v>
      </c>
      <c r="D30" s="3">
        <f t="shared" si="9"/>
        <v>0</v>
      </c>
      <c r="E30" s="4">
        <f t="shared" si="0"/>
        <v>5.4550298111402801E-2</v>
      </c>
      <c r="F30" s="3">
        <f t="shared" si="1"/>
        <v>0</v>
      </c>
      <c r="G30" s="3">
        <f t="shared" si="2"/>
        <v>0</v>
      </c>
      <c r="H30" s="5">
        <f t="shared" si="3"/>
        <v>0</v>
      </c>
      <c r="I30" s="3">
        <f t="shared" si="4"/>
        <v>0</v>
      </c>
      <c r="J30" s="6">
        <f t="shared" si="5"/>
        <v>0</v>
      </c>
      <c r="K30" s="26"/>
      <c r="L30" s="26"/>
    </row>
    <row r="31" spans="1:12" x14ac:dyDescent="0.25">
      <c r="A31" s="18">
        <v>24</v>
      </c>
      <c r="B31" s="24">
        <f t="shared" si="6"/>
        <v>2044</v>
      </c>
      <c r="C31" s="3">
        <f t="shared" si="7"/>
        <v>47306.977925741936</v>
      </c>
      <c r="D31" s="3">
        <f t="shared" si="9"/>
        <v>0</v>
      </c>
      <c r="E31" s="4">
        <f t="shared" si="0"/>
        <v>5.5887522237974926E-2</v>
      </c>
      <c r="F31" s="3">
        <f t="shared" si="1"/>
        <v>0</v>
      </c>
      <c r="G31" s="3">
        <f t="shared" si="2"/>
        <v>0</v>
      </c>
      <c r="H31" s="5">
        <f t="shared" si="3"/>
        <v>0</v>
      </c>
      <c r="I31" s="3">
        <f t="shared" si="4"/>
        <v>0</v>
      </c>
      <c r="J31" s="6">
        <f t="shared" si="5"/>
        <v>0</v>
      </c>
      <c r="K31" s="26"/>
      <c r="L31" s="26"/>
    </row>
    <row r="32" spans="1:12" x14ac:dyDescent="0.25">
      <c r="A32" s="18">
        <v>25</v>
      </c>
      <c r="B32" s="24">
        <f t="shared" si="6"/>
        <v>2045</v>
      </c>
      <c r="C32" s="3">
        <f t="shared" si="7"/>
        <v>48253.117484256778</v>
      </c>
      <c r="D32" s="3">
        <f t="shared" si="9"/>
        <v>0</v>
      </c>
      <c r="E32" s="4">
        <f t="shared" si="0"/>
        <v>5.5999999999999994E-2</v>
      </c>
      <c r="F32" s="3">
        <f t="shared" si="1"/>
        <v>0</v>
      </c>
      <c r="G32" s="3">
        <f t="shared" si="2"/>
        <v>0</v>
      </c>
      <c r="H32" s="5">
        <f t="shared" si="3"/>
        <v>0</v>
      </c>
      <c r="I32" s="3">
        <f t="shared" si="4"/>
        <v>0</v>
      </c>
      <c r="J32" s="6">
        <f t="shared" si="5"/>
        <v>0</v>
      </c>
      <c r="K32" s="26"/>
      <c r="L32" s="26"/>
    </row>
    <row r="33" spans="1:12" x14ac:dyDescent="0.25">
      <c r="A33" s="18">
        <v>26</v>
      </c>
      <c r="B33" s="24">
        <f t="shared" si="6"/>
        <v>2046</v>
      </c>
      <c r="C33" s="3">
        <f t="shared" si="7"/>
        <v>49218.179833941911</v>
      </c>
      <c r="D33" s="3">
        <f t="shared" si="9"/>
        <v>0</v>
      </c>
      <c r="E33" s="4">
        <f t="shared" si="0"/>
        <v>5.5999999999999994E-2</v>
      </c>
      <c r="F33" s="3">
        <f t="shared" si="1"/>
        <v>0</v>
      </c>
      <c r="G33" s="3">
        <f t="shared" si="2"/>
        <v>0</v>
      </c>
      <c r="H33" s="5">
        <f t="shared" si="3"/>
        <v>0</v>
      </c>
      <c r="I33" s="3">
        <f t="shared" si="4"/>
        <v>0</v>
      </c>
      <c r="J33" s="6">
        <f t="shared" si="5"/>
        <v>0</v>
      </c>
      <c r="K33" s="26"/>
      <c r="L33" s="26"/>
    </row>
    <row r="34" spans="1:12" x14ac:dyDescent="0.25">
      <c r="A34" s="18">
        <v>27</v>
      </c>
      <c r="B34" s="24">
        <f t="shared" si="6"/>
        <v>2047</v>
      </c>
      <c r="C34" s="3">
        <f t="shared" si="7"/>
        <v>50202.543430620746</v>
      </c>
      <c r="D34" s="3">
        <f t="shared" si="9"/>
        <v>0</v>
      </c>
      <c r="E34" s="4">
        <f t="shared" si="0"/>
        <v>5.5999999999999994E-2</v>
      </c>
      <c r="F34" s="3">
        <f t="shared" si="1"/>
        <v>0</v>
      </c>
      <c r="G34" s="3">
        <f t="shared" si="2"/>
        <v>0</v>
      </c>
      <c r="H34" s="5">
        <f t="shared" si="3"/>
        <v>0</v>
      </c>
      <c r="I34" s="3">
        <f t="shared" si="4"/>
        <v>0</v>
      </c>
      <c r="J34" s="6">
        <f t="shared" si="5"/>
        <v>0</v>
      </c>
      <c r="K34" s="26"/>
      <c r="L34" s="26"/>
    </row>
    <row r="35" spans="1:12" x14ac:dyDescent="0.25">
      <c r="A35" s="18">
        <v>28</v>
      </c>
      <c r="B35" s="24">
        <f t="shared" si="6"/>
        <v>2048</v>
      </c>
      <c r="C35" s="3">
        <f t="shared" si="7"/>
        <v>51206.594299233162</v>
      </c>
      <c r="D35" s="3">
        <f t="shared" si="9"/>
        <v>0</v>
      </c>
      <c r="E35" s="4">
        <f t="shared" si="0"/>
        <v>5.5999999999999994E-2</v>
      </c>
      <c r="F35" s="3">
        <f t="shared" si="1"/>
        <v>0</v>
      </c>
      <c r="G35" s="3">
        <f t="shared" si="2"/>
        <v>0</v>
      </c>
      <c r="H35" s="5">
        <f t="shared" si="3"/>
        <v>0</v>
      </c>
      <c r="I35" s="3">
        <f t="shared" si="4"/>
        <v>0</v>
      </c>
      <c r="J35" s="6">
        <f t="shared" si="5"/>
        <v>0</v>
      </c>
      <c r="K35" s="26"/>
      <c r="L35" s="26"/>
    </row>
    <row r="36" spans="1:12" x14ac:dyDescent="0.25">
      <c r="A36" s="18">
        <v>29</v>
      </c>
      <c r="B36" s="24">
        <f t="shared" si="6"/>
        <v>2049</v>
      </c>
      <c r="C36" s="3">
        <f t="shared" si="7"/>
        <v>52230.726185217827</v>
      </c>
      <c r="D36" s="3">
        <f t="shared" si="9"/>
        <v>0</v>
      </c>
      <c r="E36" s="4">
        <f t="shared" si="0"/>
        <v>5.5999999999999994E-2</v>
      </c>
      <c r="F36" s="3">
        <f t="shared" si="1"/>
        <v>0</v>
      </c>
      <c r="G36" s="3">
        <f t="shared" si="2"/>
        <v>0</v>
      </c>
      <c r="H36" s="5">
        <f t="shared" si="3"/>
        <v>0</v>
      </c>
      <c r="I36" s="3">
        <f t="shared" si="4"/>
        <v>0</v>
      </c>
      <c r="J36" s="6">
        <f t="shared" si="5"/>
        <v>0</v>
      </c>
      <c r="K36" s="26"/>
      <c r="L36" s="26"/>
    </row>
    <row r="37" spans="1:12" x14ac:dyDescent="0.25">
      <c r="A37" s="19">
        <v>30</v>
      </c>
      <c r="B37" s="25">
        <f t="shared" si="6"/>
        <v>2050</v>
      </c>
      <c r="C37" s="7">
        <f t="shared" si="7"/>
        <v>53275.340708922187</v>
      </c>
      <c r="D37" s="7">
        <f t="shared" si="9"/>
        <v>0</v>
      </c>
      <c r="E37" s="8">
        <f>IF(C37&lt;=I3, F4, IF(C37&gt;=I4, F4+3%, F4+(300*(((C37-I3)/(I4-I3))/100))/100 ))</f>
        <v>5.5999999999999994E-2</v>
      </c>
      <c r="F37" s="7">
        <f t="shared" si="1"/>
        <v>0</v>
      </c>
      <c r="G37" s="7">
        <f t="shared" si="2"/>
        <v>0</v>
      </c>
      <c r="H37" s="9">
        <f t="shared" si="3"/>
        <v>0</v>
      </c>
      <c r="I37" s="7">
        <f t="shared" si="4"/>
        <v>0</v>
      </c>
      <c r="J37" s="10">
        <f t="shared" si="5"/>
        <v>0</v>
      </c>
      <c r="K37" s="26"/>
      <c r="L37" s="26"/>
    </row>
    <row r="38" spans="1:12" x14ac:dyDescent="0.25">
      <c r="A38" s="26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</row>
    <row r="39" spans="1:12" x14ac:dyDescent="0.25">
      <c r="A39" s="26"/>
      <c r="B39" s="26"/>
      <c r="C39" s="26"/>
      <c r="D39" s="17" t="str">
        <f>IF(D37=0, "Debt Paid Off", "Written Off")</f>
        <v>Debt Paid Off</v>
      </c>
      <c r="E39" s="26"/>
      <c r="F39" s="26"/>
      <c r="G39" s="26"/>
      <c r="H39" s="15" t="s">
        <v>26</v>
      </c>
      <c r="I39" s="20">
        <f>SUM(I8:I37)</f>
        <v>21698.416697269156</v>
      </c>
      <c r="J39" s="2">
        <f>SUM(J8:J37)</f>
        <v>1698.416697269158</v>
      </c>
      <c r="K39" s="26"/>
      <c r="L39" s="26"/>
    </row>
    <row r="40" spans="1:12" x14ac:dyDescent="0.25">
      <c r="A40" s="26"/>
      <c r="B40" s="26"/>
      <c r="C40" s="26"/>
      <c r="D40" s="26"/>
      <c r="E40" s="26"/>
      <c r="F40" s="26"/>
      <c r="G40" s="26"/>
      <c r="H40" s="26"/>
      <c r="I40" s="26"/>
      <c r="J40" s="26" t="s">
        <v>28</v>
      </c>
      <c r="K40" s="26"/>
      <c r="L40" s="26"/>
    </row>
    <row r="41" spans="1:12" x14ac:dyDescent="0.25">
      <c r="A41" s="26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</row>
    <row r="42" spans="1:12" x14ac:dyDescent="0.25">
      <c r="A42" s="26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</row>
    <row r="43" spans="1:12" x14ac:dyDescent="0.25">
      <c r="A43" s="26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</row>
    <row r="44" spans="1:12" ht="18.399999999999999" customHeight="1" x14ac:dyDescent="0.25">
      <c r="A44" s="22" t="s">
        <v>11</v>
      </c>
      <c r="B44" s="22"/>
      <c r="C44" s="22"/>
      <c r="D44" s="22"/>
      <c r="E44" s="22"/>
      <c r="F44" s="22"/>
      <c r="G44" s="26"/>
      <c r="H44" s="26"/>
      <c r="I44" s="26"/>
      <c r="J44" s="26"/>
      <c r="K44" s="26"/>
      <c r="L44" s="26"/>
    </row>
    <row r="45" spans="1:12" ht="30.4" customHeight="1" x14ac:dyDescent="0.25">
      <c r="A45" s="23" t="s">
        <v>12</v>
      </c>
      <c r="B45" s="23"/>
      <c r="C45" s="21" t="s">
        <v>13</v>
      </c>
      <c r="D45" s="21"/>
      <c r="E45" s="21"/>
      <c r="F45" s="21"/>
      <c r="H45" s="26"/>
      <c r="I45" s="26"/>
      <c r="J45" s="26"/>
      <c r="K45" s="26"/>
      <c r="L45" s="26"/>
    </row>
    <row r="46" spans="1:12" x14ac:dyDescent="0.25">
      <c r="H46" s="26"/>
      <c r="I46" s="26"/>
      <c r="J46" s="26"/>
      <c r="K46" s="26"/>
      <c r="L46" s="26"/>
    </row>
    <row r="47" spans="1:12" ht="28.7" customHeight="1" x14ac:dyDescent="0.25">
      <c r="A47" s="23" t="s">
        <v>14</v>
      </c>
      <c r="B47" s="23"/>
      <c r="C47" s="21" t="s">
        <v>15</v>
      </c>
      <c r="D47" s="21"/>
      <c r="E47" s="21"/>
      <c r="F47" s="21"/>
      <c r="G47" s="1" t="s">
        <v>21</v>
      </c>
      <c r="H47" s="26"/>
      <c r="I47" s="26"/>
      <c r="J47" s="26"/>
      <c r="K47" s="26"/>
      <c r="L47" s="26"/>
    </row>
    <row r="48" spans="1:12" x14ac:dyDescent="0.25">
      <c r="H48" s="26"/>
      <c r="I48" s="26"/>
      <c r="J48" s="26"/>
      <c r="K48" s="26"/>
      <c r="L48" s="26"/>
    </row>
    <row r="49" spans="1:12" ht="27.4" customHeight="1" x14ac:dyDescent="0.25">
      <c r="A49" s="21" t="s">
        <v>19</v>
      </c>
      <c r="B49" s="21"/>
      <c r="C49" s="21" t="s">
        <v>20</v>
      </c>
      <c r="D49" s="21"/>
      <c r="E49" s="21"/>
      <c r="F49" s="21"/>
      <c r="H49" s="26"/>
      <c r="I49" s="26"/>
      <c r="J49" s="26"/>
      <c r="K49" s="26"/>
      <c r="L49" s="26"/>
    </row>
    <row r="50" spans="1:12" x14ac:dyDescent="0.25">
      <c r="H50" s="26"/>
      <c r="I50" s="26"/>
      <c r="J50" s="26"/>
      <c r="K50" s="26"/>
      <c r="L50" s="26"/>
    </row>
    <row r="51" spans="1:12" ht="29.65" customHeight="1" x14ac:dyDescent="0.25">
      <c r="A51" s="23" t="s">
        <v>16</v>
      </c>
      <c r="B51" s="23"/>
      <c r="C51" s="21" t="s">
        <v>17</v>
      </c>
      <c r="D51" s="21"/>
      <c r="E51" s="21"/>
      <c r="F51" s="21"/>
      <c r="G51" s="1" t="s">
        <v>23</v>
      </c>
      <c r="H51" s="26"/>
      <c r="I51" s="26"/>
      <c r="J51" s="26"/>
      <c r="K51" s="26"/>
      <c r="L51" s="26"/>
    </row>
    <row r="52" spans="1:12" x14ac:dyDescent="0.25">
      <c r="A52" s="26"/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</row>
    <row r="53" spans="1:12" x14ac:dyDescent="0.25">
      <c r="A53" s="26"/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</row>
  </sheetData>
  <mergeCells count="9">
    <mergeCell ref="C45:F45"/>
    <mergeCell ref="C47:F47"/>
    <mergeCell ref="C51:F51"/>
    <mergeCell ref="A44:F44"/>
    <mergeCell ref="A45:B45"/>
    <mergeCell ref="A47:B47"/>
    <mergeCell ref="A51:B51"/>
    <mergeCell ref="A49:B49"/>
    <mergeCell ref="C49:F49"/>
  </mergeCells>
  <conditionalFormatting sqref="D8:D37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{3380CDDF-51E0-4EEF-A7A8-F02AEF954D5B}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380CDDF-51E0-4EEF-A7A8-F02AEF954D5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D8:D37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Scrivins</dc:creator>
  <cp:lastModifiedBy>Andrew Scrivins</cp:lastModifiedBy>
  <dcterms:created xsi:type="dcterms:W3CDTF">2020-10-27T19:28:22Z</dcterms:created>
  <dcterms:modified xsi:type="dcterms:W3CDTF">2021-04-19T11:25:36Z</dcterms:modified>
</cp:coreProperties>
</file>