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КОЛЛЕДЖ\"/>
    </mc:Choice>
  </mc:AlternateContent>
  <xr:revisionPtr revIDLastSave="0" documentId="13_ncr:1_{7B5A5F0F-A8C4-4895-B597-1F54EC98B0D8}" xr6:coauthVersionLast="47" xr6:coauthVersionMax="47" xr10:uidLastSave="{00000000-0000-0000-0000-000000000000}"/>
  <bookViews>
    <workbookView xWindow="-120" yWindow="-120" windowWidth="29040" windowHeight="15840" xr2:uid="{AB41C5AF-4919-40D6-A97C-13BCDECEC1F7}"/>
  </bookViews>
  <sheets>
    <sheet name="МОДУЛЬ 1" sheetId="1" r:id="rId1"/>
    <sheet name="МОДУЛЬ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D46" i="1"/>
  <c r="B46" i="1"/>
  <c r="C45" i="1"/>
  <c r="D45" i="1"/>
  <c r="B45" i="1"/>
  <c r="C44" i="1"/>
  <c r="D44" i="1"/>
  <c r="B44" i="1"/>
  <c r="C41" i="1"/>
  <c r="B41" i="1"/>
  <c r="C40" i="1"/>
  <c r="D40" i="1"/>
  <c r="B40" i="1"/>
  <c r="C38" i="1"/>
  <c r="B38" i="1"/>
  <c r="C37" i="1"/>
  <c r="D37" i="1"/>
  <c r="B37" i="1"/>
  <c r="C35" i="1"/>
  <c r="B35" i="1"/>
  <c r="C34" i="1"/>
  <c r="D34" i="1"/>
  <c r="B34" i="1"/>
  <c r="C32" i="1"/>
  <c r="B32" i="1"/>
  <c r="C31" i="1"/>
  <c r="D31" i="1"/>
  <c r="B31" i="1"/>
  <c r="C29" i="1"/>
  <c r="B29" i="1"/>
  <c r="C28" i="1"/>
  <c r="D28" i="1"/>
  <c r="B28" i="1"/>
  <c r="C25" i="1"/>
  <c r="B25" i="1"/>
  <c r="B24" i="1"/>
  <c r="C24" i="1"/>
  <c r="B23" i="1"/>
  <c r="C23" i="1"/>
  <c r="C21" i="1"/>
  <c r="B21" i="1"/>
  <c r="C19" i="1"/>
  <c r="B19" i="1"/>
  <c r="C18" i="1"/>
  <c r="B18" i="1"/>
  <c r="C14" i="1"/>
  <c r="B14" i="1"/>
  <c r="C13" i="1"/>
  <c r="D13" i="1"/>
  <c r="B13" i="1"/>
  <c r="C11" i="1"/>
  <c r="B11" i="1"/>
  <c r="C10" i="1"/>
  <c r="D10" i="1"/>
  <c r="B10" i="1"/>
  <c r="C8" i="1"/>
  <c r="B8" i="1"/>
  <c r="C7" i="1"/>
  <c r="D7" i="1"/>
  <c r="B7" i="1"/>
  <c r="C5" i="1"/>
  <c r="B5" i="1"/>
  <c r="C4" i="1"/>
  <c r="D4" i="1"/>
  <c r="B4" i="1"/>
  <c r="B88" i="2"/>
  <c r="B87" i="2"/>
  <c r="B86" i="2"/>
  <c r="B85" i="2"/>
  <c r="A78" i="2"/>
  <c r="A79" i="2"/>
  <c r="A80" i="2"/>
  <c r="A81" i="2"/>
  <c r="A77" i="2"/>
  <c r="A76" i="2"/>
  <c r="C34" i="2"/>
  <c r="K25" i="2"/>
  <c r="K26" i="2"/>
  <c r="K27" i="2"/>
  <c r="K28" i="2"/>
  <c r="K29" i="2"/>
  <c r="K30" i="2"/>
  <c r="K31" i="2"/>
  <c r="K32" i="2"/>
  <c r="K33" i="2"/>
  <c r="K34" i="2"/>
  <c r="D26" i="2"/>
  <c r="D27" i="2"/>
  <c r="D28" i="2"/>
  <c r="D29" i="2"/>
  <c r="D30" i="2"/>
  <c r="D31" i="2"/>
  <c r="D25" i="2"/>
</calcChain>
</file>

<file path=xl/sharedStrings.xml><?xml version="1.0" encoding="utf-8"?>
<sst xmlns="http://schemas.openxmlformats.org/spreadsheetml/2006/main" count="118" uniqueCount="107">
  <si>
    <t>№</t>
  </si>
  <si>
    <t>Наименование показателя</t>
  </si>
  <si>
    <t>Сумма, руб.</t>
  </si>
  <si>
    <t>1.</t>
  </si>
  <si>
    <t>Доходы от сдачи в аренду имущества, находящегося в оперативном управлении</t>
  </si>
  <si>
    <t>2.</t>
  </si>
  <si>
    <t>Общегосударственные вопросы</t>
  </si>
  <si>
    <t>8 309 200</t>
  </si>
  <si>
    <t>3.</t>
  </si>
  <si>
    <t>Налог на имущество физических лиц</t>
  </si>
  <si>
    <t>4.</t>
  </si>
  <si>
    <t xml:space="preserve">Развитие автомобильных дорог местного значения </t>
  </si>
  <si>
    <t>5.</t>
  </si>
  <si>
    <t>Земельный налог с физических лиц, обладающих земельным участком</t>
  </si>
  <si>
    <t>6.</t>
  </si>
  <si>
    <t xml:space="preserve">Создание условий для духовно-культурного развития </t>
  </si>
  <si>
    <t>3 540 700</t>
  </si>
  <si>
    <t>7.</t>
  </si>
  <si>
    <t xml:space="preserve">Развитие инфраструктуры </t>
  </si>
  <si>
    <t>2 123 700</t>
  </si>
  <si>
    <t>8.</t>
  </si>
  <si>
    <t>Государственная пошлина за совершение нотариальных действий должностными лицами органов местного самоуправления</t>
  </si>
  <si>
    <t>9.</t>
  </si>
  <si>
    <t xml:space="preserve">Защита населения и территории </t>
  </si>
  <si>
    <t>10.</t>
  </si>
  <si>
    <t xml:space="preserve">Развитие сельского хозяйства </t>
  </si>
  <si>
    <t>11.</t>
  </si>
  <si>
    <t>Молодежная политика, развитие физической культуры и спорта, социальная поддержка семьи и отдельных категорий граждан</t>
  </si>
  <si>
    <t>12.</t>
  </si>
  <si>
    <t>Налог на доходы физических лиц с доходов, источником которых является налоговый агент</t>
  </si>
  <si>
    <t>13.</t>
  </si>
  <si>
    <t xml:space="preserve">Благоустройство </t>
  </si>
  <si>
    <t>14.</t>
  </si>
  <si>
    <t>Развитие землеустройства и учет объектов недвижимости</t>
  </si>
  <si>
    <t>15.</t>
  </si>
  <si>
    <t>Доходы, получаемые в виде арендной платы, а также средства от продажи права на заключение договоров аренды за земли, находящиеся в собственности</t>
  </si>
  <si>
    <t>16.</t>
  </si>
  <si>
    <t>Дотации бюджету на выравнивание бюджетной обеспеченности</t>
  </si>
  <si>
    <t>Наименование доходы</t>
  </si>
  <si>
    <t>Сумм, руб.</t>
  </si>
  <si>
    <t>Удельный вес, %</t>
  </si>
  <si>
    <t>Итого доходы</t>
  </si>
  <si>
    <t>Наименование расходы</t>
  </si>
  <si>
    <t>Скмм,руб</t>
  </si>
  <si>
    <t>Доходы, получаемые в виде арендной платы</t>
  </si>
  <si>
    <t>Государственная пошлина</t>
  </si>
  <si>
    <t>НДФЛ</t>
  </si>
  <si>
    <t>Доходы от сдачи в аренду имущества</t>
  </si>
  <si>
    <t>Земельный налог с физических лиц</t>
  </si>
  <si>
    <t xml:space="preserve">Развитие автомобильных дорог   </t>
  </si>
  <si>
    <t>Молодежная политика, развитие физической культуры и спорта</t>
  </si>
  <si>
    <t>Итого расходы</t>
  </si>
  <si>
    <t>Дотации</t>
  </si>
  <si>
    <t>среднее значение</t>
  </si>
  <si>
    <t>среднеквадратичное значение</t>
  </si>
  <si>
    <t>Сигма</t>
  </si>
  <si>
    <t>корень</t>
  </si>
  <si>
    <t>Коэфф. Вариации цен</t>
  </si>
  <si>
    <t>Запасы</t>
  </si>
  <si>
    <t>Выручка</t>
  </si>
  <si>
    <t>Рентабельность продаж</t>
  </si>
  <si>
    <t>Рентабельность активов</t>
  </si>
  <si>
    <t>2024 г.</t>
  </si>
  <si>
    <t>2023 г.</t>
  </si>
  <si>
    <t>2022 г.</t>
  </si>
  <si>
    <t>Чистая прибыль</t>
  </si>
  <si>
    <t>Средняя стоимость собственного капитала</t>
  </si>
  <si>
    <t>Рентабельность собственного капитала</t>
  </si>
  <si>
    <t>Показатели результатов финансово-хозяйственной деятельности организации</t>
  </si>
  <si>
    <t>Рентабельность внеоборотных активов</t>
  </si>
  <si>
    <t>Средняя стоимость внеоборотных активов</t>
  </si>
  <si>
    <t>Средняя стоимость активов</t>
  </si>
  <si>
    <t>Рентабельность оборотных активов</t>
  </si>
  <si>
    <t>Средняя стоимость оборотных активов</t>
  </si>
  <si>
    <t xml:space="preserve">Итого по разделу II (Оборотные активы) </t>
  </si>
  <si>
    <t>Итого по разделу III (Капитал и резервы)</t>
  </si>
  <si>
    <t>Итого по разделу I (Внеоборотные активы)</t>
  </si>
  <si>
    <t>Рентабельность основной деятельности</t>
  </si>
  <si>
    <t>БАЛАНС</t>
  </si>
  <si>
    <t>Прибыль от продаж</t>
  </si>
  <si>
    <t>Себестоимость продаж</t>
  </si>
  <si>
    <t>Управленческие расходы</t>
  </si>
  <si>
    <t>Издержки</t>
  </si>
  <si>
    <t>Показатели деловой активности</t>
  </si>
  <si>
    <t>Оборачиваемость совокупного капитала</t>
  </si>
  <si>
    <t>Оборачиваемость оборотных активов</t>
  </si>
  <si>
    <t xml:space="preserve">Оборачиваемость собственного капитала </t>
  </si>
  <si>
    <t xml:space="preserve">Оборачиваемость материальных запасов </t>
  </si>
  <si>
    <t>Налог на добавленную стоимость по приобретенным ценностям</t>
  </si>
  <si>
    <t>Среднегодовая стоимость запасов</t>
  </si>
  <si>
    <t>Дебиторская задолженность</t>
  </si>
  <si>
    <t>Среднегодовая стоимость дебиторской задолженности</t>
  </si>
  <si>
    <t>Оборачиваемость дебиторской задолженности</t>
  </si>
  <si>
    <t>Оборачиваемость кредиторской задолженности </t>
  </si>
  <si>
    <t>Кредиторская задолженность</t>
  </si>
  <si>
    <t>Среднегодовая стоимость кредиторской задолженности </t>
  </si>
  <si>
    <t>Денежные средства и денежные эквиваленты</t>
  </si>
  <si>
    <t xml:space="preserve">Оборачиваемость денежных средств </t>
  </si>
  <si>
    <t xml:space="preserve">Среднегодовая стоимость денежных средств </t>
  </si>
  <si>
    <t>Фондоотдача основных средств</t>
  </si>
  <si>
    <t>Среднегодовая стоимость основных средств</t>
  </si>
  <si>
    <t>Основные средства</t>
  </si>
  <si>
    <t>АНАЛИЗ ЛИКВИДНОСТИ И ПЛАТЁЖЕСПОСОБНОСТИ ОРГАНИЗАЦИИ</t>
  </si>
  <si>
    <t>Коэффициент текущей ликвидности</t>
  </si>
  <si>
    <t>Итого по разделу V (Краткосрочные обязательства)</t>
  </si>
  <si>
    <t xml:space="preserve">Коэффициент быстрой (срочной) ликвидности </t>
  </si>
  <si>
    <t xml:space="preserve">Коэффициент абсолютной ликвидности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</si>
</sst>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2" formatCode="0.00000000"/>
    <numFmt numFmtId="173" formatCode="0.0000000"/>
  </numFmts>
  <fonts count="10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8"/>
      <color rgb="FF000000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  <font>
      <i/>
      <sz val="14"/>
      <color theme="1"/>
      <name val="Times New Roman"/>
      <family val="1"/>
      <charset val="204"/>
    </font>
    <font>
      <sz val="14"/>
      <color rgb="FF333333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justify" vertical="center" wrapText="1"/>
    </xf>
    <xf numFmtId="3" fontId="1" fillId="0" borderId="5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4" xfId="0" applyFont="1" applyBorder="1" applyAlignment="1">
      <alignment horizontal="justify" vertical="center"/>
    </xf>
    <xf numFmtId="3" fontId="1" fillId="0" borderId="4" xfId="0" applyNumberFormat="1" applyFont="1" applyBorder="1" applyAlignment="1">
      <alignment horizontal="center" vertical="center"/>
    </xf>
    <xf numFmtId="2" fontId="1" fillId="0" borderId="0" xfId="0" applyNumberFormat="1" applyFont="1" applyAlignment="1"/>
    <xf numFmtId="0" fontId="1" fillId="0" borderId="0" xfId="0" applyFont="1" applyBorder="1"/>
    <xf numFmtId="0" fontId="1" fillId="0" borderId="5" xfId="0" applyFont="1" applyBorder="1" applyAlignment="1">
      <alignment horizontal="justify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4" fillId="0" borderId="0" xfId="0" applyFont="1"/>
    <xf numFmtId="3" fontId="4" fillId="0" borderId="0" xfId="0" applyNumberFormat="1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 wrapText="1"/>
    </xf>
    <xf numFmtId="0" fontId="1" fillId="3" borderId="0" xfId="0" applyFont="1" applyFill="1"/>
    <xf numFmtId="0" fontId="8" fillId="0" borderId="0" xfId="0" applyFont="1"/>
    <xf numFmtId="0" fontId="2" fillId="0" borderId="6" xfId="0" applyFont="1" applyBorder="1" applyAlignment="1">
      <alignment horizontal="left" vertical="center" wrapText="1"/>
    </xf>
    <xf numFmtId="0" fontId="1" fillId="0" borderId="6" xfId="0" applyFont="1" applyBorder="1"/>
    <xf numFmtId="0" fontId="9" fillId="0" borderId="6" xfId="0" applyFont="1" applyBorder="1"/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6" xfId="0" applyFont="1" applyBorder="1"/>
    <xf numFmtId="2" fontId="9" fillId="0" borderId="6" xfId="0" applyNumberFormat="1" applyFont="1" applyBorder="1" applyAlignment="1">
      <alignment horizontal="center"/>
    </xf>
    <xf numFmtId="173" fontId="1" fillId="0" borderId="6" xfId="0" applyNumberFormat="1" applyFont="1" applyBorder="1" applyAlignment="1">
      <alignment horizontal="center"/>
    </xf>
    <xf numFmtId="0" fontId="1" fillId="0" borderId="6" xfId="0" applyFont="1" applyFill="1" applyBorder="1"/>
    <xf numFmtId="0" fontId="2" fillId="0" borderId="6" xfId="0" applyFont="1" applyBorder="1" applyAlignment="1">
      <alignment horizontal="left" vertical="center" indent="8"/>
    </xf>
    <xf numFmtId="0" fontId="3" fillId="0" borderId="6" xfId="0" applyFont="1" applyBorder="1" applyAlignment="1">
      <alignment horizontal="justify" vertical="center"/>
    </xf>
    <xf numFmtId="0" fontId="5" fillId="0" borderId="6" xfId="0" applyFont="1" applyBorder="1"/>
    <xf numFmtId="0" fontId="5" fillId="0" borderId="6" xfId="0" applyFont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wrapText="1"/>
    </xf>
    <xf numFmtId="172" fontId="9" fillId="0" borderId="6" xfId="0" applyNumberFormat="1" applyFont="1" applyBorder="1" applyAlignment="1">
      <alignment horizontal="center"/>
    </xf>
  </cellXfs>
  <cellStyles count="1">
    <cellStyle name="Обычный" xfId="0" builtinId="0"/>
  </cellStyles>
  <dxfs count="12"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alignment horizontal="justify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alignment horizontal="justify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</dxf>
  </dxfs>
  <tableStyles count="1" defaultTableStyle="TableStyleMedium2" defaultPivotStyle="PivotStyleLight16">
    <tableStyle name="Стиль сводной таблицы 1" table="0" count="0" xr9:uid="{EAF6B7F2-9DE3-4EF6-87C3-23C21328AE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Анализ структуры доходов, руб.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'МОДУЛЬ 2'!$B$25:$B$30</c:f>
              <c:strCache>
                <c:ptCount val="6"/>
                <c:pt idx="0">
                  <c:v>Доходы от сдачи в аренду имущества</c:v>
                </c:pt>
                <c:pt idx="1">
                  <c:v>Налог на имущество физических лиц</c:v>
                </c:pt>
                <c:pt idx="2">
                  <c:v>НДФЛ</c:v>
                </c:pt>
                <c:pt idx="3">
                  <c:v>Доходы, получаемые в виде арендной платы</c:v>
                </c:pt>
                <c:pt idx="4">
                  <c:v>Земельный налог с физических лиц</c:v>
                </c:pt>
                <c:pt idx="5">
                  <c:v>Государственная пошлина</c:v>
                </c:pt>
              </c:strCache>
            </c:strRef>
          </c:cat>
          <c:val>
            <c:numRef>
              <c:f>'МОДУЛЬ 2'!$C$25:$C$30</c:f>
              <c:numCache>
                <c:formatCode>#,##0</c:formatCode>
                <c:ptCount val="6"/>
                <c:pt idx="0">
                  <c:v>560000</c:v>
                </c:pt>
                <c:pt idx="1">
                  <c:v>160000</c:v>
                </c:pt>
                <c:pt idx="2">
                  <c:v>740000</c:v>
                </c:pt>
                <c:pt idx="3">
                  <c:v>170120</c:v>
                </c:pt>
                <c:pt idx="4">
                  <c:v>320300</c:v>
                </c:pt>
                <c:pt idx="5">
                  <c:v>220560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4-45C3-8842-810C758F337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Анализ труктуры расходов,</a:t>
            </a:r>
            <a:r>
              <a:rPr lang="ru-RU" baseline="0"/>
              <a:t> руб.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'МОДУЛЬ 2'!$I$25:$I$33</c:f>
              <c:strCache>
                <c:ptCount val="9"/>
                <c:pt idx="0">
                  <c:v>Общегосударственные вопросы</c:v>
                </c:pt>
                <c:pt idx="1">
                  <c:v>Развитие автомобильных дорог   </c:v>
                </c:pt>
                <c:pt idx="2">
                  <c:v>Создание условий для духовно-культурного развития </c:v>
                </c:pt>
                <c:pt idx="3">
                  <c:v>Развитие инфраструктуры </c:v>
                </c:pt>
                <c:pt idx="4">
                  <c:v>Защита населения и территории </c:v>
                </c:pt>
                <c:pt idx="5">
                  <c:v>Развитие сельского хозяйства </c:v>
                </c:pt>
                <c:pt idx="6">
                  <c:v>Молодежная политика, развитие физической культуры и спорта</c:v>
                </c:pt>
                <c:pt idx="7">
                  <c:v>Благоустройство </c:v>
                </c:pt>
                <c:pt idx="8">
                  <c:v>Развитие землеустройства и учет объектов недвижимости</c:v>
                </c:pt>
              </c:strCache>
            </c:strRef>
          </c:cat>
          <c:val>
            <c:numRef>
              <c:f>'МОДУЛЬ 2'!$J$25:$J$33</c:f>
              <c:numCache>
                <c:formatCode>0.00</c:formatCode>
                <c:ptCount val="9"/>
                <c:pt idx="0">
                  <c:v>8309200</c:v>
                </c:pt>
                <c:pt idx="1">
                  <c:v>756500</c:v>
                </c:pt>
                <c:pt idx="2">
                  <c:v>3540700</c:v>
                </c:pt>
                <c:pt idx="3">
                  <c:v>2123700</c:v>
                </c:pt>
                <c:pt idx="4">
                  <c:v>1890000</c:v>
                </c:pt>
                <c:pt idx="5">
                  <c:v>200000</c:v>
                </c:pt>
                <c:pt idx="6">
                  <c:v>167200</c:v>
                </c:pt>
                <c:pt idx="7">
                  <c:v>365100</c:v>
                </c:pt>
                <c:pt idx="8">
                  <c:v>30600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D-43A1-8E8E-926C29AF889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653141</xdr:colOff>
      <xdr:row>37</xdr:row>
      <xdr:rowOff>23130</xdr:rowOff>
    </xdr:from>
    <xdr:to>
      <xdr:col>3</xdr:col>
      <xdr:colOff>1183820</xdr:colOff>
      <xdr:row>66</xdr:row>
      <xdr:rowOff>108857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1399310-9FEC-F910-CFC7-BDC263D1D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551089</xdr:colOff>
      <xdr:row>38</xdr:row>
      <xdr:rowOff>91166</xdr:rowOff>
    </xdr:from>
    <xdr:to>
      <xdr:col>15</xdr:col>
      <xdr:colOff>353785</xdr:colOff>
      <xdr:row>70</xdr:row>
      <xdr:rowOff>163286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709B2F1-687C-B71C-F0F1-3CB4C0901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D5B3FA-DA94-4447-855F-859DA44BA7EB}" name="Таблица1" displayName="Таблица1" ref="A24:D31" totalsRowShown="0" headerRowDxfId="7" dataDxfId="6">
  <autoFilter ref="A24:D31" xr:uid="{DDD5B3FA-DA94-4447-855F-859DA44BA7EB}"/>
  <tableColumns count="4">
    <tableColumn id="1" xr3:uid="{892BFB44-F78C-45B3-9BDC-031385A9C91D}" name="№" dataDxfId="11"/>
    <tableColumn id="2" xr3:uid="{CEF062CC-0AF2-4BBC-84A2-DBD9477BD920}" name="Наименование доходы" dataDxfId="10"/>
    <tableColumn id="3" xr3:uid="{D7AF7858-2D8A-4E52-8D8D-811F3C1C33CC}" name="Сумм, руб." dataDxfId="9"/>
    <tableColumn id="4" xr3:uid="{99F2FCD2-2F80-493E-ADAE-1E080707FE48}" name="Удельный вес, %" dataDxfId="8">
      <calculatedColumnFormula>C25/$C$31*100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2BCFA6-0DE6-4CB7-B727-CA3F14FE737D}" name="Таблица2" displayName="Таблица2" ref="H24:K34" totalsRowShown="0" headerRowDxfId="2" dataDxfId="1">
  <autoFilter ref="H24:K34" xr:uid="{E02BCFA6-0DE6-4CB7-B727-CA3F14FE737D}"/>
  <tableColumns count="4">
    <tableColumn id="1" xr3:uid="{962104A7-000A-439A-A7DE-4DD868792082}" name="№" dataDxfId="5"/>
    <tableColumn id="2" xr3:uid="{E131BDF5-9126-4ED7-8086-26A713FB5AB8}" name="Наименование расходы" dataDxfId="4"/>
    <tableColumn id="3" xr3:uid="{02B44530-2FC7-4CAC-BEC6-B7F847B6A33B}" name="Скмм,руб" dataDxfId="3"/>
    <tableColumn id="4" xr3:uid="{7BBC174F-10EC-4330-8907-6674C906B979}" name="Удельный вес, %" dataDxfId="0">
      <calculatedColumnFormula>J25/$J$34*100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05A6-3F75-4866-8472-2E1592C76A1A}">
  <dimension ref="A1:D58"/>
  <sheetViews>
    <sheetView tabSelected="1" topLeftCell="A40" zoomScale="118" zoomScaleNormal="160" workbookViewId="0">
      <selection activeCell="D20" sqref="D20"/>
    </sheetView>
  </sheetViews>
  <sheetFormatPr defaultRowHeight="15" x14ac:dyDescent="0.25"/>
  <cols>
    <col min="1" max="1" width="59.7109375" customWidth="1"/>
    <col min="2" max="2" width="20.140625" customWidth="1"/>
    <col min="3" max="3" width="17.42578125" customWidth="1"/>
    <col min="4" max="4" width="18.28515625" customWidth="1"/>
  </cols>
  <sheetData>
    <row r="1" spans="1:4" ht="37.5" customHeight="1" x14ac:dyDescent="0.3">
      <c r="A1" s="25" t="s">
        <v>68</v>
      </c>
      <c r="B1" s="29" t="s">
        <v>62</v>
      </c>
      <c r="C1" s="29" t="s">
        <v>63</v>
      </c>
      <c r="D1" s="29" t="s">
        <v>64</v>
      </c>
    </row>
    <row r="2" spans="1:4" ht="18.75" x14ac:dyDescent="0.3">
      <c r="A2" s="26" t="s">
        <v>65</v>
      </c>
      <c r="B2" s="34">
        <v>1079</v>
      </c>
      <c r="C2" s="34">
        <v>3644</v>
      </c>
      <c r="D2" s="34"/>
    </row>
    <row r="3" spans="1:4" ht="18.75" x14ac:dyDescent="0.3">
      <c r="A3" s="26" t="s">
        <v>75</v>
      </c>
      <c r="B3" s="34">
        <v>1358932</v>
      </c>
      <c r="C3" s="34">
        <v>1357853</v>
      </c>
      <c r="D3" s="34">
        <v>1354390</v>
      </c>
    </row>
    <row r="4" spans="1:4" ht="18.75" x14ac:dyDescent="0.3">
      <c r="A4" s="26" t="s">
        <v>66</v>
      </c>
      <c r="B4" s="34">
        <f>B3*0.5</f>
        <v>679466</v>
      </c>
      <c r="C4" s="34">
        <f t="shared" ref="C4:D4" si="0">C3*0.5</f>
        <v>678926.5</v>
      </c>
      <c r="D4" s="34">
        <f t="shared" si="0"/>
        <v>677195</v>
      </c>
    </row>
    <row r="5" spans="1:4" ht="18.75" x14ac:dyDescent="0.3">
      <c r="A5" s="26" t="s">
        <v>67</v>
      </c>
      <c r="B5" s="44">
        <f>B2/B4</f>
        <v>1.5880117621779456E-3</v>
      </c>
      <c r="C5" s="44">
        <f t="shared" ref="C5:D5" si="1">C2/C4</f>
        <v>5.367296754508772E-3</v>
      </c>
      <c r="D5" s="34"/>
    </row>
    <row r="6" spans="1:4" ht="18.75" x14ac:dyDescent="0.3">
      <c r="A6" s="26" t="s">
        <v>76</v>
      </c>
      <c r="B6" s="34">
        <v>2254125</v>
      </c>
      <c r="C6" s="34">
        <v>1782447</v>
      </c>
      <c r="D6" s="34">
        <v>1700555</v>
      </c>
    </row>
    <row r="7" spans="1:4" ht="18.75" x14ac:dyDescent="0.3">
      <c r="A7" s="36" t="s">
        <v>70</v>
      </c>
      <c r="B7" s="34">
        <f>B6*0.5</f>
        <v>1127062.5</v>
      </c>
      <c r="C7" s="34">
        <f t="shared" ref="C7:D7" si="2">C6*0.5</f>
        <v>891223.5</v>
      </c>
      <c r="D7" s="34">
        <f t="shared" si="2"/>
        <v>850277.5</v>
      </c>
    </row>
    <row r="8" spans="1:4" ht="18.75" x14ac:dyDescent="0.3">
      <c r="A8" s="26" t="s">
        <v>69</v>
      </c>
      <c r="B8" s="44">
        <f>B2/B7</f>
        <v>9.573559585204902E-4</v>
      </c>
      <c r="C8" s="44">
        <f>C2/C7</f>
        <v>4.0887611244541915E-3</v>
      </c>
      <c r="D8" s="34"/>
    </row>
    <row r="9" spans="1:4" ht="18.75" x14ac:dyDescent="0.3">
      <c r="A9" s="26" t="s">
        <v>74</v>
      </c>
      <c r="B9" s="34">
        <v>1087012</v>
      </c>
      <c r="C9" s="34">
        <v>947785</v>
      </c>
      <c r="D9" s="34">
        <v>860738</v>
      </c>
    </row>
    <row r="10" spans="1:4" ht="18.75" x14ac:dyDescent="0.3">
      <c r="A10" s="26" t="s">
        <v>73</v>
      </c>
      <c r="B10" s="34">
        <f>B9*0.5</f>
        <v>543506</v>
      </c>
      <c r="C10" s="34">
        <f t="shared" ref="C10:D10" si="3">C9*0.5</f>
        <v>473892.5</v>
      </c>
      <c r="D10" s="34">
        <f t="shared" si="3"/>
        <v>430369</v>
      </c>
    </row>
    <row r="11" spans="1:4" ht="18.75" x14ac:dyDescent="0.3">
      <c r="A11" s="26" t="s">
        <v>72</v>
      </c>
      <c r="B11" s="34">
        <f>B2/B10</f>
        <v>1.985258672397361E-3</v>
      </c>
      <c r="C11" s="34">
        <f>C2/C10</f>
        <v>7.6895076415009729E-3</v>
      </c>
      <c r="D11" s="31"/>
    </row>
    <row r="12" spans="1:4" ht="18.75" x14ac:dyDescent="0.3">
      <c r="A12" s="27" t="s">
        <v>78</v>
      </c>
      <c r="B12" s="34">
        <v>3341138</v>
      </c>
      <c r="C12" s="34">
        <v>2730232</v>
      </c>
      <c r="D12" s="31">
        <v>2561293</v>
      </c>
    </row>
    <row r="13" spans="1:4" ht="18.75" x14ac:dyDescent="0.3">
      <c r="A13" s="26" t="s">
        <v>71</v>
      </c>
      <c r="B13" s="31">
        <f>B12*0.5</f>
        <v>1670569</v>
      </c>
      <c r="C13" s="31">
        <f t="shared" ref="C13:D13" si="4">C12*0.5</f>
        <v>1365116</v>
      </c>
      <c r="D13" s="31">
        <f t="shared" si="4"/>
        <v>1280646.5</v>
      </c>
    </row>
    <row r="14" spans="1:4" ht="18.75" x14ac:dyDescent="0.3">
      <c r="A14" s="26" t="s">
        <v>61</v>
      </c>
      <c r="B14" s="35">
        <f>B2/B13</f>
        <v>6.4588771849591364E-4</v>
      </c>
      <c r="C14" s="35">
        <f>C2/C13</f>
        <v>2.6693702220177626E-3</v>
      </c>
      <c r="D14" s="31"/>
    </row>
    <row r="15" spans="1:4" ht="18.75" x14ac:dyDescent="0.3">
      <c r="A15" s="26" t="s">
        <v>79</v>
      </c>
      <c r="B15" s="31">
        <v>10383</v>
      </c>
      <c r="C15" s="31">
        <v>40308</v>
      </c>
      <c r="D15" s="31"/>
    </row>
    <row r="16" spans="1:4" ht="18.75" x14ac:dyDescent="0.3">
      <c r="A16" s="26" t="s">
        <v>80</v>
      </c>
      <c r="B16" s="31">
        <v>2059587</v>
      </c>
      <c r="C16" s="31">
        <v>1792643</v>
      </c>
      <c r="D16" s="31"/>
    </row>
    <row r="17" spans="1:4" ht="18.75" x14ac:dyDescent="0.3">
      <c r="A17" s="26" t="s">
        <v>81</v>
      </c>
      <c r="B17" s="31">
        <v>-249509</v>
      </c>
      <c r="C17" s="31">
        <v>226377</v>
      </c>
      <c r="D17" s="31"/>
    </row>
    <row r="18" spans="1:4" ht="18.75" x14ac:dyDescent="0.3">
      <c r="A18" s="26" t="s">
        <v>82</v>
      </c>
      <c r="B18" s="31">
        <f>B16+B17</f>
        <v>1810078</v>
      </c>
      <c r="C18" s="31">
        <f>C16+C17</f>
        <v>2019020</v>
      </c>
      <c r="D18" s="31"/>
    </row>
    <row r="19" spans="1:4" ht="18.75" x14ac:dyDescent="0.3">
      <c r="A19" s="26" t="s">
        <v>77</v>
      </c>
      <c r="B19" s="35">
        <f>B15/B18</f>
        <v>5.7362168923107181E-3</v>
      </c>
      <c r="C19" s="35">
        <f>C15/C18</f>
        <v>1.9964141018910163E-2</v>
      </c>
      <c r="D19" s="31"/>
    </row>
    <row r="20" spans="1:4" ht="18.75" x14ac:dyDescent="0.3">
      <c r="A20" s="26" t="s">
        <v>59</v>
      </c>
      <c r="B20" s="31">
        <v>2298713</v>
      </c>
      <c r="C20" s="31">
        <v>2059328</v>
      </c>
      <c r="D20" s="31"/>
    </row>
    <row r="21" spans="1:4" ht="18.75" x14ac:dyDescent="0.3">
      <c r="A21" s="26" t="s">
        <v>60</v>
      </c>
      <c r="B21" s="35">
        <f>B2/B20</f>
        <v>4.6939309082952069E-4</v>
      </c>
      <c r="C21" s="35">
        <f>C2/C20</f>
        <v>1.7695092768126302E-3</v>
      </c>
      <c r="D21" s="31"/>
    </row>
    <row r="22" spans="1:4" ht="18.75" x14ac:dyDescent="0.3">
      <c r="A22" s="37" t="s">
        <v>83</v>
      </c>
      <c r="B22" s="31"/>
      <c r="C22" s="31"/>
      <c r="D22" s="31"/>
    </row>
    <row r="23" spans="1:4" ht="18.75" x14ac:dyDescent="0.3">
      <c r="A23" s="26" t="s">
        <v>84</v>
      </c>
      <c r="B23" s="31">
        <f>B20/B13</f>
        <v>1.3760060195059287</v>
      </c>
      <c r="C23" s="31">
        <f>C20/C13</f>
        <v>1.5085370034487913</v>
      </c>
      <c r="D23" s="31"/>
    </row>
    <row r="24" spans="1:4" ht="18.75" x14ac:dyDescent="0.3">
      <c r="A24" s="26" t="s">
        <v>85</v>
      </c>
      <c r="B24" s="31">
        <f>B20/B10</f>
        <v>4.2294160506047769</v>
      </c>
      <c r="C24" s="31">
        <f>C20/C10</f>
        <v>4.3455593831934456</v>
      </c>
      <c r="D24" s="31"/>
    </row>
    <row r="25" spans="1:4" ht="18.75" x14ac:dyDescent="0.3">
      <c r="A25" s="26" t="s">
        <v>86</v>
      </c>
      <c r="B25" s="31">
        <f>B20/B4</f>
        <v>3.3831170360253493</v>
      </c>
      <c r="C25" s="31">
        <f>C20/C4</f>
        <v>3.0332119898103844</v>
      </c>
      <c r="D25" s="31"/>
    </row>
    <row r="26" spans="1:4" ht="18.75" x14ac:dyDescent="0.3">
      <c r="A26" s="26" t="s">
        <v>58</v>
      </c>
      <c r="B26" s="30">
        <v>201902</v>
      </c>
      <c r="C26" s="30">
        <v>219867</v>
      </c>
      <c r="D26" s="30">
        <v>163211</v>
      </c>
    </row>
    <row r="27" spans="1:4" ht="37.5" x14ac:dyDescent="0.3">
      <c r="A27" s="28" t="s">
        <v>88</v>
      </c>
      <c r="B27" s="30">
        <v>19899</v>
      </c>
      <c r="C27" s="30">
        <v>19049</v>
      </c>
      <c r="D27" s="30">
        <v>32413</v>
      </c>
    </row>
    <row r="28" spans="1:4" ht="18.75" x14ac:dyDescent="0.3">
      <c r="A28" s="26" t="s">
        <v>89</v>
      </c>
      <c r="B28" s="30">
        <f>(B26+B27)*0.5</f>
        <v>110900.5</v>
      </c>
      <c r="C28" s="30">
        <f t="shared" ref="C28:D28" si="5">(C26+C27)*0.5</f>
        <v>119458</v>
      </c>
      <c r="D28" s="30">
        <f t="shared" si="5"/>
        <v>97812</v>
      </c>
    </row>
    <row r="29" spans="1:4" ht="18.75" x14ac:dyDescent="0.3">
      <c r="A29" s="26" t="s">
        <v>87</v>
      </c>
      <c r="B29" s="31">
        <f>B20/B28</f>
        <v>20.727706367419444</v>
      </c>
      <c r="C29" s="31">
        <f t="shared" ref="C29:D29" si="6">C20/C28</f>
        <v>17.238929163387969</v>
      </c>
      <c r="D29" s="31"/>
    </row>
    <row r="30" spans="1:4" ht="18.75" x14ac:dyDescent="0.3">
      <c r="A30" s="26" t="s">
        <v>90</v>
      </c>
      <c r="B30" s="30">
        <v>724054</v>
      </c>
      <c r="C30" s="30">
        <v>658509</v>
      </c>
      <c r="D30" s="30">
        <v>637935</v>
      </c>
    </row>
    <row r="31" spans="1:4" ht="18.75" x14ac:dyDescent="0.3">
      <c r="A31" s="26" t="s">
        <v>91</v>
      </c>
      <c r="B31" s="30">
        <f>B30*0.5</f>
        <v>362027</v>
      </c>
      <c r="C31" s="30">
        <f t="shared" ref="C31:D31" si="7">C30*0.5</f>
        <v>329254.5</v>
      </c>
      <c r="D31" s="30">
        <f t="shared" si="7"/>
        <v>318967.5</v>
      </c>
    </row>
    <row r="32" spans="1:4" ht="18.75" x14ac:dyDescent="0.3">
      <c r="A32" s="38" t="s">
        <v>92</v>
      </c>
      <c r="B32" s="31">
        <f>B20/B31</f>
        <v>6.3495623254619131</v>
      </c>
      <c r="C32" s="31">
        <f>C20/C31</f>
        <v>6.2545174021919214</v>
      </c>
      <c r="D32" s="31"/>
    </row>
    <row r="33" spans="1:4" ht="18.75" x14ac:dyDescent="0.3">
      <c r="A33" s="39" t="s">
        <v>94</v>
      </c>
      <c r="B33" s="31">
        <v>1150559</v>
      </c>
      <c r="C33" s="31">
        <v>879154</v>
      </c>
      <c r="D33" s="31">
        <v>640720</v>
      </c>
    </row>
    <row r="34" spans="1:4" ht="37.5" x14ac:dyDescent="0.3">
      <c r="A34" s="40" t="s">
        <v>95</v>
      </c>
      <c r="B34" s="31">
        <f>B33*0.5</f>
        <v>575279.5</v>
      </c>
      <c r="C34" s="31">
        <f t="shared" ref="C34:D34" si="8">C33*0.5</f>
        <v>439577</v>
      </c>
      <c r="D34" s="31">
        <f t="shared" si="8"/>
        <v>320360</v>
      </c>
    </row>
    <row r="35" spans="1:4" ht="18.75" x14ac:dyDescent="0.3">
      <c r="A35" s="33" t="s">
        <v>93</v>
      </c>
      <c r="B35" s="31">
        <f>B20/B34</f>
        <v>3.9958194234280904</v>
      </c>
      <c r="C35" s="31">
        <f>C20/C34</f>
        <v>4.6847947003596637</v>
      </c>
      <c r="D35" s="31"/>
    </row>
    <row r="36" spans="1:4" ht="18.75" x14ac:dyDescent="0.3">
      <c r="A36" s="39" t="s">
        <v>96</v>
      </c>
      <c r="B36" s="31">
        <v>124179</v>
      </c>
      <c r="C36" s="31">
        <v>28463</v>
      </c>
      <c r="D36" s="31">
        <v>14084</v>
      </c>
    </row>
    <row r="37" spans="1:4" ht="18.75" x14ac:dyDescent="0.3">
      <c r="A37" s="39" t="s">
        <v>98</v>
      </c>
      <c r="B37" s="31">
        <f>B36*0.5</f>
        <v>62089.5</v>
      </c>
      <c r="C37" s="31">
        <f t="shared" ref="C37:D37" si="9">C36*0.5</f>
        <v>14231.5</v>
      </c>
      <c r="D37" s="31">
        <f t="shared" si="9"/>
        <v>7042</v>
      </c>
    </row>
    <row r="38" spans="1:4" ht="18.75" x14ac:dyDescent="0.3">
      <c r="A38" s="33" t="s">
        <v>97</v>
      </c>
      <c r="B38" s="31">
        <f>B20/B37</f>
        <v>37.022572254568004</v>
      </c>
      <c r="C38" s="31">
        <f>C20/C37</f>
        <v>144.70210448652637</v>
      </c>
      <c r="D38" s="31"/>
    </row>
    <row r="39" spans="1:4" ht="18.75" x14ac:dyDescent="0.3">
      <c r="A39" s="39" t="s">
        <v>101</v>
      </c>
      <c r="B39" s="31">
        <v>1990061</v>
      </c>
      <c r="C39" s="31">
        <v>1644446</v>
      </c>
      <c r="D39" s="31">
        <v>1561435</v>
      </c>
    </row>
    <row r="40" spans="1:4" ht="18.75" x14ac:dyDescent="0.3">
      <c r="A40" s="39" t="s">
        <v>100</v>
      </c>
      <c r="B40" s="31">
        <f>B39*0.5</f>
        <v>995030.5</v>
      </c>
      <c r="C40" s="31">
        <f t="shared" ref="C40:D40" si="10">C39*0.5</f>
        <v>822223</v>
      </c>
      <c r="D40" s="31">
        <f t="shared" si="10"/>
        <v>780717.5</v>
      </c>
    </row>
    <row r="41" spans="1:4" ht="18.75" x14ac:dyDescent="0.3">
      <c r="A41" s="33" t="s">
        <v>99</v>
      </c>
      <c r="B41" s="31">
        <f>B20/B40</f>
        <v>2.3101935066312036</v>
      </c>
      <c r="C41" s="31">
        <f>C20/C40</f>
        <v>2.5045857389053823</v>
      </c>
      <c r="D41" s="31"/>
    </row>
    <row r="42" spans="1:4" ht="56.25" x14ac:dyDescent="0.3">
      <c r="A42" s="41" t="s">
        <v>102</v>
      </c>
      <c r="B42" s="42"/>
      <c r="C42" s="42"/>
      <c r="D42" s="42"/>
    </row>
    <row r="43" spans="1:4" ht="37.5" x14ac:dyDescent="0.3">
      <c r="A43" s="43" t="s">
        <v>104</v>
      </c>
      <c r="B43" s="31">
        <v>1809393</v>
      </c>
      <c r="C43" s="31">
        <v>1221936</v>
      </c>
      <c r="D43" s="31">
        <v>1043672</v>
      </c>
    </row>
    <row r="44" spans="1:4" ht="18.75" x14ac:dyDescent="0.3">
      <c r="A44" s="26" t="s">
        <v>103</v>
      </c>
      <c r="B44" s="31">
        <f>B9/B43</f>
        <v>0.60076058656134956</v>
      </c>
      <c r="C44" s="31">
        <f t="shared" ref="C44:D44" si="11">C9/C43</f>
        <v>0.7756420958217124</v>
      </c>
      <c r="D44" s="31">
        <f t="shared" si="11"/>
        <v>0.82472079350600569</v>
      </c>
    </row>
    <row r="45" spans="1:4" ht="18.75" x14ac:dyDescent="0.3">
      <c r="A45" s="26" t="s">
        <v>105</v>
      </c>
      <c r="B45" s="31">
        <f>(B30+B36)/B43</f>
        <v>0.46879423099348788</v>
      </c>
      <c r="C45" s="31">
        <f t="shared" ref="C45:D45" si="12">(C30+C36)/C43</f>
        <v>0.56219965693784291</v>
      </c>
      <c r="D45" s="31">
        <f t="shared" si="12"/>
        <v>0.62473554909971718</v>
      </c>
    </row>
    <row r="46" spans="1:4" ht="18.75" x14ac:dyDescent="0.3">
      <c r="A46" s="26" t="s">
        <v>106</v>
      </c>
      <c r="B46" s="31">
        <f>B36/B43</f>
        <v>6.8630198083003524E-2</v>
      </c>
      <c r="C46" s="31">
        <f t="shared" ref="C46:D46" si="13">C36/C43</f>
        <v>2.3293363973235913E-2</v>
      </c>
      <c r="D46" s="31">
        <f t="shared" si="13"/>
        <v>1.3494661157911682E-2</v>
      </c>
    </row>
    <row r="47" spans="1:4" ht="18.75" x14ac:dyDescent="0.3">
      <c r="A47" s="24"/>
      <c r="B47" s="32"/>
      <c r="C47" s="32"/>
      <c r="D47" s="19"/>
    </row>
    <row r="48" spans="1:4" ht="18.75" x14ac:dyDescent="0.3">
      <c r="A48" s="24"/>
      <c r="B48" s="32"/>
      <c r="C48" s="32"/>
      <c r="D48" s="19"/>
    </row>
    <row r="49" spans="1:4" ht="18.75" x14ac:dyDescent="0.3">
      <c r="A49" s="19"/>
      <c r="B49" s="32"/>
      <c r="C49" s="32"/>
      <c r="D49" s="19"/>
    </row>
    <row r="50" spans="1:4" ht="18.75" x14ac:dyDescent="0.3">
      <c r="A50" s="19"/>
      <c r="B50" s="32"/>
      <c r="C50" s="32"/>
      <c r="D50" s="19"/>
    </row>
    <row r="51" spans="1:4" ht="18.75" x14ac:dyDescent="0.3">
      <c r="A51" s="19"/>
      <c r="B51" s="32"/>
      <c r="C51" s="32"/>
      <c r="D51" s="19"/>
    </row>
    <row r="52" spans="1:4" ht="18.75" x14ac:dyDescent="0.3">
      <c r="A52" s="19"/>
      <c r="B52" s="32"/>
      <c r="C52" s="32"/>
      <c r="D52" s="19"/>
    </row>
    <row r="53" spans="1:4" ht="18.75" x14ac:dyDescent="0.3">
      <c r="A53" s="19"/>
      <c r="B53" s="32"/>
      <c r="C53" s="32"/>
      <c r="D53" s="19"/>
    </row>
    <row r="54" spans="1:4" ht="18.75" x14ac:dyDescent="0.3">
      <c r="A54" s="19"/>
      <c r="B54" s="32"/>
      <c r="C54" s="32"/>
      <c r="D54" s="19"/>
    </row>
    <row r="55" spans="1:4" ht="18.75" x14ac:dyDescent="0.3">
      <c r="A55" s="19"/>
      <c r="B55" s="32"/>
      <c r="C55" s="32"/>
      <c r="D55" s="19"/>
    </row>
    <row r="56" spans="1:4" ht="18.75" x14ac:dyDescent="0.3">
      <c r="A56" s="19"/>
      <c r="B56" s="32"/>
      <c r="C56" s="32"/>
      <c r="D56" s="19"/>
    </row>
    <row r="57" spans="1:4" ht="18.75" x14ac:dyDescent="0.3">
      <c r="A57" s="19"/>
      <c r="B57" s="32"/>
      <c r="C57" s="32"/>
      <c r="D57" s="19"/>
    </row>
    <row r="58" spans="1:4" ht="18.75" x14ac:dyDescent="0.3">
      <c r="A58" s="19"/>
      <c r="B58" s="32"/>
      <c r="C58" s="32"/>
      <c r="D58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CA54-9D67-4EBC-AE25-13CA74F5AADE}">
  <dimension ref="A1:K88"/>
  <sheetViews>
    <sheetView topLeftCell="A4" zoomScale="70" zoomScaleNormal="70" workbookViewId="0">
      <selection activeCell="C85" sqref="C85"/>
    </sheetView>
  </sheetViews>
  <sheetFormatPr defaultRowHeight="15" x14ac:dyDescent="0.25"/>
  <cols>
    <col min="1" max="1" width="17.5703125" customWidth="1"/>
    <col min="2" max="2" width="59.85546875" customWidth="1"/>
    <col min="3" max="3" width="40.28515625" customWidth="1"/>
    <col min="4" max="4" width="23.28515625" customWidth="1"/>
    <col min="8" max="8" width="14.28515625" customWidth="1"/>
    <col min="9" max="9" width="60.85546875" customWidth="1"/>
    <col min="10" max="10" width="17.42578125" customWidth="1"/>
    <col min="11" max="11" width="21.85546875" customWidth="1"/>
  </cols>
  <sheetData>
    <row r="1" spans="1:3" ht="19.5" thickBot="1" x14ac:dyDescent="0.3">
      <c r="A1" s="1" t="s">
        <v>0</v>
      </c>
      <c r="B1" s="2" t="s">
        <v>1</v>
      </c>
      <c r="C1" s="2" t="s">
        <v>2</v>
      </c>
    </row>
    <row r="2" spans="1:3" ht="57" thickBot="1" x14ac:dyDescent="0.3">
      <c r="A2" s="3" t="s">
        <v>3</v>
      </c>
      <c r="B2" s="4" t="s">
        <v>4</v>
      </c>
      <c r="C2" s="5">
        <v>560000</v>
      </c>
    </row>
    <row r="3" spans="1:3" ht="19.5" thickBot="1" x14ac:dyDescent="0.3">
      <c r="A3" s="3" t="s">
        <v>5</v>
      </c>
      <c r="B3" s="4" t="s">
        <v>6</v>
      </c>
      <c r="C3" s="6" t="s">
        <v>7</v>
      </c>
    </row>
    <row r="4" spans="1:3" ht="19.5" thickBot="1" x14ac:dyDescent="0.3">
      <c r="A4" s="3" t="s">
        <v>8</v>
      </c>
      <c r="B4" s="4" t="s">
        <v>9</v>
      </c>
      <c r="C4" s="5">
        <v>160000</v>
      </c>
    </row>
    <row r="5" spans="1:3" ht="38.25" thickBot="1" x14ac:dyDescent="0.3">
      <c r="A5" s="3" t="s">
        <v>10</v>
      </c>
      <c r="B5" s="4" t="s">
        <v>11</v>
      </c>
      <c r="C5" s="5">
        <v>756500</v>
      </c>
    </row>
    <row r="6" spans="1:3" ht="38.25" thickBot="1" x14ac:dyDescent="0.3">
      <c r="A6" s="3" t="s">
        <v>12</v>
      </c>
      <c r="B6" s="4" t="s">
        <v>13</v>
      </c>
      <c r="C6" s="5">
        <v>320300</v>
      </c>
    </row>
    <row r="7" spans="1:3" ht="38.25" thickBot="1" x14ac:dyDescent="0.3">
      <c r="A7" s="3" t="s">
        <v>14</v>
      </c>
      <c r="B7" s="4" t="s">
        <v>15</v>
      </c>
      <c r="C7" s="6" t="s">
        <v>16</v>
      </c>
    </row>
    <row r="8" spans="1:3" ht="19.5" thickBot="1" x14ac:dyDescent="0.3">
      <c r="A8" s="3" t="s">
        <v>17</v>
      </c>
      <c r="B8" s="4" t="s">
        <v>18</v>
      </c>
      <c r="C8" s="6" t="s">
        <v>19</v>
      </c>
    </row>
    <row r="9" spans="1:3" ht="75.75" thickBot="1" x14ac:dyDescent="0.3">
      <c r="A9" s="3" t="s">
        <v>20</v>
      </c>
      <c r="B9" s="4" t="s">
        <v>21</v>
      </c>
      <c r="C9" s="5">
        <v>220560</v>
      </c>
    </row>
    <row r="10" spans="1:3" ht="19.5" thickBot="1" x14ac:dyDescent="0.3">
      <c r="A10" s="3" t="s">
        <v>22</v>
      </c>
      <c r="B10" s="4" t="s">
        <v>23</v>
      </c>
      <c r="C10" s="5">
        <v>1890000</v>
      </c>
    </row>
    <row r="11" spans="1:3" ht="19.5" thickBot="1" x14ac:dyDescent="0.3">
      <c r="A11" s="3" t="s">
        <v>24</v>
      </c>
      <c r="B11" s="4" t="s">
        <v>25</v>
      </c>
      <c r="C11" s="5">
        <v>200000</v>
      </c>
    </row>
    <row r="12" spans="1:3" ht="75.75" thickBot="1" x14ac:dyDescent="0.3">
      <c r="A12" s="3" t="s">
        <v>26</v>
      </c>
      <c r="B12" s="4" t="s">
        <v>27</v>
      </c>
      <c r="C12" s="5">
        <v>167200</v>
      </c>
    </row>
    <row r="13" spans="1:3" ht="57" thickBot="1" x14ac:dyDescent="0.3">
      <c r="A13" s="3" t="s">
        <v>28</v>
      </c>
      <c r="B13" s="4" t="s">
        <v>29</v>
      </c>
      <c r="C13" s="5">
        <v>740000</v>
      </c>
    </row>
    <row r="14" spans="1:3" ht="19.5" thickBot="1" x14ac:dyDescent="0.3">
      <c r="A14" s="3" t="s">
        <v>30</v>
      </c>
      <c r="B14" s="4" t="s">
        <v>31</v>
      </c>
      <c r="C14" s="5">
        <v>365100</v>
      </c>
    </row>
    <row r="15" spans="1:3" ht="38.25" thickBot="1" x14ac:dyDescent="0.3">
      <c r="A15" s="3" t="s">
        <v>32</v>
      </c>
      <c r="B15" s="4" t="s">
        <v>33</v>
      </c>
      <c r="C15" s="5">
        <v>30600</v>
      </c>
    </row>
    <row r="16" spans="1:3" ht="75.75" thickBot="1" x14ac:dyDescent="0.3">
      <c r="A16" s="3" t="s">
        <v>34</v>
      </c>
      <c r="B16" s="4" t="s">
        <v>35</v>
      </c>
      <c r="C16" s="5">
        <v>170120</v>
      </c>
    </row>
    <row r="17" spans="1:11" ht="38.25" thickBot="1" x14ac:dyDescent="0.3">
      <c r="A17" s="3" t="s">
        <v>36</v>
      </c>
      <c r="B17" s="4" t="s">
        <v>37</v>
      </c>
      <c r="C17" s="6"/>
    </row>
    <row r="24" spans="1:11" ht="18.75" x14ac:dyDescent="0.3">
      <c r="A24" s="9" t="s">
        <v>0</v>
      </c>
      <c r="B24" s="9" t="s">
        <v>38</v>
      </c>
      <c r="C24" s="9" t="s">
        <v>39</v>
      </c>
      <c r="D24" s="9" t="s">
        <v>40</v>
      </c>
      <c r="H24" s="9" t="s">
        <v>0</v>
      </c>
      <c r="I24" s="9" t="s">
        <v>42</v>
      </c>
      <c r="J24" s="9" t="s">
        <v>43</v>
      </c>
      <c r="K24" s="9" t="s">
        <v>40</v>
      </c>
    </row>
    <row r="25" spans="1:11" ht="19.5" thickBot="1" x14ac:dyDescent="0.35">
      <c r="A25" s="9">
        <v>1</v>
      </c>
      <c r="B25" s="10" t="s">
        <v>47</v>
      </c>
      <c r="C25" s="11">
        <v>560000</v>
      </c>
      <c r="D25" s="12">
        <f>C25/$C$31*100</f>
        <v>25.79480234732701</v>
      </c>
      <c r="H25" s="9">
        <v>1</v>
      </c>
      <c r="I25" s="4" t="s">
        <v>6</v>
      </c>
      <c r="J25" s="16">
        <v>8309200</v>
      </c>
      <c r="K25" s="9">
        <f t="shared" ref="K25:K34" si="0">J25/$J$34*100</f>
        <v>47.800724846114015</v>
      </c>
    </row>
    <row r="26" spans="1:11" ht="19.5" thickBot="1" x14ac:dyDescent="0.35">
      <c r="A26" s="9">
        <v>2</v>
      </c>
      <c r="B26" s="10" t="s">
        <v>9</v>
      </c>
      <c r="C26" s="11">
        <v>160000</v>
      </c>
      <c r="D26" s="12">
        <f t="shared" ref="D26:D31" si="1">C26/$C$31*100</f>
        <v>7.3699435278077177</v>
      </c>
      <c r="H26" s="9">
        <v>2</v>
      </c>
      <c r="I26" s="4" t="s">
        <v>49</v>
      </c>
      <c r="J26" s="16">
        <v>756500</v>
      </c>
      <c r="K26" s="9">
        <f t="shared" si="0"/>
        <v>4.3519530575849963</v>
      </c>
    </row>
    <row r="27" spans="1:11" ht="38.25" thickBot="1" x14ac:dyDescent="0.35">
      <c r="A27" s="9">
        <v>3</v>
      </c>
      <c r="B27" s="10" t="s">
        <v>46</v>
      </c>
      <c r="C27" s="11">
        <v>740000</v>
      </c>
      <c r="D27" s="12">
        <f t="shared" si="1"/>
        <v>34.085988816110699</v>
      </c>
      <c r="H27" s="9">
        <v>3</v>
      </c>
      <c r="I27" s="4" t="s">
        <v>15</v>
      </c>
      <c r="J27" s="16">
        <v>3540700</v>
      </c>
      <c r="K27" s="9">
        <f t="shared" si="0"/>
        <v>20.368751078640052</v>
      </c>
    </row>
    <row r="28" spans="1:11" ht="19.5" thickBot="1" x14ac:dyDescent="0.35">
      <c r="A28" s="9">
        <v>4</v>
      </c>
      <c r="B28" s="10" t="s">
        <v>44</v>
      </c>
      <c r="C28" s="11">
        <v>170120</v>
      </c>
      <c r="D28" s="12">
        <f t="shared" si="1"/>
        <v>7.8360924559415572</v>
      </c>
      <c r="H28" s="9">
        <v>4</v>
      </c>
      <c r="I28" s="4" t="s">
        <v>18</v>
      </c>
      <c r="J28" s="16">
        <v>2123700</v>
      </c>
      <c r="K28" s="9">
        <f t="shared" si="0"/>
        <v>12.217108669389635</v>
      </c>
    </row>
    <row r="29" spans="1:11" ht="19.5" thickBot="1" x14ac:dyDescent="0.35">
      <c r="A29" s="9">
        <v>5</v>
      </c>
      <c r="B29" s="10" t="s">
        <v>48</v>
      </c>
      <c r="C29" s="11">
        <v>320300</v>
      </c>
      <c r="D29" s="12">
        <f t="shared" si="1"/>
        <v>14.753705699730077</v>
      </c>
      <c r="H29" s="9">
        <v>5</v>
      </c>
      <c r="I29" s="4" t="s">
        <v>23</v>
      </c>
      <c r="J29" s="16">
        <v>1890000</v>
      </c>
      <c r="K29" s="9">
        <f t="shared" si="0"/>
        <v>10.872691710291663</v>
      </c>
    </row>
    <row r="30" spans="1:11" ht="19.5" thickBot="1" x14ac:dyDescent="0.35">
      <c r="A30" s="9">
        <v>6</v>
      </c>
      <c r="B30" s="10" t="s">
        <v>45</v>
      </c>
      <c r="C30" s="11">
        <v>220560</v>
      </c>
      <c r="D30" s="12">
        <f t="shared" si="1"/>
        <v>10.159467153082939</v>
      </c>
      <c r="H30" s="9">
        <v>6</v>
      </c>
      <c r="I30" s="4" t="s">
        <v>25</v>
      </c>
      <c r="J30" s="16">
        <v>200000</v>
      </c>
      <c r="K30" s="9">
        <f t="shared" si="0"/>
        <v>1.1505493873324513</v>
      </c>
    </row>
    <row r="31" spans="1:11" ht="38.25" thickBot="1" x14ac:dyDescent="0.35">
      <c r="A31" s="9">
        <v>7</v>
      </c>
      <c r="B31" s="7" t="s">
        <v>41</v>
      </c>
      <c r="C31" s="8">
        <v>2170980</v>
      </c>
      <c r="D31" s="9">
        <f t="shared" si="1"/>
        <v>100</v>
      </c>
      <c r="H31" s="9">
        <v>7</v>
      </c>
      <c r="I31" s="4" t="s">
        <v>50</v>
      </c>
      <c r="J31" s="16">
        <v>167200</v>
      </c>
      <c r="K31" s="9">
        <f t="shared" si="0"/>
        <v>0.96185928780992913</v>
      </c>
    </row>
    <row r="32" spans="1:11" ht="19.5" thickBot="1" x14ac:dyDescent="0.35">
      <c r="H32" s="9">
        <v>8</v>
      </c>
      <c r="I32" s="4" t="s">
        <v>31</v>
      </c>
      <c r="J32" s="16">
        <v>365100</v>
      </c>
      <c r="K32" s="9">
        <f t="shared" si="0"/>
        <v>2.1003279065753899</v>
      </c>
    </row>
    <row r="33" spans="2:11" ht="38.25" thickBot="1" x14ac:dyDescent="0.35">
      <c r="H33" s="9">
        <v>9</v>
      </c>
      <c r="I33" s="4" t="s">
        <v>33</v>
      </c>
      <c r="J33" s="16">
        <v>30600</v>
      </c>
      <c r="K33" s="9">
        <f t="shared" si="0"/>
        <v>0.17603405626186505</v>
      </c>
    </row>
    <row r="34" spans="2:11" ht="20.25" x14ac:dyDescent="0.3">
      <c r="B34" s="17" t="s">
        <v>52</v>
      </c>
      <c r="C34" s="18">
        <f>Таблица2[[#This Row],[Скмм,руб]]-C31</f>
        <v>15212020</v>
      </c>
      <c r="H34" s="13">
        <v>10</v>
      </c>
      <c r="I34" s="14" t="s">
        <v>51</v>
      </c>
      <c r="J34" s="15">
        <v>17383000</v>
      </c>
      <c r="K34" s="13">
        <f t="shared" si="0"/>
        <v>100</v>
      </c>
    </row>
    <row r="70" spans="1:2" ht="15.75" thickBot="1" x14ac:dyDescent="0.3"/>
    <row r="71" spans="1:2" ht="24" thickBot="1" x14ac:dyDescent="0.4">
      <c r="A71" s="20">
        <v>2500000</v>
      </c>
      <c r="B71" s="21"/>
    </row>
    <row r="72" spans="1:2" ht="24" thickBot="1" x14ac:dyDescent="0.4">
      <c r="A72" s="22">
        <v>2400000</v>
      </c>
      <c r="B72" s="21"/>
    </row>
    <row r="73" spans="1:2" ht="24" thickBot="1" x14ac:dyDescent="0.4">
      <c r="A73" s="22">
        <v>2800000</v>
      </c>
      <c r="B73" s="21"/>
    </row>
    <row r="74" spans="1:2" ht="24" thickBot="1" x14ac:dyDescent="0.4">
      <c r="A74" s="22">
        <v>2890000</v>
      </c>
      <c r="B74" s="21"/>
    </row>
    <row r="75" spans="1:2" ht="24" thickBot="1" x14ac:dyDescent="0.4">
      <c r="A75" s="22">
        <v>2780000</v>
      </c>
      <c r="B75" s="21"/>
    </row>
    <row r="76" spans="1:2" ht="18.75" x14ac:dyDescent="0.3">
      <c r="A76" s="23">
        <f>AVERAGE(A71:A75)</f>
        <v>2674000</v>
      </c>
      <c r="B76" s="23" t="s">
        <v>53</v>
      </c>
    </row>
    <row r="77" spans="1:2" ht="18.75" x14ac:dyDescent="0.3">
      <c r="A77" s="9">
        <f>(A71-$A$76)^2</f>
        <v>30276000000</v>
      </c>
      <c r="B77" s="9" t="s">
        <v>54</v>
      </c>
    </row>
    <row r="78" spans="1:2" ht="18.75" x14ac:dyDescent="0.3">
      <c r="A78" s="9">
        <f t="shared" ref="A78:A81" si="2">(A72-$A$76)^2</f>
        <v>75076000000</v>
      </c>
      <c r="B78" s="9"/>
    </row>
    <row r="79" spans="1:2" ht="18.75" x14ac:dyDescent="0.3">
      <c r="A79" s="9">
        <f t="shared" si="2"/>
        <v>15876000000</v>
      </c>
      <c r="B79" s="9"/>
    </row>
    <row r="80" spans="1:2" ht="18.75" x14ac:dyDescent="0.3">
      <c r="A80" s="9">
        <f t="shared" si="2"/>
        <v>46656000000</v>
      </c>
      <c r="B80" s="9"/>
    </row>
    <row r="81" spans="1:2" ht="18.75" x14ac:dyDescent="0.3">
      <c r="A81" s="9">
        <f t="shared" si="2"/>
        <v>11236000000</v>
      </c>
      <c r="B81" s="9"/>
    </row>
    <row r="82" spans="1:2" ht="18.75" x14ac:dyDescent="0.3">
      <c r="A82" s="9"/>
      <c r="B82" s="9"/>
    </row>
    <row r="83" spans="1:2" ht="18.75" x14ac:dyDescent="0.3">
      <c r="A83" s="9"/>
      <c r="B83" s="9"/>
    </row>
    <row r="84" spans="1:2" ht="18.75" x14ac:dyDescent="0.3">
      <c r="A84" s="9"/>
      <c r="B84" s="9"/>
    </row>
    <row r="85" spans="1:2" ht="18.75" x14ac:dyDescent="0.3">
      <c r="A85" s="9" t="s">
        <v>55</v>
      </c>
      <c r="B85" s="9">
        <f>SUM(A77:A81)</f>
        <v>179120000000</v>
      </c>
    </row>
    <row r="86" spans="1:2" ht="18.75" x14ac:dyDescent="0.3">
      <c r="A86" s="9"/>
      <c r="B86" s="9">
        <f>B85/5</f>
        <v>35824000000</v>
      </c>
    </row>
    <row r="87" spans="1:2" ht="18.75" x14ac:dyDescent="0.3">
      <c r="A87" s="9" t="s">
        <v>56</v>
      </c>
      <c r="B87" s="9">
        <f>SQRT(B86)</f>
        <v>189272.29062913568</v>
      </c>
    </row>
    <row r="88" spans="1:2" ht="18.75" x14ac:dyDescent="0.3">
      <c r="A88" s="9" t="s">
        <v>57</v>
      </c>
      <c r="B88" s="9">
        <f>B87/A76*100</f>
        <v>7.0782457228547369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МОДУЛЬ 1</vt:lpstr>
      <vt:lpstr>МОДУЛЬ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rakkkkk2008@outlook.com</dc:creator>
  <cp:lastModifiedBy>rakkkkk2008@outlook.com</cp:lastModifiedBy>
  <cp:lastPrinted>2025-04-28T17:34:30Z</cp:lastPrinted>
  <dcterms:created xsi:type="dcterms:W3CDTF">2025-04-28T16:51:54Z</dcterms:created>
  <dcterms:modified xsi:type="dcterms:W3CDTF">2025-04-28T20:23:58Z</dcterms:modified>
</cp:coreProperties>
</file>