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74F83402-E79C-4CB1-9779-DE1DC08D5741}" xr6:coauthVersionLast="47" xr6:coauthVersionMax="47" xr10:uidLastSave="{00000000-0000-0000-0000-000000000000}"/>
  <bookViews>
    <workbookView xWindow="-108" yWindow="-108" windowWidth="23256" windowHeight="12576" firstSheet="15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IMAE!$A$1:$C$277</definedName>
    <definedName name="ExternalData_1" localSheetId="18" hidden="1">'IMAE sectores'!$A$1:$R$118</definedName>
    <definedName name="ExternalData_1" localSheetId="6" hidden="1">'Inflación source'!$A$1:$D$171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TC!$A$1:$D$6261</definedName>
    <definedName name="ExternalData_2" localSheetId="16" hidden="1">Remesas!$A$1:$W$34</definedName>
  </definedNames>
  <calcPr calcId="191029"/>
  <pivotCaches>
    <pivotCache cacheId="18" r:id="rId26"/>
    <pivotCache cacheId="19" r:id="rId27"/>
    <pivotCache cacheId="21" r:id="rId28"/>
    <pivotCache cacheId="22" r:id="rId29"/>
    <pivotCache cacheId="23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F338" i="6" s="1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E339" i="6" l="1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B30" i="7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41" i="7"/>
  <c r="B57" i="7"/>
  <c r="B17" i="7"/>
  <c r="B12" i="7"/>
  <c r="E37" i="7"/>
  <c r="E36" i="7"/>
  <c r="E13" i="7"/>
  <c r="E61" i="7"/>
  <c r="E62" i="7"/>
  <c r="B78" i="7"/>
  <c r="E22" i="7"/>
  <c r="E46" i="7"/>
  <c r="E85" i="7"/>
  <c r="B72" i="7"/>
  <c r="B56" i="7"/>
  <c r="B8" i="7"/>
  <c r="B32" i="7"/>
  <c r="B16" i="7"/>
  <c r="B80" i="7"/>
  <c r="B23" i="7"/>
  <c r="E47" i="7"/>
  <c r="B31" i="7"/>
  <c r="E31" i="7"/>
  <c r="B71" i="7"/>
  <c r="E23" i="7"/>
  <c r="B84" i="7"/>
  <c r="B60" i="7"/>
  <c r="B7" i="7"/>
  <c r="B47" i="7"/>
  <c r="E71" i="7"/>
  <c r="E7" i="7"/>
  <c r="B43" i="7"/>
  <c r="E2" i="7"/>
  <c r="F82" i="7"/>
  <c r="F78" i="7"/>
  <c r="F66" i="7"/>
  <c r="F62" i="7"/>
  <c r="F50" i="7"/>
  <c r="F46" i="7"/>
  <c r="F42" i="7"/>
  <c r="F34" i="7"/>
  <c r="F26" i="7"/>
  <c r="F22" i="7"/>
  <c r="F2" i="7"/>
  <c r="E83" i="7"/>
  <c r="E59" i="7"/>
  <c r="E43" i="7"/>
  <c r="B59" i="7"/>
  <c r="F85" i="7"/>
  <c r="F81" i="7"/>
  <c r="F65" i="7"/>
  <c r="F61" i="7"/>
  <c r="F57" i="7"/>
  <c r="F41" i="7"/>
  <c r="F37" i="7"/>
  <c r="F17" i="7"/>
  <c r="F13" i="7"/>
  <c r="E81" i="7"/>
  <c r="F84" i="7"/>
  <c r="F80" i="7"/>
  <c r="F72" i="7"/>
  <c r="F60" i="7"/>
  <c r="F56" i="7"/>
  <c r="F36" i="7"/>
  <c r="F32" i="7"/>
  <c r="F24" i="7"/>
  <c r="F20" i="7"/>
  <c r="F16" i="7"/>
  <c r="F8" i="7"/>
  <c r="B83" i="7"/>
  <c r="B66" i="7"/>
  <c r="B58" i="7"/>
  <c r="B50" i="7"/>
  <c r="B42" i="7"/>
  <c r="B34" i="7"/>
  <c r="B26" i="7"/>
  <c r="D40" i="7"/>
  <c r="D16" i="7"/>
  <c r="D55" i="7"/>
  <c r="D31" i="7"/>
  <c r="D23" i="7"/>
  <c r="D15" i="7"/>
  <c r="D7" i="7"/>
  <c r="D70" i="7"/>
  <c r="D46" i="7"/>
  <c r="D30" i="7"/>
  <c r="D22" i="7"/>
  <c r="D6" i="7"/>
  <c r="D21" i="7"/>
  <c r="D81" i="7"/>
  <c r="D25" i="7"/>
  <c r="D60" i="7"/>
  <c r="D36" i="7"/>
  <c r="D12" i="7"/>
  <c r="D33" i="7"/>
  <c r="D83" i="7"/>
  <c r="D35" i="7"/>
  <c r="D19" i="7"/>
  <c r="D11" i="7"/>
  <c r="D65" i="7"/>
  <c r="D49" i="7"/>
  <c r="D82" i="7"/>
  <c r="D58" i="7"/>
  <c r="D42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57" i="7" l="1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<sst xmlns="http://schemas.openxmlformats.org/spreadsheetml/2006/main" count="586" uniqueCount="148">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</sst>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7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7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Q!$N$4:$N$76</c:f>
              <c:numCache>
                <c:formatCode>0.00%</c:formatCode>
                <c:ptCount val="72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Q!$O$4:$O$76</c:f>
              <c:numCache>
                <c:formatCode>0.00%</c:formatCode>
                <c:ptCount val="72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Q!$P$4:$P$76</c:f>
              <c:numCache>
                <c:formatCode>0.00%</c:formatCode>
                <c:ptCount val="72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Q!$Q$4:$Q$76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Q!$R$4:$R$76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Q!$S$4:$S$76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'$'!$N$4:$N$76</c:f>
              <c:numCache>
                <c:formatCode>0.00%</c:formatCode>
                <c:ptCount val="72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'$'!$O$4:$O$76</c:f>
              <c:numCache>
                <c:formatCode>0.00%</c:formatCode>
                <c:ptCount val="72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'$'!$P$4:$P$76</c:f>
              <c:numCache>
                <c:formatCode>0.00%</c:formatCode>
                <c:ptCount val="72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'$'!$Q$4:$Q$76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'$'!$R$4:$R$76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'$'!$S$4:$S$76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3.8199999999999998E-2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-0.84804385352175871</c:v>
                </c:pt>
                <c:pt idx="1">
                  <c:v>-1.0546797341489818</c:v>
                </c:pt>
                <c:pt idx="2">
                  <c:v>-0.94996882974836261</c:v>
                </c:pt>
                <c:pt idx="3">
                  <c:v>-1.453731863057043</c:v>
                </c:pt>
                <c:pt idx="4">
                  <c:v>-0.98881980109483392</c:v>
                </c:pt>
                <c:pt idx="5">
                  <c:v>-0.93507423457488636</c:v>
                </c:pt>
                <c:pt idx="6">
                  <c:v>-0.71352690844761257</c:v>
                </c:pt>
                <c:pt idx="7">
                  <c:v>-0.55692410235138468</c:v>
                </c:pt>
                <c:pt idx="8">
                  <c:v>-0.58407523164415753</c:v>
                </c:pt>
                <c:pt idx="9">
                  <c:v>-0.6541192812966945</c:v>
                </c:pt>
                <c:pt idx="10">
                  <c:v>-0.35735305987908417</c:v>
                </c:pt>
                <c:pt idx="11">
                  <c:v>-0.35122645829711896</c:v>
                </c:pt>
                <c:pt idx="12">
                  <c:v>-0.38308825967407945</c:v>
                </c:pt>
                <c:pt idx="13">
                  <c:v>-0.58972414030130205</c:v>
                </c:pt>
                <c:pt idx="14">
                  <c:v>-0.4850132359006829</c:v>
                </c:pt>
                <c:pt idx="15">
                  <c:v>-0.98877626920936379</c:v>
                </c:pt>
                <c:pt idx="16">
                  <c:v>-0.52386420724715421</c:v>
                </c:pt>
                <c:pt idx="17">
                  <c:v>-0.47011864072720666</c:v>
                </c:pt>
                <c:pt idx="18">
                  <c:v>-0.24857131459993287</c:v>
                </c:pt>
                <c:pt idx="19">
                  <c:v>-9.1968508503704971E-2</c:v>
                </c:pt>
                <c:pt idx="20">
                  <c:v>-0.11911963779647783</c:v>
                </c:pt>
                <c:pt idx="21">
                  <c:v>-0.18916368744901479</c:v>
                </c:pt>
                <c:pt idx="22">
                  <c:v>0.10760253396859554</c:v>
                </c:pt>
                <c:pt idx="23">
                  <c:v>0.11372913555056119</c:v>
                </c:pt>
                <c:pt idx="24">
                  <c:v>8.1867334173600703E-2</c:v>
                </c:pt>
                <c:pt idx="25">
                  <c:v>-0.1247685464536219</c:v>
                </c:pt>
                <c:pt idx="26">
                  <c:v>-2.0057642053002755E-2</c:v>
                </c:pt>
                <c:pt idx="27">
                  <c:v>-0.52382067536168364</c:v>
                </c:pt>
                <c:pt idx="28">
                  <c:v>-5.8908613399474063E-2</c:v>
                </c:pt>
                <c:pt idx="29">
                  <c:v>-5.1630468795269557E-3</c:v>
                </c:pt>
                <c:pt idx="30">
                  <c:v>0.21638427924774684</c:v>
                </c:pt>
                <c:pt idx="31">
                  <c:v>0.37298708534397473</c:v>
                </c:pt>
                <c:pt idx="32">
                  <c:v>0.34583595605120188</c:v>
                </c:pt>
                <c:pt idx="33">
                  <c:v>0.27579190639866491</c:v>
                </c:pt>
                <c:pt idx="34">
                  <c:v>0.5725581278162748</c:v>
                </c:pt>
                <c:pt idx="35">
                  <c:v>0.57868472939824045</c:v>
                </c:pt>
                <c:pt idx="36">
                  <c:v>0.54682292802127996</c:v>
                </c:pt>
                <c:pt idx="37">
                  <c:v>0.34018704739405781</c:v>
                </c:pt>
                <c:pt idx="38">
                  <c:v>0.44489795179467606</c:v>
                </c:pt>
                <c:pt idx="39">
                  <c:v>-5.886508151400438E-2</c:v>
                </c:pt>
                <c:pt idx="40">
                  <c:v>0.4060469804482052</c:v>
                </c:pt>
                <c:pt idx="41">
                  <c:v>0.45979254696815275</c:v>
                </c:pt>
                <c:pt idx="42">
                  <c:v>0.68133987309542654</c:v>
                </c:pt>
                <c:pt idx="43">
                  <c:v>0.83794267919165488</c:v>
                </c:pt>
                <c:pt idx="44">
                  <c:v>0.81079154989888202</c:v>
                </c:pt>
                <c:pt idx="45">
                  <c:v>0.74074750024634461</c:v>
                </c:pt>
                <c:pt idx="46">
                  <c:v>1.0375137216639549</c:v>
                </c:pt>
                <c:pt idx="47">
                  <c:v>1.0436403232459206</c:v>
                </c:pt>
                <c:pt idx="48">
                  <c:v>1.0117785218689601</c:v>
                </c:pt>
                <c:pt idx="49">
                  <c:v>0.80514264124173796</c:v>
                </c:pt>
                <c:pt idx="50">
                  <c:v>0.90985354564235621</c:v>
                </c:pt>
                <c:pt idx="51">
                  <c:v>0.40609051233367488</c:v>
                </c:pt>
                <c:pt idx="52">
                  <c:v>0.87100257429588535</c:v>
                </c:pt>
                <c:pt idx="53">
                  <c:v>0.92474814081583201</c:v>
                </c:pt>
                <c:pt idx="54">
                  <c:v>1.1462954669431067</c:v>
                </c:pt>
                <c:pt idx="55">
                  <c:v>1.3028982730393341</c:v>
                </c:pt>
                <c:pt idx="56">
                  <c:v>1.2757471437465622</c:v>
                </c:pt>
                <c:pt idx="57">
                  <c:v>1.2057030940940239</c:v>
                </c:pt>
                <c:pt idx="58">
                  <c:v>1.5024693155116351</c:v>
                </c:pt>
                <c:pt idx="59">
                  <c:v>1.5085959170935999</c:v>
                </c:pt>
                <c:pt idx="60">
                  <c:v>1.4767341157166403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6.5504298150220173</c:v>
                </c:pt>
                <c:pt idx="1">
                  <c:v>6.3437939343947942</c:v>
                </c:pt>
                <c:pt idx="2">
                  <c:v>6.4485048387954134</c:v>
                </c:pt>
                <c:pt idx="3">
                  <c:v>5.9447418054867329</c:v>
                </c:pt>
                <c:pt idx="4">
                  <c:v>6.4096538674489416</c:v>
                </c:pt>
                <c:pt idx="5">
                  <c:v>6.4633994339688901</c:v>
                </c:pt>
                <c:pt idx="6">
                  <c:v>6.6849467600961638</c:v>
                </c:pt>
                <c:pt idx="7">
                  <c:v>6.8415495661923913</c:v>
                </c:pt>
                <c:pt idx="8">
                  <c:v>6.8143984368996184</c:v>
                </c:pt>
                <c:pt idx="9">
                  <c:v>6.7443543872470819</c:v>
                </c:pt>
                <c:pt idx="10">
                  <c:v>7.0411206086646914</c:v>
                </c:pt>
                <c:pt idx="11">
                  <c:v>7.047247210246657</c:v>
                </c:pt>
                <c:pt idx="12">
                  <c:v>7.0153854088696965</c:v>
                </c:pt>
                <c:pt idx="13">
                  <c:v>6.8087495282424744</c:v>
                </c:pt>
                <c:pt idx="14">
                  <c:v>6.9134604326430935</c:v>
                </c:pt>
                <c:pt idx="15">
                  <c:v>6.4096973993344122</c:v>
                </c:pt>
                <c:pt idx="16">
                  <c:v>6.8746094612966218</c:v>
                </c:pt>
                <c:pt idx="17">
                  <c:v>6.9283550278165693</c:v>
                </c:pt>
                <c:pt idx="18">
                  <c:v>7.1499023539438431</c:v>
                </c:pt>
                <c:pt idx="19">
                  <c:v>7.3065051600400714</c:v>
                </c:pt>
                <c:pt idx="20">
                  <c:v>7.2793540307472977</c:v>
                </c:pt>
                <c:pt idx="21">
                  <c:v>7.2093099810947612</c:v>
                </c:pt>
                <c:pt idx="22">
                  <c:v>7.5060762025123715</c:v>
                </c:pt>
                <c:pt idx="23">
                  <c:v>7.5122028040943372</c:v>
                </c:pt>
                <c:pt idx="24">
                  <c:v>7.4803410027173767</c:v>
                </c:pt>
                <c:pt idx="25">
                  <c:v>7.2737051220901545</c:v>
                </c:pt>
                <c:pt idx="26">
                  <c:v>7.3784160264907737</c:v>
                </c:pt>
                <c:pt idx="27">
                  <c:v>6.8746529931820923</c:v>
                </c:pt>
                <c:pt idx="28">
                  <c:v>7.3395650551443019</c:v>
                </c:pt>
                <c:pt idx="29">
                  <c:v>7.3933106216642486</c:v>
                </c:pt>
                <c:pt idx="30">
                  <c:v>7.6148579477915224</c:v>
                </c:pt>
                <c:pt idx="31">
                  <c:v>7.7714607538877507</c:v>
                </c:pt>
                <c:pt idx="32">
                  <c:v>7.7443096245949778</c:v>
                </c:pt>
                <c:pt idx="33">
                  <c:v>7.6742655749424404</c:v>
                </c:pt>
                <c:pt idx="34">
                  <c:v>7.9710317963600508</c:v>
                </c:pt>
                <c:pt idx="35">
                  <c:v>7.9771583979420164</c:v>
                </c:pt>
                <c:pt idx="36">
                  <c:v>7.9452965965650559</c:v>
                </c:pt>
                <c:pt idx="37">
                  <c:v>7.7386607159378338</c:v>
                </c:pt>
                <c:pt idx="38">
                  <c:v>7.843371620338452</c:v>
                </c:pt>
                <c:pt idx="39">
                  <c:v>7.3396085870297716</c:v>
                </c:pt>
                <c:pt idx="40">
                  <c:v>7.8045206489919812</c:v>
                </c:pt>
                <c:pt idx="41">
                  <c:v>7.8582662155119287</c:v>
                </c:pt>
                <c:pt idx="42">
                  <c:v>8.0798135416392025</c:v>
                </c:pt>
                <c:pt idx="43">
                  <c:v>8.2364163477354317</c:v>
                </c:pt>
                <c:pt idx="44">
                  <c:v>8.209265218442658</c:v>
                </c:pt>
                <c:pt idx="45">
                  <c:v>8.1392211687901206</c:v>
                </c:pt>
                <c:pt idx="46">
                  <c:v>8.4359873902077318</c:v>
                </c:pt>
                <c:pt idx="47">
                  <c:v>8.4421139917896966</c:v>
                </c:pt>
                <c:pt idx="48">
                  <c:v>8.4102521904127361</c:v>
                </c:pt>
                <c:pt idx="49">
                  <c:v>8.203616309785513</c:v>
                </c:pt>
                <c:pt idx="50">
                  <c:v>8.3083272141861322</c:v>
                </c:pt>
                <c:pt idx="51">
                  <c:v>7.8045641808774509</c:v>
                </c:pt>
                <c:pt idx="52">
                  <c:v>8.2694762428396622</c:v>
                </c:pt>
                <c:pt idx="53">
                  <c:v>8.3232218093596089</c:v>
                </c:pt>
                <c:pt idx="54">
                  <c:v>8.5447691354868827</c:v>
                </c:pt>
                <c:pt idx="55">
                  <c:v>8.7013719415831101</c:v>
                </c:pt>
                <c:pt idx="56">
                  <c:v>8.6742208122903381</c:v>
                </c:pt>
                <c:pt idx="57">
                  <c:v>8.604176762637799</c:v>
                </c:pt>
                <c:pt idx="58">
                  <c:v>8.900942984055412</c:v>
                </c:pt>
                <c:pt idx="59">
                  <c:v>8.9070695856373767</c:v>
                </c:pt>
                <c:pt idx="60">
                  <c:v>8.8752077842604162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0.38503509123553714</c:v>
                </c:pt>
                <c:pt idx="1">
                  <c:v>0.1783992106083141</c:v>
                </c:pt>
                <c:pt idx="2">
                  <c:v>0.28311011500893324</c:v>
                </c:pt>
                <c:pt idx="3">
                  <c:v>-0.2206529182997472</c:v>
                </c:pt>
                <c:pt idx="4">
                  <c:v>0.24425914366246193</c:v>
                </c:pt>
                <c:pt idx="5">
                  <c:v>0.29800471018240948</c:v>
                </c:pt>
                <c:pt idx="6">
                  <c:v>0.51955203630968327</c:v>
                </c:pt>
                <c:pt idx="7">
                  <c:v>0.67615484240591117</c:v>
                </c:pt>
                <c:pt idx="8">
                  <c:v>0.64900371311313831</c:v>
                </c:pt>
                <c:pt idx="9">
                  <c:v>0.57895966346060135</c:v>
                </c:pt>
                <c:pt idx="10">
                  <c:v>0.87572588487821168</c:v>
                </c:pt>
                <c:pt idx="11">
                  <c:v>0.88185248646017689</c:v>
                </c:pt>
                <c:pt idx="12">
                  <c:v>0.8499906850832164</c:v>
                </c:pt>
                <c:pt idx="13">
                  <c:v>0.6433548044559938</c:v>
                </c:pt>
                <c:pt idx="14">
                  <c:v>0.74806570885661294</c:v>
                </c:pt>
                <c:pt idx="15">
                  <c:v>0.24430267554793206</c:v>
                </c:pt>
                <c:pt idx="16">
                  <c:v>0.70921473751014164</c:v>
                </c:pt>
                <c:pt idx="17">
                  <c:v>0.76296030403008919</c:v>
                </c:pt>
                <c:pt idx="18">
                  <c:v>0.98450763015736298</c:v>
                </c:pt>
                <c:pt idx="19">
                  <c:v>1.1411104362535909</c:v>
                </c:pt>
                <c:pt idx="20">
                  <c:v>1.113959306960818</c:v>
                </c:pt>
                <c:pt idx="21">
                  <c:v>1.0439152573082811</c:v>
                </c:pt>
                <c:pt idx="22">
                  <c:v>1.3406814787258914</c:v>
                </c:pt>
                <c:pt idx="23">
                  <c:v>1.346808080307857</c:v>
                </c:pt>
                <c:pt idx="24">
                  <c:v>1.3149462789308966</c:v>
                </c:pt>
                <c:pt idx="25">
                  <c:v>1.1083103983036739</c:v>
                </c:pt>
                <c:pt idx="26">
                  <c:v>1.2130213027042931</c:v>
                </c:pt>
                <c:pt idx="27">
                  <c:v>0.70925826939561221</c:v>
                </c:pt>
                <c:pt idx="28">
                  <c:v>1.1741703313578218</c:v>
                </c:pt>
                <c:pt idx="29">
                  <c:v>1.2279158978777689</c:v>
                </c:pt>
                <c:pt idx="30">
                  <c:v>1.4494632240050427</c:v>
                </c:pt>
                <c:pt idx="31">
                  <c:v>1.6060660301012706</c:v>
                </c:pt>
                <c:pt idx="32">
                  <c:v>1.5789149008084977</c:v>
                </c:pt>
                <c:pt idx="33">
                  <c:v>1.5088708511559608</c:v>
                </c:pt>
                <c:pt idx="34">
                  <c:v>1.8056370725735706</c:v>
                </c:pt>
                <c:pt idx="35">
                  <c:v>1.8117636741555363</c:v>
                </c:pt>
                <c:pt idx="36">
                  <c:v>1.7799018727785758</c:v>
                </c:pt>
                <c:pt idx="37">
                  <c:v>1.5732659921513537</c:v>
                </c:pt>
                <c:pt idx="38">
                  <c:v>1.6779768965519719</c:v>
                </c:pt>
                <c:pt idx="39">
                  <c:v>1.1742138632432915</c:v>
                </c:pt>
                <c:pt idx="40">
                  <c:v>1.639125925205501</c:v>
                </c:pt>
                <c:pt idx="41">
                  <c:v>1.6928714917254486</c:v>
                </c:pt>
                <c:pt idx="42">
                  <c:v>1.9144188178527224</c:v>
                </c:pt>
                <c:pt idx="43">
                  <c:v>2.0710216239489507</c:v>
                </c:pt>
                <c:pt idx="44">
                  <c:v>2.0438704946561779</c:v>
                </c:pt>
                <c:pt idx="45">
                  <c:v>1.9738264450036405</c:v>
                </c:pt>
                <c:pt idx="46">
                  <c:v>2.2705926664212508</c:v>
                </c:pt>
                <c:pt idx="47">
                  <c:v>2.2767192680032164</c:v>
                </c:pt>
                <c:pt idx="48">
                  <c:v>2.244857466626256</c:v>
                </c:pt>
                <c:pt idx="49">
                  <c:v>2.0382215859990338</c:v>
                </c:pt>
                <c:pt idx="50">
                  <c:v>2.1429324903996521</c:v>
                </c:pt>
                <c:pt idx="51">
                  <c:v>1.6391694570909707</c:v>
                </c:pt>
                <c:pt idx="52">
                  <c:v>2.1040815190531812</c:v>
                </c:pt>
                <c:pt idx="53">
                  <c:v>2.1578270855731279</c:v>
                </c:pt>
                <c:pt idx="54">
                  <c:v>2.3793744117004025</c:v>
                </c:pt>
                <c:pt idx="55">
                  <c:v>2.53597721779663</c:v>
                </c:pt>
                <c:pt idx="56">
                  <c:v>2.508826088503858</c:v>
                </c:pt>
                <c:pt idx="57">
                  <c:v>2.4387820388513197</c:v>
                </c:pt>
                <c:pt idx="58">
                  <c:v>2.7355482602689309</c:v>
                </c:pt>
                <c:pt idx="59">
                  <c:v>2.7416748618508957</c:v>
                </c:pt>
                <c:pt idx="60">
                  <c:v>2.7098130604739361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5.3173508702647219</c:v>
                </c:pt>
                <c:pt idx="1">
                  <c:v>5.1107149896374988</c:v>
                </c:pt>
                <c:pt idx="2">
                  <c:v>5.215425894038118</c:v>
                </c:pt>
                <c:pt idx="3">
                  <c:v>4.7116628607294366</c:v>
                </c:pt>
                <c:pt idx="4">
                  <c:v>5.1765749226916462</c:v>
                </c:pt>
                <c:pt idx="5">
                  <c:v>5.2303204892115938</c:v>
                </c:pt>
                <c:pt idx="6">
                  <c:v>5.4518678153388676</c:v>
                </c:pt>
                <c:pt idx="7">
                  <c:v>5.6084706214350959</c:v>
                </c:pt>
                <c:pt idx="8">
                  <c:v>5.5813194921423221</c:v>
                </c:pt>
                <c:pt idx="9">
                  <c:v>5.5112754424897856</c:v>
                </c:pt>
                <c:pt idx="10">
                  <c:v>5.808041663907396</c:v>
                </c:pt>
                <c:pt idx="11">
                  <c:v>5.8141682654893607</c:v>
                </c:pt>
                <c:pt idx="12">
                  <c:v>5.7823064641124002</c:v>
                </c:pt>
                <c:pt idx="13">
                  <c:v>5.5756705834851781</c:v>
                </c:pt>
                <c:pt idx="14">
                  <c:v>5.6803814878857972</c:v>
                </c:pt>
                <c:pt idx="15">
                  <c:v>5.1766184545771168</c:v>
                </c:pt>
                <c:pt idx="16">
                  <c:v>5.6415305165393264</c:v>
                </c:pt>
                <c:pt idx="17">
                  <c:v>5.695276083059273</c:v>
                </c:pt>
                <c:pt idx="18">
                  <c:v>5.9168234091865468</c:v>
                </c:pt>
                <c:pt idx="19">
                  <c:v>6.0734262152827752</c:v>
                </c:pt>
                <c:pt idx="20">
                  <c:v>6.0462750859900023</c:v>
                </c:pt>
                <c:pt idx="21">
                  <c:v>5.9762310363374649</c:v>
                </c:pt>
                <c:pt idx="22">
                  <c:v>6.2729972577550761</c:v>
                </c:pt>
                <c:pt idx="23">
                  <c:v>6.2791238593370409</c:v>
                </c:pt>
                <c:pt idx="24">
                  <c:v>6.2472620579600804</c:v>
                </c:pt>
                <c:pt idx="25">
                  <c:v>6.0406261773328582</c:v>
                </c:pt>
                <c:pt idx="26">
                  <c:v>6.1453370817334774</c:v>
                </c:pt>
                <c:pt idx="27">
                  <c:v>5.6415740484247969</c:v>
                </c:pt>
                <c:pt idx="28">
                  <c:v>6.1064861103870065</c:v>
                </c:pt>
                <c:pt idx="29">
                  <c:v>6.1602316769069532</c:v>
                </c:pt>
                <c:pt idx="30">
                  <c:v>6.381779003034227</c:v>
                </c:pt>
                <c:pt idx="31">
                  <c:v>6.5383818091304544</c:v>
                </c:pt>
                <c:pt idx="32">
                  <c:v>6.5112306798376824</c:v>
                </c:pt>
                <c:pt idx="33">
                  <c:v>6.441186630185145</c:v>
                </c:pt>
                <c:pt idx="34">
                  <c:v>6.7379528516027545</c:v>
                </c:pt>
                <c:pt idx="35">
                  <c:v>6.744079453184721</c:v>
                </c:pt>
                <c:pt idx="36">
                  <c:v>6.7122176518077605</c:v>
                </c:pt>
                <c:pt idx="37">
                  <c:v>6.5055817711805375</c:v>
                </c:pt>
                <c:pt idx="38">
                  <c:v>6.6102926755811566</c:v>
                </c:pt>
                <c:pt idx="39">
                  <c:v>6.1065296422724753</c:v>
                </c:pt>
                <c:pt idx="40">
                  <c:v>6.5714417042346849</c:v>
                </c:pt>
                <c:pt idx="41">
                  <c:v>6.6251872707546333</c:v>
                </c:pt>
                <c:pt idx="42">
                  <c:v>6.8467345968819071</c:v>
                </c:pt>
                <c:pt idx="43">
                  <c:v>7.0033374029781346</c:v>
                </c:pt>
                <c:pt idx="44">
                  <c:v>6.9761862736853626</c:v>
                </c:pt>
                <c:pt idx="45">
                  <c:v>6.9061422240328252</c:v>
                </c:pt>
                <c:pt idx="46">
                  <c:v>7.2029084454504346</c:v>
                </c:pt>
                <c:pt idx="47">
                  <c:v>7.2090350470324012</c:v>
                </c:pt>
                <c:pt idx="48">
                  <c:v>7.1771732456554407</c:v>
                </c:pt>
                <c:pt idx="49">
                  <c:v>6.9705373650282176</c:v>
                </c:pt>
                <c:pt idx="50">
                  <c:v>7.0752482694288368</c:v>
                </c:pt>
                <c:pt idx="51">
                  <c:v>6.5714852361201554</c:v>
                </c:pt>
                <c:pt idx="52">
                  <c:v>7.036397298082365</c:v>
                </c:pt>
                <c:pt idx="53">
                  <c:v>7.0901428646023117</c:v>
                </c:pt>
                <c:pt idx="54">
                  <c:v>7.3116901907295873</c:v>
                </c:pt>
                <c:pt idx="55">
                  <c:v>7.4682929968258147</c:v>
                </c:pt>
                <c:pt idx="56">
                  <c:v>7.4411418675330427</c:v>
                </c:pt>
                <c:pt idx="57">
                  <c:v>7.3710978178805036</c:v>
                </c:pt>
                <c:pt idx="58">
                  <c:v>7.6678640392981148</c:v>
                </c:pt>
                <c:pt idx="59">
                  <c:v>7.6739906408800795</c:v>
                </c:pt>
                <c:pt idx="60">
                  <c:v>7.6421288395031208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1.6181140359928332</c:v>
                </c:pt>
                <c:pt idx="1">
                  <c:v>1.4114781553656102</c:v>
                </c:pt>
                <c:pt idx="2">
                  <c:v>1.5161890597662293</c:v>
                </c:pt>
                <c:pt idx="3">
                  <c:v>1.0124260264575489</c:v>
                </c:pt>
                <c:pt idx="4">
                  <c:v>1.477338088419758</c:v>
                </c:pt>
                <c:pt idx="5">
                  <c:v>1.5310836549397056</c:v>
                </c:pt>
                <c:pt idx="6">
                  <c:v>1.7526309810669793</c:v>
                </c:pt>
                <c:pt idx="7">
                  <c:v>1.9092337871632072</c:v>
                </c:pt>
                <c:pt idx="8">
                  <c:v>1.8820826578704344</c:v>
                </c:pt>
                <c:pt idx="9">
                  <c:v>1.8120386082178974</c:v>
                </c:pt>
                <c:pt idx="10">
                  <c:v>2.108804829635508</c:v>
                </c:pt>
                <c:pt idx="11">
                  <c:v>2.1149314312174727</c:v>
                </c:pt>
                <c:pt idx="12">
                  <c:v>2.0830696298405122</c:v>
                </c:pt>
                <c:pt idx="13">
                  <c:v>1.8764337492132899</c:v>
                </c:pt>
                <c:pt idx="14">
                  <c:v>1.981144653613909</c:v>
                </c:pt>
                <c:pt idx="15">
                  <c:v>1.4773816203052281</c:v>
                </c:pt>
                <c:pt idx="16">
                  <c:v>1.9422936822674377</c:v>
                </c:pt>
                <c:pt idx="17">
                  <c:v>1.9960392487873853</c:v>
                </c:pt>
                <c:pt idx="18">
                  <c:v>2.2175865749146588</c:v>
                </c:pt>
                <c:pt idx="19">
                  <c:v>2.3741893810108872</c:v>
                </c:pt>
                <c:pt idx="20">
                  <c:v>2.3470382517181143</c:v>
                </c:pt>
                <c:pt idx="21">
                  <c:v>2.2769942020655769</c:v>
                </c:pt>
                <c:pt idx="22">
                  <c:v>2.5737604234831872</c:v>
                </c:pt>
                <c:pt idx="23">
                  <c:v>2.5798870250651529</c:v>
                </c:pt>
                <c:pt idx="24">
                  <c:v>2.5480252236881924</c:v>
                </c:pt>
                <c:pt idx="25">
                  <c:v>2.3413893430609702</c:v>
                </c:pt>
                <c:pt idx="26">
                  <c:v>2.4461002474615894</c:v>
                </c:pt>
                <c:pt idx="27">
                  <c:v>1.9423372141529083</c:v>
                </c:pt>
                <c:pt idx="28">
                  <c:v>2.4072492761151176</c:v>
                </c:pt>
                <c:pt idx="29">
                  <c:v>2.4609948426350652</c:v>
                </c:pt>
                <c:pt idx="30">
                  <c:v>2.682542168762339</c:v>
                </c:pt>
                <c:pt idx="31">
                  <c:v>2.8391449748585664</c:v>
                </c:pt>
                <c:pt idx="32">
                  <c:v>2.8119938455657936</c:v>
                </c:pt>
                <c:pt idx="33">
                  <c:v>2.741949795913257</c:v>
                </c:pt>
                <c:pt idx="34">
                  <c:v>3.0387160173308665</c:v>
                </c:pt>
                <c:pt idx="35">
                  <c:v>3.0448426189128321</c:v>
                </c:pt>
                <c:pt idx="36">
                  <c:v>3.0129808175358717</c:v>
                </c:pt>
                <c:pt idx="37">
                  <c:v>2.8063449369086495</c:v>
                </c:pt>
                <c:pt idx="38">
                  <c:v>2.9110558413092678</c:v>
                </c:pt>
                <c:pt idx="39">
                  <c:v>2.4072928080005873</c:v>
                </c:pt>
                <c:pt idx="40">
                  <c:v>2.8722048699627969</c:v>
                </c:pt>
                <c:pt idx="41">
                  <c:v>2.9259504364827444</c:v>
                </c:pt>
                <c:pt idx="42">
                  <c:v>3.1474977626100182</c:v>
                </c:pt>
                <c:pt idx="43">
                  <c:v>3.3041005687062466</c:v>
                </c:pt>
                <c:pt idx="44">
                  <c:v>3.2769494394134737</c:v>
                </c:pt>
                <c:pt idx="45">
                  <c:v>3.2069053897609363</c:v>
                </c:pt>
                <c:pt idx="46">
                  <c:v>3.5036716111785466</c:v>
                </c:pt>
                <c:pt idx="47">
                  <c:v>3.5097982127605123</c:v>
                </c:pt>
                <c:pt idx="48">
                  <c:v>3.4779364113835518</c:v>
                </c:pt>
                <c:pt idx="49">
                  <c:v>3.2713005307563296</c:v>
                </c:pt>
                <c:pt idx="50">
                  <c:v>3.3760114351569479</c:v>
                </c:pt>
                <c:pt idx="51">
                  <c:v>2.8722484018482666</c:v>
                </c:pt>
                <c:pt idx="52">
                  <c:v>3.337160463810477</c:v>
                </c:pt>
                <c:pt idx="53">
                  <c:v>3.3909060303304237</c:v>
                </c:pt>
                <c:pt idx="54">
                  <c:v>3.6124533564576984</c:v>
                </c:pt>
                <c:pt idx="55">
                  <c:v>3.7690561625539258</c:v>
                </c:pt>
                <c:pt idx="56">
                  <c:v>3.7419050332611539</c:v>
                </c:pt>
                <c:pt idx="57">
                  <c:v>3.6718609836086156</c:v>
                </c:pt>
                <c:pt idx="58">
                  <c:v>3.9686272050262268</c:v>
                </c:pt>
                <c:pt idx="59">
                  <c:v>3.9747538066081916</c:v>
                </c:pt>
                <c:pt idx="60">
                  <c:v>3.942892005231232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4.0842719255074256</c:v>
                </c:pt>
                <c:pt idx="1">
                  <c:v>3.8776360448802025</c:v>
                </c:pt>
                <c:pt idx="2">
                  <c:v>3.9823469492808217</c:v>
                </c:pt>
                <c:pt idx="3">
                  <c:v>3.4785839159721412</c:v>
                </c:pt>
                <c:pt idx="4">
                  <c:v>3.9434959779343499</c:v>
                </c:pt>
                <c:pt idx="5">
                  <c:v>3.9972415444542975</c:v>
                </c:pt>
                <c:pt idx="6">
                  <c:v>4.2187888705815713</c:v>
                </c:pt>
                <c:pt idx="7">
                  <c:v>4.3753916766777996</c:v>
                </c:pt>
                <c:pt idx="8">
                  <c:v>4.3482405473850267</c:v>
                </c:pt>
                <c:pt idx="9">
                  <c:v>4.2781964977324893</c:v>
                </c:pt>
                <c:pt idx="10">
                  <c:v>4.5749627191500997</c:v>
                </c:pt>
                <c:pt idx="11">
                  <c:v>4.5810893207320653</c:v>
                </c:pt>
                <c:pt idx="12">
                  <c:v>4.5492275193551048</c:v>
                </c:pt>
                <c:pt idx="13">
                  <c:v>4.3425916387278818</c:v>
                </c:pt>
                <c:pt idx="14">
                  <c:v>4.4473025431285009</c:v>
                </c:pt>
                <c:pt idx="15">
                  <c:v>3.9435395098198205</c:v>
                </c:pt>
                <c:pt idx="16">
                  <c:v>4.4084515717820301</c:v>
                </c:pt>
                <c:pt idx="17">
                  <c:v>4.4621971383019776</c:v>
                </c:pt>
                <c:pt idx="18">
                  <c:v>4.6837444644292514</c:v>
                </c:pt>
                <c:pt idx="19">
                  <c:v>4.8403472705254789</c:v>
                </c:pt>
                <c:pt idx="20">
                  <c:v>4.813196141232706</c:v>
                </c:pt>
                <c:pt idx="21">
                  <c:v>4.7431520915801695</c:v>
                </c:pt>
                <c:pt idx="22">
                  <c:v>5.0399183129977798</c:v>
                </c:pt>
                <c:pt idx="23">
                  <c:v>5.0460449145797455</c:v>
                </c:pt>
                <c:pt idx="24">
                  <c:v>5.014183113202785</c:v>
                </c:pt>
                <c:pt idx="25">
                  <c:v>4.8075472325755619</c:v>
                </c:pt>
                <c:pt idx="26">
                  <c:v>4.9122581369761811</c:v>
                </c:pt>
                <c:pt idx="27">
                  <c:v>4.4084951036675006</c:v>
                </c:pt>
                <c:pt idx="28">
                  <c:v>4.8734071656297102</c:v>
                </c:pt>
                <c:pt idx="29">
                  <c:v>4.9271527321496569</c:v>
                </c:pt>
                <c:pt idx="30">
                  <c:v>5.1487000582769307</c:v>
                </c:pt>
                <c:pt idx="31">
                  <c:v>5.305302864373159</c:v>
                </c:pt>
                <c:pt idx="32">
                  <c:v>5.2781517350803862</c:v>
                </c:pt>
                <c:pt idx="33">
                  <c:v>5.2081076854278487</c:v>
                </c:pt>
                <c:pt idx="34">
                  <c:v>5.5048739068454591</c:v>
                </c:pt>
                <c:pt idx="35">
                  <c:v>5.5110005084274247</c:v>
                </c:pt>
                <c:pt idx="36">
                  <c:v>5.4791387070504642</c:v>
                </c:pt>
                <c:pt idx="37">
                  <c:v>5.2725028264232421</c:v>
                </c:pt>
                <c:pt idx="38">
                  <c:v>5.3772137308238603</c:v>
                </c:pt>
                <c:pt idx="39">
                  <c:v>4.8734506975151799</c:v>
                </c:pt>
                <c:pt idx="40">
                  <c:v>5.3383627594773895</c:v>
                </c:pt>
                <c:pt idx="41">
                  <c:v>5.392108325997337</c:v>
                </c:pt>
                <c:pt idx="42">
                  <c:v>5.6136556521246108</c:v>
                </c:pt>
                <c:pt idx="43">
                  <c:v>5.7702584582208392</c:v>
                </c:pt>
                <c:pt idx="44">
                  <c:v>5.7431073289280663</c:v>
                </c:pt>
                <c:pt idx="45">
                  <c:v>5.6730632792755289</c:v>
                </c:pt>
                <c:pt idx="46">
                  <c:v>5.9698295006931392</c:v>
                </c:pt>
                <c:pt idx="47">
                  <c:v>5.9759561022751049</c:v>
                </c:pt>
                <c:pt idx="48">
                  <c:v>5.9440943008981444</c:v>
                </c:pt>
                <c:pt idx="49">
                  <c:v>5.7374584202709222</c:v>
                </c:pt>
                <c:pt idx="50">
                  <c:v>5.8421693246715405</c:v>
                </c:pt>
                <c:pt idx="51">
                  <c:v>5.3384062913628592</c:v>
                </c:pt>
                <c:pt idx="52">
                  <c:v>5.8033183533250696</c:v>
                </c:pt>
                <c:pt idx="53">
                  <c:v>5.8570639198450163</c:v>
                </c:pt>
                <c:pt idx="54">
                  <c:v>6.078611245972291</c:v>
                </c:pt>
                <c:pt idx="55">
                  <c:v>6.2352140520685184</c:v>
                </c:pt>
                <c:pt idx="56">
                  <c:v>6.2080629227757465</c:v>
                </c:pt>
                <c:pt idx="57">
                  <c:v>6.1380188731232082</c:v>
                </c:pt>
                <c:pt idx="58">
                  <c:v>6.4347850945408194</c:v>
                </c:pt>
                <c:pt idx="59">
                  <c:v>6.4409116961227841</c:v>
                </c:pt>
                <c:pt idx="60">
                  <c:v>6.4090498947458245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4.0408067505577776</c:v>
                </c:pt>
                <c:pt idx="1">
                  <c:v>3.3732702071609002</c:v>
                </c:pt>
                <c:pt idx="2">
                  <c:v>4.7327095686093656</c:v>
                </c:pt>
                <c:pt idx="3">
                  <c:v>4.2041869257274413</c:v>
                </c:pt>
                <c:pt idx="4">
                  <c:v>4.944531596358857</c:v>
                </c:pt>
                <c:pt idx="5">
                  <c:v>4.3148823032658896</c:v>
                </c:pt>
                <c:pt idx="6">
                  <c:v>4.1807687161991254</c:v>
                </c:pt>
                <c:pt idx="7">
                  <c:v>2.2631300023859211</c:v>
                </c:pt>
                <c:pt idx="8">
                  <c:v>-4.0187831224221782</c:v>
                </c:pt>
                <c:pt idx="9">
                  <c:v>-9.4030168168458061</c:v>
                </c:pt>
                <c:pt idx="10">
                  <c:v>-10.04790743280742</c:v>
                </c:pt>
                <c:pt idx="11">
                  <c:v>-7.5551570447411089</c:v>
                </c:pt>
                <c:pt idx="12">
                  <c:v>-3.7111770786236922</c:v>
                </c:pt>
                <c:pt idx="13">
                  <c:v>-1.0793273459111816</c:v>
                </c:pt>
                <c:pt idx="14">
                  <c:v>0.65859365300590866</c:v>
                </c:pt>
                <c:pt idx="15">
                  <c:v>2.0340477164869384</c:v>
                </c:pt>
                <c:pt idx="16">
                  <c:v>1.0627882300237277</c:v>
                </c:pt>
                <c:pt idx="17">
                  <c:v>3.8075368185392047</c:v>
                </c:pt>
                <c:pt idx="18">
                  <c:v>1.2959981509562226</c:v>
                </c:pt>
                <c:pt idx="19">
                  <c:v>2.4271562952785644</c:v>
                </c:pt>
                <c:pt idx="20">
                  <c:v>9.9470426026881995</c:v>
                </c:pt>
                <c:pt idx="21">
                  <c:v>15.394005140958498</c:v>
                </c:pt>
                <c:pt idx="22">
                  <c:v>16.52062384176196</c:v>
                </c:pt>
                <c:pt idx="23">
                  <c:v>14.279532800808624</c:v>
                </c:pt>
                <c:pt idx="24">
                  <c:v>10.842740845731283</c:v>
                </c:pt>
                <c:pt idx="25">
                  <c:v>7.83276630433663</c:v>
                </c:pt>
                <c:pt idx="26">
                  <c:v>5.9338141522375878</c:v>
                </c:pt>
                <c:pt idx="27">
                  <c:v>4.3917852718497983</c:v>
                </c:pt>
                <c:pt idx="28">
                  <c:v>6.0063709402184315</c:v>
                </c:pt>
                <c:pt idx="29">
                  <c:v>4.2138220754686273</c:v>
                </c:pt>
                <c:pt idx="30">
                  <c:v>4.9088999548520889</c:v>
                </c:pt>
                <c:pt idx="31">
                  <c:v>4.7201886813364951</c:v>
                </c:pt>
                <c:pt idx="32">
                  <c:v>4.6693751196820017</c:v>
                </c:pt>
                <c:pt idx="33">
                  <c:v>4.5985263753370162</c:v>
                </c:pt>
                <c:pt idx="34">
                  <c:v>4.7194437702293328</c:v>
                </c:pt>
                <c:pt idx="35">
                  <c:v>4.0443031523896167</c:v>
                </c:pt>
                <c:pt idx="36">
                  <c:v>3.1487226009296023</c:v>
                </c:pt>
                <c:pt idx="37">
                  <c:v>4.3852985282221653</c:v>
                </c:pt>
                <c:pt idx="38">
                  <c:v>3.812742477362292</c:v>
                </c:pt>
                <c:pt idx="39">
                  <c:v>3.6541933390987258</c:v>
                </c:pt>
                <c:pt idx="40">
                  <c:v>3.4873861757404256</c:v>
                </c:pt>
                <c:pt idx="41">
                  <c:v>3.3769430321880947</c:v>
                </c:pt>
                <c:pt idx="42">
                  <c:v>3.2484711274472322</c:v>
                </c:pt>
                <c:pt idx="43">
                  <c:v>4.4404117595251194</c:v>
                </c:pt>
                <c:pt idx="44">
                  <c:v>3.8582145366089264</c:v>
                </c:pt>
                <c:pt idx="45">
                  <c:v>3.2972752477524097</c:v>
                </c:pt>
                <c:pt idx="46">
                  <c:v>3.6768822943434434</c:v>
                </c:pt>
                <c:pt idx="47">
                  <c:v>4.7837121366981421</c:v>
                </c:pt>
                <c:pt idx="48">
                  <c:v>4.5844277236324729</c:v>
                </c:pt>
                <c:pt idx="49">
                  <c:v>3.3603337452828157</c:v>
                </c:pt>
                <c:pt idx="50">
                  <c:v>3.2580361098792707</c:v>
                </c:pt>
                <c:pt idx="51">
                  <c:v>1.5928675413881166</c:v>
                </c:pt>
                <c:pt idx="52">
                  <c:v>2.7005641620206262</c:v>
                </c:pt>
                <c:pt idx="53">
                  <c:v>2.757184707499988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2.8511929807501293</c:v>
                </c:pt>
                <c:pt idx="1">
                  <c:v>2.6445571001229062</c:v>
                </c:pt>
                <c:pt idx="2">
                  <c:v>2.7492680045235254</c:v>
                </c:pt>
                <c:pt idx="3">
                  <c:v>2.2455049712148449</c:v>
                </c:pt>
                <c:pt idx="4">
                  <c:v>2.7104170331770541</c:v>
                </c:pt>
                <c:pt idx="5">
                  <c:v>2.7641625996970016</c:v>
                </c:pt>
                <c:pt idx="6">
                  <c:v>2.9857099258242754</c:v>
                </c:pt>
                <c:pt idx="7">
                  <c:v>3.1423127319205033</c:v>
                </c:pt>
                <c:pt idx="8">
                  <c:v>3.1151616026277305</c:v>
                </c:pt>
                <c:pt idx="9">
                  <c:v>3.0451175529751935</c:v>
                </c:pt>
                <c:pt idx="10">
                  <c:v>3.3418837743928038</c:v>
                </c:pt>
                <c:pt idx="11">
                  <c:v>3.348010375974769</c:v>
                </c:pt>
                <c:pt idx="12">
                  <c:v>3.3161485745978085</c:v>
                </c:pt>
                <c:pt idx="13">
                  <c:v>3.1095126939705859</c:v>
                </c:pt>
                <c:pt idx="14">
                  <c:v>3.2142235983712051</c:v>
                </c:pt>
                <c:pt idx="15">
                  <c:v>2.7104605650625242</c:v>
                </c:pt>
                <c:pt idx="16">
                  <c:v>3.1753726270247338</c:v>
                </c:pt>
                <c:pt idx="17">
                  <c:v>3.2291181935446813</c:v>
                </c:pt>
                <c:pt idx="18">
                  <c:v>3.4506655196719551</c:v>
                </c:pt>
                <c:pt idx="19">
                  <c:v>3.607268325768183</c:v>
                </c:pt>
                <c:pt idx="20">
                  <c:v>3.5801171964754102</c:v>
                </c:pt>
                <c:pt idx="21">
                  <c:v>3.5100731468228732</c:v>
                </c:pt>
                <c:pt idx="22">
                  <c:v>3.8068393682404835</c:v>
                </c:pt>
                <c:pt idx="23">
                  <c:v>3.8129659698224492</c:v>
                </c:pt>
                <c:pt idx="24">
                  <c:v>3.7811041684454887</c:v>
                </c:pt>
                <c:pt idx="25">
                  <c:v>3.5744682878182661</c:v>
                </c:pt>
                <c:pt idx="26">
                  <c:v>3.6791791922188852</c:v>
                </c:pt>
                <c:pt idx="27">
                  <c:v>3.1754161589102043</c:v>
                </c:pt>
                <c:pt idx="28">
                  <c:v>3.6403282208724139</c:v>
                </c:pt>
                <c:pt idx="29">
                  <c:v>3.694073787392361</c:v>
                </c:pt>
                <c:pt idx="30">
                  <c:v>3.9156211135196348</c:v>
                </c:pt>
                <c:pt idx="31">
                  <c:v>4.0722239196158627</c:v>
                </c:pt>
                <c:pt idx="32">
                  <c:v>4.0450727903230899</c:v>
                </c:pt>
                <c:pt idx="33">
                  <c:v>3.9750287406705529</c:v>
                </c:pt>
                <c:pt idx="34">
                  <c:v>4.2717949620881628</c:v>
                </c:pt>
                <c:pt idx="35">
                  <c:v>4.2779215636701284</c:v>
                </c:pt>
                <c:pt idx="36">
                  <c:v>4.2460597622931679</c:v>
                </c:pt>
                <c:pt idx="37">
                  <c:v>4.0394238816659458</c:v>
                </c:pt>
                <c:pt idx="38">
                  <c:v>4.144134786066564</c:v>
                </c:pt>
                <c:pt idx="39">
                  <c:v>3.6403717527578836</c:v>
                </c:pt>
                <c:pt idx="40">
                  <c:v>4.1052838147200932</c:v>
                </c:pt>
                <c:pt idx="41">
                  <c:v>4.1590293812400407</c:v>
                </c:pt>
                <c:pt idx="42">
                  <c:v>4.3805767073673145</c:v>
                </c:pt>
                <c:pt idx="43">
                  <c:v>4.5371795134635429</c:v>
                </c:pt>
                <c:pt idx="44">
                  <c:v>4.51002838417077</c:v>
                </c:pt>
                <c:pt idx="45">
                  <c:v>4.4399843345182326</c:v>
                </c:pt>
                <c:pt idx="46">
                  <c:v>4.7367505559358429</c:v>
                </c:pt>
                <c:pt idx="47">
                  <c:v>4.7428771575178086</c:v>
                </c:pt>
                <c:pt idx="48">
                  <c:v>4.7110153561408481</c:v>
                </c:pt>
                <c:pt idx="49">
                  <c:v>4.5043794755136259</c:v>
                </c:pt>
                <c:pt idx="50">
                  <c:v>4.6090903799142442</c:v>
                </c:pt>
                <c:pt idx="51">
                  <c:v>4.1053273466055629</c:v>
                </c:pt>
                <c:pt idx="52">
                  <c:v>4.5702394085677733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4.62398497508772</c:v>
                </c:pt>
                <c:pt idx="54">
                  <c:v>4.8455323012149947</c:v>
                </c:pt>
                <c:pt idx="55">
                  <c:v>5.0021351073112221</c:v>
                </c:pt>
                <c:pt idx="56">
                  <c:v>4.9749839780184502</c:v>
                </c:pt>
                <c:pt idx="57">
                  <c:v>4.9049399283659119</c:v>
                </c:pt>
                <c:pt idx="58">
                  <c:v>5.2017061497835231</c:v>
                </c:pt>
                <c:pt idx="59">
                  <c:v>5.2078327513654878</c:v>
                </c:pt>
                <c:pt idx="60">
                  <c:v>5.1759709499885282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7013887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7708333" createdVersion="7" refreshedVersion="8" minRefreshableVersion="3" recordCount="170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4-12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921296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2002315" createdVersion="7" refreshedVersion="8" minRefreshableVersion="3" recordCount="338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20717589" createdVersion="6" refreshedVersion="8" minRefreshableVersion="3" recordCount="337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String="0" containsBlank="1" containsNumber="1" minValue="0.1183" maxValue="0.23"/>
    </cacheField>
    <cacheField name="Pasiva1" numFmtId="0">
      <sharedItems containsString="0" containsBlank="1" containsNumber="1" minValue="3.8699999999999998E-2" maxValue="0.11899999999999999"/>
    </cacheField>
    <cacheField name="Spread1" numFmtId="0">
      <sharedItems containsString="0" containsBlank="1" containsNumber="1" minValue="7.4699999999999989E-2" maxValue="0.12129999999999999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9000000000000002E-2"/>
    <x v="0"/>
    <x v="1"/>
  </r>
  <r>
    <d v="2011-02-28T00:00:00"/>
    <n v="5.2400000000000002E-2"/>
    <x v="1"/>
    <x v="1"/>
  </r>
  <r>
    <d v="2011-03-31T00:00:00"/>
    <n v="4.99E-2"/>
    <x v="2"/>
    <x v="1"/>
  </r>
  <r>
    <d v="2011-04-30T00:00:00"/>
    <n v="5.7599999999999998E-2"/>
    <x v="3"/>
    <x v="1"/>
  </r>
  <r>
    <d v="2011-05-31T00:00:00"/>
    <n v="6.3899999999999998E-2"/>
    <x v="4"/>
    <x v="1"/>
  </r>
  <r>
    <d v="2011-06-30T00:00:00"/>
    <n v="6.4199999999999993E-2"/>
    <x v="5"/>
    <x v="1"/>
  </r>
  <r>
    <d v="2011-07-31T00:00:00"/>
    <n v="7.0400000000000004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500000000000004E-2"/>
    <x v="9"/>
    <x v="1"/>
  </r>
  <r>
    <d v="2011-11-30T00:00:00"/>
    <n v="6.0499999999999998E-2"/>
    <x v="10"/>
    <x v="1"/>
  </r>
  <r>
    <d v="2011-12-31T00:00:00"/>
    <n v="6.2E-2"/>
    <x v="11"/>
    <x v="1"/>
  </r>
  <r>
    <d v="2012-01-31T00:00:00"/>
    <n v="5.4399999999999997E-2"/>
    <x v="0"/>
    <x v="2"/>
  </r>
  <r>
    <d v="2012-02-29T00:00:00"/>
    <n v="5.1700000000000003E-2"/>
    <x v="1"/>
    <x v="2"/>
  </r>
  <r>
    <d v="2012-03-31T00:00:00"/>
    <n v="4.5499999999999999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12-30T00:00:00"/>
    <n v="0.1"/>
    <x v="11"/>
    <x v="14"/>
  </r>
  <r>
    <m/>
    <m/>
    <x v="1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m/>
    <m/>
    <m/>
    <m/>
    <m/>
    <m/>
    <x v="2"/>
  </r>
  <r>
    <x v="336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6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6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5"/>
        <item x="13"/>
        <item x="1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1" tableType="queryTable" totalsRowShown="0">
  <autoFilter ref="A1:D171" xr:uid="{C66C5BFC-2120-4E11-8300-1E1ED15BFA25}"/>
  <tableColumns count="4">
    <tableColumn id="3" xr3:uid="{D9C27CF9-1401-46FC-98E1-11FD471E9762}" uniqueName="3" name="Fecha" queryTableFieldId="3" dataDxfId="10"/>
    <tableColumn id="7" xr3:uid="{F022550D-6763-4CFE-8825-99081C2C19B3}" uniqueName="7" name="Inflacion" queryTableFieldId="7"/>
    <tableColumn id="5" xr3:uid="{A6CE1CAC-DAEC-4D0D-8AD9-C5FEDDF32E60}" uniqueName="5" name="Mes" queryTableFieldId="5" dataDxfId="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7"/>
    <tableColumn id="31" xr3:uid="{BE8574D0-536A-4980-9B80-08FEFD5ECA5B}" uniqueName="31" name="Column31" queryTableFieldId="31"/>
    <tableColumn id="33" xr3:uid="{AFFE57C9-3E2F-4DD0-AA40-AFFBE7EA8727}" uniqueName="33" name="Column33" queryTableFieldId="3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7" tableType="queryTable" totalsRowShown="0">
  <autoFilter ref="A1:C277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261" tableType="queryTable" totalsRowShown="0">
  <autoFilter ref="A1:D6261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18" tableType="queryTable" totalsRowShown="0">
  <autoFilter ref="A1:R118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O7" sqref="O7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5" width="7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Y3">
        <v>6.0400000000000002E-2</v>
      </c>
    </row>
    <row r="4" spans="1:25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Y4">
        <v>5.9900000000000002E-2</v>
      </c>
    </row>
    <row r="5" spans="1:25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5" width="7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Y3">
        <v>2.5999999999999999E-2</v>
      </c>
    </row>
    <row r="4" spans="1:25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Y4">
        <v>2.6100000000000002E-2</v>
      </c>
    </row>
    <row r="5" spans="1:25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Y5">
        <v>2.5499999999999998E-2</v>
      </c>
    </row>
    <row r="6" spans="1:25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Y6">
        <v>2.4799999999999999E-2</v>
      </c>
    </row>
    <row r="7" spans="1:25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Y7">
        <v>2.4899999999999999E-2</v>
      </c>
    </row>
    <row r="8" spans="1:25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H10" sqref="H10"/>
    </sheetView>
  </sheetViews>
  <sheetFormatPr defaultRowHeight="14.4" x14ac:dyDescent="0.3"/>
  <cols>
    <col min="1" max="1" width="7.88671875" bestFit="1" customWidth="1"/>
    <col min="2" max="14" width="7.21875" bestFit="1" customWidth="1"/>
    <col min="15" max="15" width="8" bestFit="1" customWidth="1"/>
    <col min="16" max="27" width="7.21875" bestFit="1" customWidth="1"/>
    <col min="28" max="30" width="7.21875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D3">
        <v>0.1232</v>
      </c>
    </row>
    <row r="4" spans="1:30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D4">
        <v>0.1232</v>
      </c>
    </row>
    <row r="5" spans="1:30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D5">
        <v>0.12280000000000001</v>
      </c>
    </row>
    <row r="6" spans="1:30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D6">
        <v>0.1225</v>
      </c>
    </row>
    <row r="7" spans="1:30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D7">
        <v>0.12239999999999999</v>
      </c>
    </row>
    <row r="8" spans="1:30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opLeftCell="K1" workbookViewId="0">
      <selection activeCell="X9" sqref="X9"/>
    </sheetView>
  </sheetViews>
  <sheetFormatPr defaultRowHeight="14.4" x14ac:dyDescent="0.3"/>
  <cols>
    <col min="1" max="1" width="7.88671875" bestFit="1" customWidth="1"/>
    <col min="2" max="27" width="7.21875" bestFit="1" customWidth="1"/>
    <col min="28" max="30" width="7.21875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D3">
        <v>4.2900000000000001E-2</v>
      </c>
    </row>
    <row r="4" spans="1:30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D4">
        <v>4.2500000000000003E-2</v>
      </c>
    </row>
    <row r="5" spans="1:30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D5">
        <v>4.2200000000000001E-2</v>
      </c>
    </row>
    <row r="6" spans="1:30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D6">
        <v>4.19E-2</v>
      </c>
    </row>
    <row r="7" spans="1:30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D7">
        <v>4.1500000000000002E-2</v>
      </c>
    </row>
    <row r="8" spans="1:30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zoomScale="70" zoomScaleNormal="70" workbookViewId="0">
      <selection activeCell="M341" sqref="M341"/>
    </sheetView>
  </sheetViews>
  <sheetFormatPr defaultRowHeight="14.4" x14ac:dyDescent="0.3"/>
  <cols>
    <col min="3" max="3" width="11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4" t="s">
        <v>36</v>
      </c>
      <c r="N76" s="7">
        <v>8.9126999999999956</v>
      </c>
      <c r="O76" s="7">
        <v>3.2496000000000009</v>
      </c>
      <c r="P76" s="7">
        <v>5.6630999999999991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>
        <f t="shared" ref="G338:G350" si="61">+IF(ISNA(D339),D338,NA())</f>
        <v>0.12180000000000001</v>
      </c>
      <c r="H338" s="2">
        <f t="shared" ref="H338:H350" si="62">+IF(ISNA(E339),E338,NA())</f>
        <v>4.5900000000000003E-2</v>
      </c>
      <c r="I338" s="2">
        <f t="shared" ref="I338:I350" si="63">+IF(ISNA(F339),F338,NA())</f>
        <v>7.5899999999999995E-2</v>
      </c>
      <c r="J338">
        <f t="shared" ref="J338:J350" si="64">+IF(AND(_xlfn.NUMBERVALUE(B338)&gt;=2018,ISNA(D338)=FALSE),1,0)</f>
        <v>1</v>
      </c>
    </row>
    <row r="339" spans="1:10" x14ac:dyDescent="0.3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 t="e">
        <f>IF(VLOOKUP($A339,'Q Activa'!$1:$1048576,MATCH(Q!$B339,'Q Activa'!$1:$1,0),FALSE)="",NA(),VLOOKUP($A339,'Q Activa'!$1:$1048576,MATCH(Q!$B339,'Q Activa'!$1:$1,0),FALSE))</f>
        <v>#N/A</v>
      </c>
      <c r="E339" s="2" t="e">
        <f>IF(VLOOKUP($A339,'Q Pasiva'!$1:$1048576,MATCH(Q!$B339,'Q Pasiva'!$1:$1,0),FALSE)="",NA(),VLOOKUP($A339,'Q Pasiva'!$1:$1048576,MATCH(Q!$B339,'Q Pasiva'!$1:$1,0),FALSE))</f>
        <v>#N/A</v>
      </c>
      <c r="F339" s="2" t="e">
        <f t="shared" si="60"/>
        <v>#N/A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0</v>
      </c>
    </row>
    <row r="340" spans="1:10" x14ac:dyDescent="0.3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 t="e">
        <f>IF(VLOOKUP($A340,'Q Activa'!$1:$1048576,MATCH(Q!$B340,'Q Activa'!$1:$1,0),FALSE)="",NA(),VLOOKUP($A340,'Q Activa'!$1:$1048576,MATCH(Q!$B340,'Q Activa'!$1:$1,0),FALSE))</f>
        <v>#N/A</v>
      </c>
      <c r="E340" s="2" t="e">
        <f>IF(VLOOKUP($A340,'Q Pasiva'!$1:$1048576,MATCH(Q!$B340,'Q Pasiva'!$1:$1,0),FALSE)="",NA(),VLOOKUP($A340,'Q Pasiva'!$1:$1048576,MATCH(Q!$B340,'Q Pasiva'!$1:$1,0),FALSE))</f>
        <v>#N/A</v>
      </c>
      <c r="F340" s="2" t="e">
        <f t="shared" si="60"/>
        <v>#N/A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0</v>
      </c>
    </row>
    <row r="341" spans="1:10" x14ac:dyDescent="0.3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 t="e">
        <f>IF(VLOOKUP($A341,'Q Activa'!$1:$1048576,MATCH(Q!$B341,'Q Activa'!$1:$1,0),FALSE)="",NA(),VLOOKUP($A341,'Q Activa'!$1:$1048576,MATCH(Q!$B341,'Q Activa'!$1:$1,0),FALSE))</f>
        <v>#N/A</v>
      </c>
      <c r="E341" s="2" t="e">
        <f>IF(VLOOKUP($A341,'Q Pasiva'!$1:$1048576,MATCH(Q!$B341,'Q Pasiva'!$1:$1,0),FALSE)="",NA(),VLOOKUP($A341,'Q Pasiva'!$1:$1048576,MATCH(Q!$B341,'Q Pasiva'!$1:$1,0),FALSE))</f>
        <v>#N/A</v>
      </c>
      <c r="F341" s="2" t="e">
        <f t="shared" si="60"/>
        <v>#N/A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0</v>
      </c>
    </row>
    <row r="342" spans="1:10" x14ac:dyDescent="0.3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 t="e">
        <f>IF(VLOOKUP($A342,'Q Activa'!$1:$1048576,MATCH(Q!$B342,'Q Activa'!$1:$1,0),FALSE)="",NA(),VLOOKUP($A342,'Q Activa'!$1:$1048576,MATCH(Q!$B342,'Q Activa'!$1:$1,0),FALSE))</f>
        <v>#N/A</v>
      </c>
      <c r="E342" s="2" t="e">
        <f>IF(VLOOKUP($A342,'Q Pasiva'!$1:$1048576,MATCH(Q!$B342,'Q Pasiva'!$1:$1,0),FALSE)="",NA(),VLOOKUP($A342,'Q Pasiva'!$1:$1048576,MATCH(Q!$B342,'Q Pasiva'!$1:$1,0),FALSE))</f>
        <v>#N/A</v>
      </c>
      <c r="F342" s="2" t="e">
        <f t="shared" si="60"/>
        <v>#N/A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0</v>
      </c>
    </row>
    <row r="343" spans="1:10" x14ac:dyDescent="0.3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 t="e">
        <f>IF(VLOOKUP($A343,'Q Activa'!$1:$1048576,MATCH(Q!$B343,'Q Activa'!$1:$1,0),FALSE)="",NA(),VLOOKUP($A343,'Q Activa'!$1:$1048576,MATCH(Q!$B343,'Q Activa'!$1:$1,0),FALSE))</f>
        <v>#N/A</v>
      </c>
      <c r="E343" s="2" t="e">
        <f>IF(VLOOKUP($A343,'Q Pasiva'!$1:$1048576,MATCH(Q!$B343,'Q Pasiva'!$1:$1,0),FALSE)="",NA(),VLOOKUP($A343,'Q Pasiva'!$1:$1048576,MATCH(Q!$B343,'Q Pasiva'!$1:$1,0),FALSE))</f>
        <v>#N/A</v>
      </c>
      <c r="F343" s="2" t="e">
        <f t="shared" si="60"/>
        <v>#N/A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0</v>
      </c>
    </row>
    <row r="344" spans="1:10" x14ac:dyDescent="0.3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3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3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3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3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3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4.4" x14ac:dyDescent="0.3"/>
  <cols>
    <col min="3" max="3" width="10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4" t="s">
        <v>36</v>
      </c>
      <c r="N76" s="7">
        <v>4.4528000000000008</v>
      </c>
      <c r="O76" s="7">
        <v>2.1250999999999998</v>
      </c>
      <c r="P76" s="7">
        <v>2.3277000000000001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>
        <f t="shared" ref="G338:G352" si="48">+IF(ISNA(D339),D338,NA())</f>
        <v>6.93E-2</v>
      </c>
      <c r="H338" s="2">
        <f t="shared" ref="H338:H352" si="49">+IF(ISNA(E339),E338,NA())</f>
        <v>3.56E-2</v>
      </c>
      <c r="I338" s="2">
        <f t="shared" ref="I338:I352" si="50">+IF(ISNA(F339),F338,NA())</f>
        <v>3.3700000000000001E-2</v>
      </c>
      <c r="J338">
        <f t="shared" ref="J338:J352" si="51">+IF(AND(_xlfn.NUMBERVALUE(B338)&gt;=2018,ISNA(D338)=FALSE),1,0)</f>
        <v>1</v>
      </c>
    </row>
    <row r="339" spans="1:10" x14ac:dyDescent="0.3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 t="e">
        <f>IF(VLOOKUP($A339,'$ Activa'!$1:$1048576,MATCH('$'!$B339,'$ Activa'!$1:$1,0),FALSE)="",NA(),VLOOKUP($A339,'$ Activa'!$1:$1048576,MATCH('$'!$B339,'$ Activa'!$1:$1,0),FALSE))</f>
        <v>#N/A</v>
      </c>
      <c r="E339" s="2" t="e">
        <f>IF(VLOOKUP($A339,'$ Pasiva'!$1:$1048576,MATCH('$'!$B339,'$ Pasiva'!$1:$1,0),FALSE)="",NA(),VLOOKUP($A339,'$ Pasiva'!$1:$1048576,MATCH('$'!$B339,'$ Pasiva'!$1:$1,0),FALSE))</f>
        <v>#N/A</v>
      </c>
      <c r="F339" s="2" t="e">
        <f t="shared" si="47"/>
        <v>#N/A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0</v>
      </c>
    </row>
    <row r="340" spans="1:10" x14ac:dyDescent="0.3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 t="e">
        <f>IF(VLOOKUP($A340,'$ Activa'!$1:$1048576,MATCH('$'!$B340,'$ Activa'!$1:$1,0),FALSE)="",NA(),VLOOKUP($A340,'$ Activa'!$1:$1048576,MATCH('$'!$B340,'$ Activa'!$1:$1,0),FALSE))</f>
        <v>#N/A</v>
      </c>
      <c r="E340" s="2" t="e">
        <f>IF(VLOOKUP($A340,'$ Pasiva'!$1:$1048576,MATCH('$'!$B340,'$ Pasiva'!$1:$1,0),FALSE)="",NA(),VLOOKUP($A340,'$ Pasiva'!$1:$1048576,MATCH('$'!$B340,'$ Pasiva'!$1:$1,0),FALSE))</f>
        <v>#N/A</v>
      </c>
      <c r="F340" s="2" t="e">
        <f t="shared" si="47"/>
        <v>#N/A</v>
      </c>
      <c r="G340" s="2" t="e">
        <f t="shared" si="48"/>
        <v>#N/A</v>
      </c>
      <c r="H340" s="2" t="e">
        <f t="shared" si="49"/>
        <v>#N/A</v>
      </c>
      <c r="I340" s="2" t="e">
        <f t="shared" si="50"/>
        <v>#N/A</v>
      </c>
      <c r="J340">
        <f t="shared" si="51"/>
        <v>0</v>
      </c>
    </row>
    <row r="341" spans="1:10" x14ac:dyDescent="0.3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 t="e">
        <f>IF(VLOOKUP($A341,'$ Pasiva'!$1:$1048576,MATCH('$'!$B341,'$ Pasiva'!$1:$1,0),FALSE)="",NA(),VLOOKUP($A341,'$ Pasiva'!$1:$1048576,MATCH('$'!$B341,'$ Pasiva'!$1:$1,0),FALSE))</f>
        <v>#N/A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 t="e">
        <f>IF(VLOOKUP($A342,'$ Pasiva'!$1:$1048576,MATCH('$'!$B342,'$ Pasiva'!$1:$1,0),FALSE)="",NA(),VLOOKUP($A342,'$ Pasiva'!$1:$1048576,MATCH('$'!$B342,'$ Pasiva'!$1:$1,0),FALSE))</f>
        <v>#N/A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 t="e">
        <f>IF(VLOOKUP($A343,'$ Pasiva'!$1:$1048576,MATCH('$'!$B343,'$ Pasiva'!$1:$1,0),FALSE)="",NA(),VLOOKUP($A343,'$ Pasiva'!$1:$1048576,MATCH('$'!$B343,'$ Pasiva'!$1:$1,0),FALSE))</f>
        <v>#N/A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1"/>
  <sheetViews>
    <sheetView topLeftCell="A160" workbookViewId="0">
      <selection activeCell="H185" sqref="H185"/>
    </sheetView>
  </sheetViews>
  <sheetFormatPr defaultRowHeight="14.4" x14ac:dyDescent="0.3"/>
  <cols>
    <col min="1" max="1" width="10.5546875" style="1" bestFit="1" customWidth="1"/>
    <col min="2" max="2" width="10.5546875" style="7" bestFit="1" customWidth="1"/>
    <col min="3" max="3" width="10.21875" style="7" bestFit="1" customWidth="1"/>
    <col min="4" max="4" width="6.66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">
      <c r="A2" s="1">
        <v>40209</v>
      </c>
      <c r="B2">
        <v>1.43E-2</v>
      </c>
      <c r="C2" t="s">
        <v>43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t="s">
        <v>44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t="s">
        <v>45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t="s">
        <v>46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t="s">
        <v>47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t="s">
        <v>48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t="s">
        <v>49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t="s">
        <v>50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t="s">
        <v>51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t="s">
        <v>52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t="s">
        <v>53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t="s">
        <v>54</v>
      </c>
      <c r="D13">
        <v>2010</v>
      </c>
      <c r="E13"/>
      <c r="F13"/>
    </row>
    <row r="14" spans="1:6" x14ac:dyDescent="0.3">
      <c r="A14" s="1">
        <v>40574</v>
      </c>
      <c r="B14">
        <v>4.8399999999999999E-2</v>
      </c>
      <c r="C14" t="s">
        <v>43</v>
      </c>
      <c r="D14">
        <v>2011</v>
      </c>
      <c r="E14"/>
      <c r="F14"/>
    </row>
    <row r="15" spans="1:6" x14ac:dyDescent="0.3">
      <c r="A15" s="1">
        <v>40602</v>
      </c>
      <c r="B15">
        <v>5.1799999999999999E-2</v>
      </c>
      <c r="C15" t="s">
        <v>44</v>
      </c>
      <c r="D15">
        <v>2011</v>
      </c>
      <c r="E15"/>
      <c r="F15"/>
    </row>
    <row r="16" spans="1:6" x14ac:dyDescent="0.3">
      <c r="A16" s="1">
        <v>40633</v>
      </c>
      <c r="B16">
        <v>4.8800000000000003E-2</v>
      </c>
      <c r="C16" t="s">
        <v>45</v>
      </c>
      <c r="D16">
        <v>2011</v>
      </c>
      <c r="E16"/>
      <c r="F16"/>
    </row>
    <row r="17" spans="1:6" x14ac:dyDescent="0.3">
      <c r="A17" s="1">
        <v>40663</v>
      </c>
      <c r="B17">
        <v>5.7700000000000001E-2</v>
      </c>
      <c r="C17" t="s">
        <v>46</v>
      </c>
      <c r="D17">
        <v>2011</v>
      </c>
      <c r="E17"/>
      <c r="F17"/>
    </row>
    <row r="18" spans="1:6" x14ac:dyDescent="0.3">
      <c r="A18" s="1">
        <v>40694</v>
      </c>
      <c r="B18">
        <v>6.4000000000000001E-2</v>
      </c>
      <c r="C18" t="s">
        <v>47</v>
      </c>
      <c r="D18">
        <v>2011</v>
      </c>
      <c r="E18"/>
      <c r="F18"/>
    </row>
    <row r="19" spans="1:6" x14ac:dyDescent="0.3">
      <c r="A19" s="1">
        <v>40724</v>
      </c>
      <c r="B19">
        <v>6.4299999999999996E-2</v>
      </c>
      <c r="C19" t="s">
        <v>48</v>
      </c>
      <c r="D19">
        <v>2011</v>
      </c>
      <c r="E19"/>
      <c r="F19"/>
    </row>
    <row r="20" spans="1:6" x14ac:dyDescent="0.3">
      <c r="A20" s="1">
        <v>40755</v>
      </c>
      <c r="B20">
        <v>7.0300000000000001E-2</v>
      </c>
      <c r="C20" t="s">
        <v>49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t="s">
        <v>50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t="s">
        <v>51</v>
      </c>
      <c r="D22">
        <v>2011</v>
      </c>
      <c r="E22"/>
      <c r="F22"/>
    </row>
    <row r="23" spans="1:6" x14ac:dyDescent="0.3">
      <c r="A23" s="1">
        <v>40847</v>
      </c>
      <c r="B23">
        <v>6.6400000000000001E-2</v>
      </c>
      <c r="C23" t="s">
        <v>52</v>
      </c>
      <c r="D23">
        <v>2011</v>
      </c>
      <c r="E23"/>
      <c r="F23"/>
    </row>
    <row r="24" spans="1:6" x14ac:dyDescent="0.3">
      <c r="A24" s="1">
        <v>40877</v>
      </c>
      <c r="B24">
        <v>6.0600000000000001E-2</v>
      </c>
      <c r="C24" t="s">
        <v>53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t="s">
        <v>54</v>
      </c>
      <c r="D25">
        <v>2011</v>
      </c>
      <c r="E25"/>
      <c r="F25"/>
    </row>
    <row r="26" spans="1:6" x14ac:dyDescent="0.3">
      <c r="A26" s="1">
        <v>40939</v>
      </c>
      <c r="B26">
        <v>5.5E-2</v>
      </c>
      <c r="C26" t="s">
        <v>43</v>
      </c>
      <c r="D26">
        <v>2012</v>
      </c>
      <c r="E26"/>
      <c r="F26"/>
    </row>
    <row r="27" spans="1:6" x14ac:dyDescent="0.3">
      <c r="A27" s="1">
        <v>40968</v>
      </c>
      <c r="B27">
        <v>5.2200000000000003E-2</v>
      </c>
      <c r="C27" t="s">
        <v>44</v>
      </c>
      <c r="D27">
        <v>2012</v>
      </c>
      <c r="E27"/>
      <c r="F27"/>
    </row>
    <row r="28" spans="1:6" x14ac:dyDescent="0.3">
      <c r="A28" s="1">
        <v>40999</v>
      </c>
      <c r="B28">
        <v>4.6600000000000003E-2</v>
      </c>
      <c r="C28" t="s">
        <v>45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t="s">
        <v>46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t="s">
        <v>47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t="s">
        <v>48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t="s">
        <v>49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t="s">
        <v>50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t="s">
        <v>51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t="s">
        <v>52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t="s">
        <v>53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t="s">
        <v>54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t="s">
        <v>43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t="s">
        <v>44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t="s">
        <v>45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t="s">
        <v>46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t="s">
        <v>47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t="s">
        <v>48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t="s">
        <v>49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t="s">
        <v>50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t="s">
        <v>51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t="s">
        <v>52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t="s">
        <v>53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t="s">
        <v>54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t="s">
        <v>43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t="s">
        <v>44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t="s">
        <v>45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t="s">
        <v>46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t="s">
        <v>47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t="s">
        <v>48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t="s">
        <v>49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t="s">
        <v>50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t="s">
        <v>51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t="s">
        <v>52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t="s">
        <v>53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t="s">
        <v>54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t="s">
        <v>43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t="s">
        <v>44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t="s">
        <v>45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t="s">
        <v>46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t="s">
        <v>47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t="s">
        <v>48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t="s">
        <v>49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t="s">
        <v>50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t="s">
        <v>51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t="s">
        <v>52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t="s">
        <v>53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t="s">
        <v>54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t="s">
        <v>43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t="s">
        <v>44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t="s">
        <v>45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t="s">
        <v>46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t="s">
        <v>47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t="s">
        <v>48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t="s">
        <v>49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t="s">
        <v>50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t="s">
        <v>51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t="s">
        <v>52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t="s">
        <v>53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t="s">
        <v>54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t="s">
        <v>43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t="s">
        <v>44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t="s">
        <v>45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t="s">
        <v>46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t="s">
        <v>47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t="s">
        <v>48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t="s">
        <v>49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t="s">
        <v>50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t="s">
        <v>51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t="s">
        <v>52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t="s">
        <v>53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t="s">
        <v>54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t="s">
        <v>43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t="s">
        <v>44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t="s">
        <v>45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t="s">
        <v>46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t="s">
        <v>47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t="s">
        <v>48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t="s">
        <v>49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t="s">
        <v>50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t="s">
        <v>51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t="s">
        <v>52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t="s">
        <v>53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t="s">
        <v>54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t="s">
        <v>43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t="s">
        <v>44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t="s">
        <v>45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t="s">
        <v>46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t="s">
        <v>47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t="s">
        <v>48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t="s">
        <v>49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t="s">
        <v>50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t="s">
        <v>51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t="s">
        <v>52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t="s">
        <v>53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t="s">
        <v>54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t="s">
        <v>43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t="s">
        <v>44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t="s">
        <v>45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t="s">
        <v>46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t="s">
        <v>47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t="s">
        <v>48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t="s">
        <v>49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t="s">
        <v>50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t="s">
        <v>51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t="s">
        <v>52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t="s">
        <v>53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t="s">
        <v>54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t="s">
        <v>43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t="s">
        <v>44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t="s">
        <v>45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t="s">
        <v>46</v>
      </c>
      <c r="D137">
        <v>2021</v>
      </c>
    </row>
    <row r="138" spans="1:6" x14ac:dyDescent="0.3">
      <c r="A138" s="1">
        <v>44347</v>
      </c>
      <c r="B138">
        <v>5.1700000000000003E-2</v>
      </c>
      <c r="C138" t="s">
        <v>47</v>
      </c>
      <c r="D138">
        <v>2021</v>
      </c>
    </row>
    <row r="139" spans="1:6" x14ac:dyDescent="0.3">
      <c r="A139" s="1">
        <v>44377</v>
      </c>
      <c r="B139">
        <v>3.9100000000000003E-2</v>
      </c>
      <c r="C139" t="s">
        <v>48</v>
      </c>
      <c r="D139">
        <v>2021</v>
      </c>
    </row>
    <row r="140" spans="1:6" x14ac:dyDescent="0.3">
      <c r="A140" s="1">
        <v>44408</v>
      </c>
      <c r="B140">
        <v>3.8199999999999998E-2</v>
      </c>
      <c r="C140" t="s">
        <v>49</v>
      </c>
      <c r="D140">
        <v>2021</v>
      </c>
    </row>
    <row r="141" spans="1:6" x14ac:dyDescent="0.3">
      <c r="A141" s="1">
        <v>44439</v>
      </c>
      <c r="B141">
        <v>3.6200000000000003E-2</v>
      </c>
      <c r="C141" t="s">
        <v>50</v>
      </c>
      <c r="D141">
        <v>2021</v>
      </c>
    </row>
    <row r="142" spans="1:6" x14ac:dyDescent="0.3">
      <c r="A142" s="1">
        <v>44469</v>
      </c>
      <c r="B142">
        <v>3.6700000000000003E-2</v>
      </c>
      <c r="C142" t="s">
        <v>51</v>
      </c>
      <c r="D142">
        <v>2021</v>
      </c>
    </row>
    <row r="143" spans="1:6" x14ac:dyDescent="0.3">
      <c r="A143" s="1">
        <v>44500</v>
      </c>
      <c r="B143">
        <v>2.9600000000000001E-2</v>
      </c>
      <c r="C143" t="s">
        <v>52</v>
      </c>
      <c r="D143">
        <v>2021</v>
      </c>
    </row>
    <row r="144" spans="1:6" x14ac:dyDescent="0.3">
      <c r="A144" s="1">
        <v>44530</v>
      </c>
      <c r="B144">
        <v>2.8899999999999999E-2</v>
      </c>
      <c r="C144" t="s">
        <v>53</v>
      </c>
      <c r="D144">
        <v>2021</v>
      </c>
    </row>
    <row r="145" spans="1:4" x14ac:dyDescent="0.3">
      <c r="A145" s="1">
        <v>44561</v>
      </c>
      <c r="B145">
        <v>3.0700000000000002E-2</v>
      </c>
      <c r="C145" t="s">
        <v>54</v>
      </c>
      <c r="D145">
        <v>2021</v>
      </c>
    </row>
    <row r="146" spans="1:4" x14ac:dyDescent="0.3">
      <c r="A146" s="1">
        <v>44592</v>
      </c>
      <c r="B146">
        <v>2.87E-2</v>
      </c>
      <c r="C146" t="s">
        <v>43</v>
      </c>
      <c r="D146">
        <v>2022</v>
      </c>
    </row>
    <row r="147" spans="1:4" x14ac:dyDescent="0.3">
      <c r="A147" s="1">
        <v>44620</v>
      </c>
      <c r="B147">
        <v>2.98E-2</v>
      </c>
      <c r="C147" t="s">
        <v>44</v>
      </c>
      <c r="D147">
        <v>2022</v>
      </c>
    </row>
    <row r="148" spans="1:4" x14ac:dyDescent="0.3">
      <c r="A148" s="1">
        <v>44651</v>
      </c>
      <c r="B148">
        <v>4.1700000000000001E-2</v>
      </c>
      <c r="C148" t="s">
        <v>45</v>
      </c>
      <c r="D148">
        <v>2022</v>
      </c>
    </row>
    <row r="149" spans="1:4" x14ac:dyDescent="0.3">
      <c r="A149" s="1">
        <v>44681</v>
      </c>
      <c r="B149">
        <v>4.6199999999999998E-2</v>
      </c>
      <c r="C149" t="s">
        <v>46</v>
      </c>
      <c r="D149">
        <v>2022</v>
      </c>
    </row>
    <row r="150" spans="1:4" x14ac:dyDescent="0.3">
      <c r="A150" s="1">
        <v>44712</v>
      </c>
      <c r="B150">
        <v>5.8200000000000002E-2</v>
      </c>
      <c r="C150" t="s">
        <v>47</v>
      </c>
      <c r="D150">
        <v>2022</v>
      </c>
    </row>
    <row r="151" spans="1:4" x14ac:dyDescent="0.3">
      <c r="A151" s="1">
        <v>44742</v>
      </c>
      <c r="B151">
        <v>7.5499999999999998E-2</v>
      </c>
      <c r="C151" t="s">
        <v>48</v>
      </c>
      <c r="D151">
        <v>2022</v>
      </c>
    </row>
    <row r="152" spans="1:4" x14ac:dyDescent="0.3">
      <c r="A152" s="1">
        <v>44773</v>
      </c>
      <c r="B152">
        <v>8.3599999999999994E-2</v>
      </c>
      <c r="C152" t="s">
        <v>49</v>
      </c>
      <c r="D152">
        <v>2022</v>
      </c>
    </row>
    <row r="153" spans="1:4" x14ac:dyDescent="0.3">
      <c r="A153" s="1">
        <v>44804</v>
      </c>
      <c r="B153">
        <v>8.8700000000000001E-2</v>
      </c>
      <c r="C153" t="s">
        <v>50</v>
      </c>
      <c r="D153">
        <v>2022</v>
      </c>
    </row>
    <row r="154" spans="1:4" x14ac:dyDescent="0.3">
      <c r="A154" s="1">
        <v>44834</v>
      </c>
      <c r="B154">
        <v>9.0300000000000005E-2</v>
      </c>
      <c r="C154" t="s">
        <v>51</v>
      </c>
      <c r="D154">
        <v>2022</v>
      </c>
    </row>
    <row r="155" spans="1:4" x14ac:dyDescent="0.3">
      <c r="A155" s="1">
        <v>44865</v>
      </c>
      <c r="B155">
        <v>9.7000000000000003E-2</v>
      </c>
      <c r="C155" t="s">
        <v>52</v>
      </c>
      <c r="D155">
        <v>2022</v>
      </c>
    </row>
    <row r="156" spans="1:4" x14ac:dyDescent="0.3">
      <c r="A156" s="1">
        <v>44895</v>
      </c>
      <c r="B156">
        <v>9.1700000000000004E-2</v>
      </c>
      <c r="C156" t="s">
        <v>53</v>
      </c>
      <c r="D156">
        <v>2022</v>
      </c>
    </row>
    <row r="157" spans="1:4" x14ac:dyDescent="0.3">
      <c r="A157" s="1">
        <v>44926</v>
      </c>
      <c r="B157">
        <v>9.2399999999999996E-2</v>
      </c>
      <c r="C157" t="s">
        <v>54</v>
      </c>
      <c r="D157">
        <v>2022</v>
      </c>
    </row>
    <row r="158" spans="1:4" x14ac:dyDescent="0.3">
      <c r="A158" s="1">
        <v>44957</v>
      </c>
      <c r="B158">
        <v>9.69E-2</v>
      </c>
      <c r="C158" t="s">
        <v>43</v>
      </c>
      <c r="D158">
        <v>2023</v>
      </c>
    </row>
    <row r="159" spans="1:4" x14ac:dyDescent="0.3">
      <c r="A159" s="1">
        <v>44985</v>
      </c>
      <c r="B159">
        <v>9.9199999999999997E-2</v>
      </c>
      <c r="C159" t="s">
        <v>44</v>
      </c>
      <c r="D159">
        <v>2023</v>
      </c>
    </row>
    <row r="160" spans="1:4" x14ac:dyDescent="0.3">
      <c r="A160" s="1">
        <v>45016</v>
      </c>
      <c r="B160">
        <v>8.7099999999999997E-2</v>
      </c>
      <c r="C160" t="s">
        <v>45</v>
      </c>
      <c r="D160">
        <v>2023</v>
      </c>
    </row>
    <row r="161" spans="1:4" x14ac:dyDescent="0.3">
      <c r="A161" s="1">
        <v>45046</v>
      </c>
      <c r="B161">
        <v>8.3199999999999996E-2</v>
      </c>
      <c r="C161" t="s">
        <v>46</v>
      </c>
      <c r="D161">
        <v>2023</v>
      </c>
    </row>
    <row r="162" spans="1:4" x14ac:dyDescent="0.3">
      <c r="A162" s="1">
        <v>45077</v>
      </c>
      <c r="B162">
        <v>6.54E-2</v>
      </c>
      <c r="C162" t="s">
        <v>47</v>
      </c>
      <c r="D162">
        <v>2023</v>
      </c>
    </row>
    <row r="163" spans="1:4" x14ac:dyDescent="0.3">
      <c r="A163" s="1">
        <v>45107</v>
      </c>
      <c r="B163">
        <v>4.9299999999999997E-2</v>
      </c>
      <c r="C163" t="s">
        <v>48</v>
      </c>
      <c r="D163">
        <v>2023</v>
      </c>
    </row>
    <row r="164" spans="1:4" x14ac:dyDescent="0.3">
      <c r="A164" s="1">
        <v>45138</v>
      </c>
      <c r="B164">
        <v>4.53E-2</v>
      </c>
      <c r="C164" t="s">
        <v>49</v>
      </c>
      <c r="D164">
        <v>2023</v>
      </c>
    </row>
    <row r="165" spans="1:4" x14ac:dyDescent="0.3">
      <c r="A165" s="1">
        <v>45169</v>
      </c>
      <c r="B165">
        <v>4.4699999999999997E-2</v>
      </c>
      <c r="C165" t="s">
        <v>50</v>
      </c>
      <c r="D165">
        <v>2023</v>
      </c>
    </row>
    <row r="166" spans="1:4" x14ac:dyDescent="0.3">
      <c r="A166" s="1">
        <v>45199</v>
      </c>
      <c r="B166">
        <v>4.6899999999999997E-2</v>
      </c>
      <c r="C166" t="s">
        <v>51</v>
      </c>
      <c r="D166">
        <v>2023</v>
      </c>
    </row>
    <row r="167" spans="1:4" x14ac:dyDescent="0.3">
      <c r="A167" s="1">
        <v>45230</v>
      </c>
      <c r="B167">
        <v>4.9799999999999997E-2</v>
      </c>
      <c r="C167" t="s">
        <v>52</v>
      </c>
      <c r="D167">
        <v>2023</v>
      </c>
    </row>
    <row r="168" spans="1:4" x14ac:dyDescent="0.3">
      <c r="A168" s="1">
        <v>45260</v>
      </c>
      <c r="B168">
        <v>4.2999999999999997E-2</v>
      </c>
      <c r="C168" t="s">
        <v>53</v>
      </c>
      <c r="D168">
        <v>2023</v>
      </c>
    </row>
    <row r="169" spans="1:4" x14ac:dyDescent="0.3">
      <c r="A169" s="1">
        <v>45291</v>
      </c>
      <c r="B169">
        <v>4.1799999999999997E-2</v>
      </c>
      <c r="C169" t="s">
        <v>54</v>
      </c>
      <c r="D169">
        <v>2023</v>
      </c>
    </row>
    <row r="170" spans="1:4" x14ac:dyDescent="0.3">
      <c r="A170" s="1">
        <v>45322</v>
      </c>
      <c r="B170">
        <v>3.8199999999999998E-2</v>
      </c>
      <c r="C170" t="s">
        <v>43</v>
      </c>
      <c r="D170">
        <v>2024</v>
      </c>
    </row>
    <row r="171" spans="1:4" x14ac:dyDescent="0.3">
      <c r="A171" s="1">
        <v>45687</v>
      </c>
      <c r="B171">
        <v>0.1</v>
      </c>
      <c r="C171" t="s">
        <v>43</v>
      </c>
      <c r="D171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66" zoomScale="85" zoomScaleNormal="85" workbookViewId="0">
      <selection activeCell="F169" sqref="F169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8.88671875" style="9"/>
    <col min="4" max="4" width="8.88671875" style="6"/>
    <col min="5" max="6" width="8.88671875" style="9"/>
  </cols>
  <sheetData>
    <row r="1" spans="1:6" x14ac:dyDescent="0.3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>
        <f t="shared" si="16"/>
        <v>3.8199999999999998E-2</v>
      </c>
      <c r="E170" s="9">
        <f t="shared" si="17"/>
        <v>0.03</v>
      </c>
      <c r="F170" s="9">
        <f t="shared" si="18"/>
        <v>0.05</v>
      </c>
    </row>
    <row r="171" spans="1:6" x14ac:dyDescent="0.3">
      <c r="A171" s="1">
        <f t="shared" si="14"/>
        <v>45351</v>
      </c>
      <c r="B171" s="1" t="e">
        <f t="shared" si="15"/>
        <v>#N/A</v>
      </c>
      <c r="C171" s="9" t="e">
        <f>+VLOOKUP(A171,'Inflación source'!A:B,2,FALSE)</f>
        <v>#N/A</v>
      </c>
      <c r="D171" s="6" t="e">
        <f t="shared" si="16"/>
        <v>#N/A</v>
      </c>
      <c r="E171" s="9" t="e">
        <f t="shared" si="17"/>
        <v>#N/A</v>
      </c>
      <c r="F171" s="9" t="e">
        <f t="shared" si="18"/>
        <v>#N/A</v>
      </c>
    </row>
    <row r="172" spans="1:6" x14ac:dyDescent="0.3">
      <c r="A172" s="1">
        <f t="shared" si="14"/>
        <v>45382</v>
      </c>
      <c r="B172" s="1" t="e">
        <f t="shared" si="15"/>
        <v>#N/A</v>
      </c>
      <c r="C172" s="9" t="e">
        <f>+VLOOKUP(A172,'Inflación source'!A:B,2,FALSE)</f>
        <v>#N/A</v>
      </c>
      <c r="D172" s="6" t="e">
        <f t="shared" si="16"/>
        <v>#N/A</v>
      </c>
      <c r="E172" s="9" t="e">
        <f t="shared" si="17"/>
        <v>#N/A</v>
      </c>
      <c r="F172" s="9" t="e">
        <f t="shared" si="18"/>
        <v>#N/A</v>
      </c>
    </row>
    <row r="173" spans="1:6" x14ac:dyDescent="0.3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3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3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3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7" bestFit="1" customWidth="1"/>
    <col min="9" max="9" width="10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64</v>
      </c>
      <c r="B1" s="3" t="s">
        <v>60</v>
      </c>
    </row>
    <row r="2" spans="1:9" x14ac:dyDescent="0.3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/>
      <c r="I3" s="7">
        <v>0.28389999999999999</v>
      </c>
    </row>
    <row r="4" spans="1:9" x14ac:dyDescent="0.3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/>
      <c r="I4" s="7">
        <v>0.28749999999999998</v>
      </c>
    </row>
    <row r="5" spans="1:9" x14ac:dyDescent="0.3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/>
      <c r="I5" s="7">
        <v>0.28800000000000003</v>
      </c>
    </row>
    <row r="6" spans="1:9" x14ac:dyDescent="0.3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3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3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3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3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3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3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3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0.1</v>
      </c>
      <c r="I14" s="7">
        <v>0.37029999999999996</v>
      </c>
    </row>
    <row r="15" spans="1:9" x14ac:dyDescent="0.3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0.1</v>
      </c>
      <c r="I15" s="7">
        <v>3.4717000000000002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4.4" x14ac:dyDescent="0.3"/>
  <cols>
    <col min="1" max="1" width="7.88671875" bestFit="1" customWidth="1"/>
    <col min="2" max="3" width="12" bestFit="1" customWidth="1"/>
    <col min="4" max="12" width="8" bestFit="1" customWidth="1"/>
    <col min="13" max="15" width="9.1093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122</v>
      </c>
      <c r="AE1" t="s">
        <v>123</v>
      </c>
      <c r="AF1" t="s">
        <v>69</v>
      </c>
      <c r="AG1" t="s">
        <v>125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3" t="s">
        <v>72</v>
      </c>
      <c r="B1" s="4">
        <v>1</v>
      </c>
    </row>
    <row r="3" spans="1:2" x14ac:dyDescent="0.3">
      <c r="A3" s="3" t="s">
        <v>35</v>
      </c>
      <c r="B3" t="s">
        <v>74</v>
      </c>
    </row>
    <row r="4" spans="1:2" x14ac:dyDescent="0.3">
      <c r="A4" s="5">
        <v>41943</v>
      </c>
      <c r="B4" s="7">
        <v>7.3968599138868371E-2</v>
      </c>
    </row>
    <row r="5" spans="1:2" x14ac:dyDescent="0.3">
      <c r="A5" s="5">
        <v>42308</v>
      </c>
      <c r="B5" s="7">
        <v>0.13296800487248608</v>
      </c>
    </row>
    <row r="6" spans="1:2" x14ac:dyDescent="0.3">
      <c r="A6" s="5">
        <v>42674</v>
      </c>
      <c r="B6" s="7">
        <v>4.4774967080383865E-2</v>
      </c>
    </row>
    <row r="7" spans="1:2" x14ac:dyDescent="0.3">
      <c r="A7" s="5">
        <v>43039</v>
      </c>
      <c r="B7" s="7">
        <v>7.6776125285324001E-2</v>
      </c>
    </row>
    <row r="8" spans="1:2" x14ac:dyDescent="0.3">
      <c r="A8" s="5">
        <v>43404</v>
      </c>
      <c r="B8" s="7">
        <v>7.1032417786318108E-2</v>
      </c>
    </row>
    <row r="9" spans="1:2" x14ac:dyDescent="0.3">
      <c r="A9" s="5">
        <v>43769</v>
      </c>
      <c r="B9" s="7">
        <v>0.14150204569833782</v>
      </c>
    </row>
    <row r="10" spans="1:2" x14ac:dyDescent="0.3">
      <c r="A10" s="5">
        <v>44135</v>
      </c>
      <c r="B10" s="7">
        <v>0.28652985361655064</v>
      </c>
    </row>
    <row r="11" spans="1:2" x14ac:dyDescent="0.3">
      <c r="A11" s="5">
        <v>44500</v>
      </c>
      <c r="B11" s="7">
        <v>0.10145244878534369</v>
      </c>
    </row>
    <row r="12" spans="1:2" x14ac:dyDescent="0.3">
      <c r="A12" s="5">
        <v>44865</v>
      </c>
      <c r="B12" s="7">
        <v>0.12904316697170989</v>
      </c>
    </row>
    <row r="13" spans="1:2" x14ac:dyDescent="0.3">
      <c r="A13" s="5">
        <v>45230</v>
      </c>
      <c r="B13" s="7">
        <v>0.10755984318169122</v>
      </c>
    </row>
    <row r="14" spans="1:2" x14ac:dyDescent="0.3">
      <c r="A14" s="4" t="s">
        <v>36</v>
      </c>
      <c r="B14" s="7">
        <v>1.1656074724170136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4.4" x14ac:dyDescent="0.3"/>
  <cols>
    <col min="1" max="1" width="7.88671875" bestFit="1" customWidth="1"/>
    <col min="2" max="9" width="7.21875" bestFit="1" customWidth="1"/>
    <col min="10" max="10" width="8" bestFit="1" customWidth="1"/>
    <col min="11" max="11" width="12" bestFit="1" customWidth="1"/>
    <col min="12" max="12" width="8" bestFit="1" customWidth="1"/>
    <col min="13" max="15" width="9.109375" bestFit="1" customWidth="1"/>
    <col min="16" max="16" width="8" bestFit="1" customWidth="1"/>
    <col min="17" max="17" width="12" bestFit="1" customWidth="1"/>
    <col min="18" max="30" width="8" bestFit="1" customWidth="1"/>
    <col min="31" max="31" width="11.77734375" customWidth="1"/>
    <col min="32" max="34" width="8" bestFit="1" customWidth="1"/>
    <col min="35" max="35" width="11.77734375" bestFit="1" customWidth="1"/>
  </cols>
  <sheetData>
    <row r="1" spans="1:32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147</v>
      </c>
      <c r="AE1" t="s">
        <v>69</v>
      </c>
      <c r="AF1" t="s">
        <v>122</v>
      </c>
    </row>
    <row r="2" spans="1:32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F3">
        <v>69952.2</v>
      </c>
    </row>
    <row r="4" spans="1:32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F4">
        <v>71178.899999999994</v>
      </c>
    </row>
    <row r="5" spans="1:32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F5">
        <v>71829.2</v>
      </c>
    </row>
    <row r="6" spans="1:32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F6">
        <v>72150.100000000006</v>
      </c>
    </row>
    <row r="7" spans="1:32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F7">
        <v>73304.399999999994</v>
      </c>
    </row>
    <row r="8" spans="1:32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F8">
        <v>73290.2</v>
      </c>
    </row>
    <row r="9" spans="1:32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F9">
        <v>72987.7</v>
      </c>
    </row>
    <row r="10" spans="1:32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F10">
        <v>73669.7</v>
      </c>
    </row>
    <row r="11" spans="1:32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F11">
        <v>74848.800000000003</v>
      </c>
    </row>
    <row r="12" spans="1:32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3" t="s">
        <v>72</v>
      </c>
      <c r="B1" s="4">
        <v>1</v>
      </c>
    </row>
    <row r="3" spans="1:2" x14ac:dyDescent="0.3">
      <c r="A3" s="3" t="s">
        <v>35</v>
      </c>
      <c r="B3" t="s">
        <v>74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36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7"/>
  <sheetViews>
    <sheetView topLeftCell="A31" workbookViewId="0">
      <selection activeCell="B40" sqref="B40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17.664062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6640625" bestFit="1" customWidth="1"/>
  </cols>
  <sheetData>
    <row r="1" spans="1:3" x14ac:dyDescent="0.3">
      <c r="A1" t="s">
        <v>126</v>
      </c>
      <c r="B1" t="s">
        <v>127</v>
      </c>
      <c r="C1" t="s">
        <v>128</v>
      </c>
    </row>
    <row r="2" spans="1:3" x14ac:dyDescent="0.3">
      <c r="A2" s="1">
        <v>36892</v>
      </c>
      <c r="B2">
        <v>67.275075004021886</v>
      </c>
    </row>
    <row r="3" spans="1:3" x14ac:dyDescent="0.3">
      <c r="A3" s="1">
        <v>36923</v>
      </c>
      <c r="B3">
        <v>65.90389903940833</v>
      </c>
    </row>
    <row r="4" spans="1:3" x14ac:dyDescent="0.3">
      <c r="A4" s="1">
        <v>36951</v>
      </c>
      <c r="B4">
        <v>68.756559568329848</v>
      </c>
    </row>
    <row r="5" spans="1:3" x14ac:dyDescent="0.3">
      <c r="A5" s="1">
        <v>36982</v>
      </c>
      <c r="B5">
        <v>67.015085956435101</v>
      </c>
    </row>
    <row r="6" spans="1:3" x14ac:dyDescent="0.3">
      <c r="A6" s="1">
        <v>37012</v>
      </c>
      <c r="B6">
        <v>64.139145236154192</v>
      </c>
    </row>
    <row r="7" spans="1:3" x14ac:dyDescent="0.3">
      <c r="A7" s="1">
        <v>37043</v>
      </c>
      <c r="B7">
        <v>60.591975104475203</v>
      </c>
    </row>
    <row r="8" spans="1:3" x14ac:dyDescent="0.3">
      <c r="A8" s="1">
        <v>37073</v>
      </c>
      <c r="B8">
        <v>64.235468608528123</v>
      </c>
    </row>
    <row r="9" spans="1:3" x14ac:dyDescent="0.3">
      <c r="A9" s="1">
        <v>37104</v>
      </c>
      <c r="B9">
        <v>63.978305925509474</v>
      </c>
    </row>
    <row r="10" spans="1:3" x14ac:dyDescent="0.3">
      <c r="A10" s="1">
        <v>37135</v>
      </c>
      <c r="B10">
        <v>62.890824219452703</v>
      </c>
    </row>
    <row r="11" spans="1:3" x14ac:dyDescent="0.3">
      <c r="A11" s="1">
        <v>37165</v>
      </c>
      <c r="B11">
        <v>64.421428744254769</v>
      </c>
    </row>
    <row r="12" spans="1:3" x14ac:dyDescent="0.3">
      <c r="A12" s="1">
        <v>37196</v>
      </c>
      <c r="B12">
        <v>67.811666448710909</v>
      </c>
    </row>
    <row r="13" spans="1:3" x14ac:dyDescent="0.3">
      <c r="A13" s="1">
        <v>37226</v>
      </c>
      <c r="B13">
        <v>72.610256161328621</v>
      </c>
    </row>
    <row r="14" spans="1:3" x14ac:dyDescent="0.3">
      <c r="A14" s="1">
        <v>37257</v>
      </c>
      <c r="B14">
        <v>69.520172037815399</v>
      </c>
      <c r="C14">
        <v>3.337189937966329</v>
      </c>
    </row>
    <row r="15" spans="1:3" x14ac:dyDescent="0.3">
      <c r="A15" s="1">
        <v>37288</v>
      </c>
      <c r="B15">
        <v>67.82589819716172</v>
      </c>
      <c r="C15">
        <v>2.9163663846415204</v>
      </c>
    </row>
    <row r="16" spans="1:3" x14ac:dyDescent="0.3">
      <c r="A16" s="1">
        <v>37316</v>
      </c>
      <c r="B16">
        <v>70.627720587024911</v>
      </c>
      <c r="C16">
        <v>2.7214290977365181</v>
      </c>
    </row>
    <row r="17" spans="1:3" x14ac:dyDescent="0.3">
      <c r="A17" s="1">
        <v>37347</v>
      </c>
      <c r="B17">
        <v>69.604911463642452</v>
      </c>
      <c r="C17">
        <v>3.864541051086519</v>
      </c>
    </row>
    <row r="18" spans="1:3" x14ac:dyDescent="0.3">
      <c r="A18" s="1">
        <v>37377</v>
      </c>
      <c r="B18">
        <v>67.648313971881521</v>
      </c>
      <c r="C18">
        <v>5.4711810124798319</v>
      </c>
    </row>
    <row r="19" spans="1:3" x14ac:dyDescent="0.3">
      <c r="A19" s="1">
        <v>37408</v>
      </c>
      <c r="B19">
        <v>64.258807528153852</v>
      </c>
      <c r="C19">
        <v>6.0516799747097707</v>
      </c>
    </row>
    <row r="20" spans="1:3" x14ac:dyDescent="0.3">
      <c r="A20" s="1">
        <v>37438</v>
      </c>
      <c r="B20">
        <v>67.96943888892379</v>
      </c>
      <c r="C20">
        <v>5.8129416057532097</v>
      </c>
    </row>
    <row r="21" spans="1:3" x14ac:dyDescent="0.3">
      <c r="A21" s="1">
        <v>37469</v>
      </c>
      <c r="B21">
        <v>67.535780248455552</v>
      </c>
      <c r="C21">
        <v>5.5604384509462932</v>
      </c>
    </row>
    <row r="22" spans="1:3" x14ac:dyDescent="0.3">
      <c r="A22" s="1">
        <v>37500</v>
      </c>
      <c r="B22">
        <v>67.103315691381809</v>
      </c>
      <c r="C22">
        <v>6.6981018681357085</v>
      </c>
    </row>
    <row r="23" spans="1:3" x14ac:dyDescent="0.3">
      <c r="A23" s="1">
        <v>37530</v>
      </c>
      <c r="B23">
        <v>66.534233204782268</v>
      </c>
      <c r="C23">
        <v>3.279660978825973</v>
      </c>
    </row>
    <row r="24" spans="1:3" x14ac:dyDescent="0.3">
      <c r="A24" s="1">
        <v>37561</v>
      </c>
      <c r="B24">
        <v>69.435786083103537</v>
      </c>
      <c r="C24">
        <v>2.3950445689474833</v>
      </c>
    </row>
    <row r="25" spans="1:3" x14ac:dyDescent="0.3">
      <c r="A25" s="1">
        <v>37591</v>
      </c>
      <c r="B25">
        <v>75.091152147437114</v>
      </c>
      <c r="C25">
        <v>3.4167294226263891</v>
      </c>
    </row>
    <row r="26" spans="1:3" x14ac:dyDescent="0.3">
      <c r="A26" s="1">
        <v>37622</v>
      </c>
      <c r="B26">
        <v>72.456234935692336</v>
      </c>
      <c r="C26">
        <v>4.2233251325670835</v>
      </c>
    </row>
    <row r="27" spans="1:3" x14ac:dyDescent="0.3">
      <c r="A27" s="1">
        <v>37653</v>
      </c>
      <c r="B27">
        <v>70.663539485633677</v>
      </c>
      <c r="C27">
        <v>4.1837135429054939</v>
      </c>
    </row>
    <row r="28" spans="1:3" x14ac:dyDescent="0.3">
      <c r="A28" s="1">
        <v>37681</v>
      </c>
      <c r="B28">
        <v>74.325155301369847</v>
      </c>
      <c r="C28">
        <v>5.2351041257080908</v>
      </c>
    </row>
    <row r="29" spans="1:3" x14ac:dyDescent="0.3">
      <c r="A29" s="1">
        <v>37712</v>
      </c>
      <c r="B29">
        <v>71.534215276968681</v>
      </c>
      <c r="C29">
        <v>2.7717926404288136</v>
      </c>
    </row>
    <row r="30" spans="1:3" x14ac:dyDescent="0.3">
      <c r="A30" s="1">
        <v>37742</v>
      </c>
      <c r="B30">
        <v>68.843418437817988</v>
      </c>
      <c r="C30">
        <v>1.766643388086834</v>
      </c>
    </row>
    <row r="31" spans="1:3" x14ac:dyDescent="0.3">
      <c r="A31" s="1">
        <v>37773</v>
      </c>
      <c r="B31">
        <v>65.879650479093385</v>
      </c>
      <c r="C31">
        <v>2.5223669926171368</v>
      </c>
    </row>
    <row r="32" spans="1:3" x14ac:dyDescent="0.3">
      <c r="A32" s="1">
        <v>37803</v>
      </c>
      <c r="B32">
        <v>70.009628145810183</v>
      </c>
      <c r="C32">
        <v>3.0016273346326727</v>
      </c>
    </row>
    <row r="33" spans="1:3" x14ac:dyDescent="0.3">
      <c r="A33" s="1">
        <v>37834</v>
      </c>
      <c r="B33">
        <v>69.536117204704297</v>
      </c>
      <c r="C33">
        <v>2.9618921242780658</v>
      </c>
    </row>
    <row r="34" spans="1:3" x14ac:dyDescent="0.3">
      <c r="A34" s="1">
        <v>37865</v>
      </c>
      <c r="B34">
        <v>67.628716409398834</v>
      </c>
      <c r="C34">
        <v>0.78297281230248927</v>
      </c>
    </row>
    <row r="35" spans="1:3" x14ac:dyDescent="0.3">
      <c r="A35" s="1">
        <v>37895</v>
      </c>
      <c r="B35">
        <v>67.633864902669302</v>
      </c>
      <c r="C35">
        <v>1.6527306995521227</v>
      </c>
    </row>
    <row r="36" spans="1:3" x14ac:dyDescent="0.3">
      <c r="A36" s="1">
        <v>37926</v>
      </c>
      <c r="B36">
        <v>71.058416354408692</v>
      </c>
      <c r="C36">
        <v>2.3368789536898618</v>
      </c>
    </row>
    <row r="37" spans="1:3" x14ac:dyDescent="0.3">
      <c r="A37" s="1">
        <v>37956</v>
      </c>
      <c r="B37">
        <v>75.124970434801213</v>
      </c>
      <c r="C37">
        <v>4.5036314395190402E-2</v>
      </c>
    </row>
    <row r="38" spans="1:3" x14ac:dyDescent="0.3">
      <c r="A38" s="1">
        <v>37987</v>
      </c>
      <c r="B38">
        <v>72.800294053169594</v>
      </c>
      <c r="C38">
        <v>0.47485094661989535</v>
      </c>
    </row>
    <row r="39" spans="1:3" x14ac:dyDescent="0.3">
      <c r="A39" s="1">
        <v>38018</v>
      </c>
      <c r="B39">
        <v>73.019413621175843</v>
      </c>
      <c r="C39">
        <v>3.33393168908718</v>
      </c>
    </row>
    <row r="40" spans="1:3" x14ac:dyDescent="0.3">
      <c r="A40" s="1">
        <v>38047</v>
      </c>
      <c r="B40">
        <v>75.217329297462697</v>
      </c>
      <c r="C40">
        <v>1.2003661377838029</v>
      </c>
    </row>
    <row r="41" spans="1:3" x14ac:dyDescent="0.3">
      <c r="A41" s="1">
        <v>38078</v>
      </c>
      <c r="B41">
        <v>73.15288369492923</v>
      </c>
      <c r="C41">
        <v>2.2627890886806057</v>
      </c>
    </row>
    <row r="42" spans="1:3" x14ac:dyDescent="0.3">
      <c r="A42" s="1">
        <v>38108</v>
      </c>
      <c r="B42">
        <v>70.160816358930646</v>
      </c>
      <c r="C42">
        <v>1.9136149119361081</v>
      </c>
    </row>
    <row r="43" spans="1:3" x14ac:dyDescent="0.3">
      <c r="A43" s="1">
        <v>38139</v>
      </c>
      <c r="B43">
        <v>68.612941893444159</v>
      </c>
      <c r="C43">
        <v>4.1489160833027938</v>
      </c>
    </row>
    <row r="44" spans="1:3" x14ac:dyDescent="0.3">
      <c r="A44" s="1">
        <v>38169</v>
      </c>
      <c r="B44">
        <v>72.214187096435907</v>
      </c>
      <c r="C44">
        <v>3.1489368091403942</v>
      </c>
    </row>
    <row r="45" spans="1:3" x14ac:dyDescent="0.3">
      <c r="A45" s="1">
        <v>38200</v>
      </c>
      <c r="B45">
        <v>71.337392845144137</v>
      </c>
      <c r="C45">
        <v>2.5904173440359841</v>
      </c>
    </row>
    <row r="46" spans="1:3" x14ac:dyDescent="0.3">
      <c r="A46" s="1">
        <v>38231</v>
      </c>
      <c r="B46">
        <v>69.703082729010362</v>
      </c>
      <c r="C46">
        <v>3.0672862501989471</v>
      </c>
    </row>
    <row r="47" spans="1:3" x14ac:dyDescent="0.3">
      <c r="A47" s="1">
        <v>38261</v>
      </c>
      <c r="B47">
        <v>71.032301656978518</v>
      </c>
      <c r="C47">
        <v>5.0247561028781149</v>
      </c>
    </row>
    <row r="48" spans="1:3" x14ac:dyDescent="0.3">
      <c r="A48" s="1">
        <v>38292</v>
      </c>
      <c r="B48">
        <v>73.398452680910182</v>
      </c>
      <c r="C48">
        <v>3.2931163492729638</v>
      </c>
    </row>
    <row r="49" spans="1:3" x14ac:dyDescent="0.3">
      <c r="A49" s="1">
        <v>38322</v>
      </c>
      <c r="B49">
        <v>79.121234162608317</v>
      </c>
      <c r="C49">
        <v>5.3194879208309942</v>
      </c>
    </row>
    <row r="50" spans="1:3" x14ac:dyDescent="0.3">
      <c r="A50" s="1">
        <v>38353</v>
      </c>
      <c r="B50">
        <v>75.03466030806733</v>
      </c>
      <c r="C50">
        <v>3.0691720190935854</v>
      </c>
    </row>
    <row r="51" spans="1:3" x14ac:dyDescent="0.3">
      <c r="A51" s="1">
        <v>38384</v>
      </c>
      <c r="B51">
        <v>74.964129911823903</v>
      </c>
      <c r="C51">
        <v>2.6632866442029268</v>
      </c>
    </row>
    <row r="52" spans="1:3" x14ac:dyDescent="0.3">
      <c r="A52" s="1">
        <v>38412</v>
      </c>
      <c r="B52">
        <v>78.463318582749679</v>
      </c>
      <c r="C52">
        <v>4.3154806420340179</v>
      </c>
    </row>
    <row r="53" spans="1:3" x14ac:dyDescent="0.3">
      <c r="A53" s="1">
        <v>38443</v>
      </c>
      <c r="B53">
        <v>76.558542468081782</v>
      </c>
      <c r="C53">
        <v>4.6555359148317876</v>
      </c>
    </row>
    <row r="54" spans="1:3" x14ac:dyDescent="0.3">
      <c r="A54" s="1">
        <v>38473</v>
      </c>
      <c r="B54">
        <v>74.350745889527218</v>
      </c>
      <c r="C54">
        <v>5.9718939260364579</v>
      </c>
    </row>
    <row r="55" spans="1:3" x14ac:dyDescent="0.3">
      <c r="A55" s="1">
        <v>38504</v>
      </c>
      <c r="B55">
        <v>71.514307773647857</v>
      </c>
      <c r="C55">
        <v>4.228598570674194</v>
      </c>
    </row>
    <row r="56" spans="1:3" x14ac:dyDescent="0.3">
      <c r="A56" s="1">
        <v>38534</v>
      </c>
      <c r="B56">
        <v>73.732274179056489</v>
      </c>
      <c r="C56">
        <v>2.1022006113470439</v>
      </c>
    </row>
    <row r="57" spans="1:3" x14ac:dyDescent="0.3">
      <c r="A57" s="1">
        <v>38565</v>
      </c>
      <c r="B57">
        <v>73.018147466484919</v>
      </c>
      <c r="C57">
        <v>2.3560639859509251</v>
      </c>
    </row>
    <row r="58" spans="1:3" x14ac:dyDescent="0.3">
      <c r="A58" s="1">
        <v>38596</v>
      </c>
      <c r="B58">
        <v>71.604710791950993</v>
      </c>
      <c r="C58">
        <v>2.7281835874228335</v>
      </c>
    </row>
    <row r="59" spans="1:3" x14ac:dyDescent="0.3">
      <c r="A59" s="1">
        <v>38626</v>
      </c>
      <c r="B59">
        <v>70.328354375246079</v>
      </c>
      <c r="C59">
        <v>-0.99102417535597453</v>
      </c>
    </row>
    <row r="60" spans="1:3" x14ac:dyDescent="0.3">
      <c r="A60" s="1">
        <v>38657</v>
      </c>
      <c r="B60">
        <v>74.349270292364551</v>
      </c>
      <c r="C60">
        <v>1.2954191494852123</v>
      </c>
    </row>
    <row r="61" spans="1:3" x14ac:dyDescent="0.3">
      <c r="A61" s="1">
        <v>38687</v>
      </c>
      <c r="B61">
        <v>82.517963137542637</v>
      </c>
      <c r="C61">
        <v>4.2930687455575196</v>
      </c>
    </row>
    <row r="62" spans="1:3" x14ac:dyDescent="0.3">
      <c r="A62" s="1">
        <v>38718</v>
      </c>
      <c r="B62">
        <v>78.546851335973557</v>
      </c>
      <c r="C62">
        <v>4.680758216917809</v>
      </c>
    </row>
    <row r="63" spans="1:3" x14ac:dyDescent="0.3">
      <c r="A63" s="1">
        <v>38749</v>
      </c>
      <c r="B63">
        <v>77.53930253891906</v>
      </c>
      <c r="C63">
        <v>3.4352064515711618</v>
      </c>
    </row>
    <row r="64" spans="1:3" x14ac:dyDescent="0.3">
      <c r="A64" s="1">
        <v>38777</v>
      </c>
      <c r="B64">
        <v>83.604716224212439</v>
      </c>
      <c r="C64">
        <v>6.5526130354026435</v>
      </c>
    </row>
    <row r="65" spans="1:3" x14ac:dyDescent="0.3">
      <c r="A65" s="1">
        <v>38808</v>
      </c>
      <c r="B65">
        <v>76.714825824298188</v>
      </c>
      <c r="C65">
        <v>0.20413575177657609</v>
      </c>
    </row>
    <row r="66" spans="1:3" x14ac:dyDescent="0.3">
      <c r="A66" s="1">
        <v>38838</v>
      </c>
      <c r="B66">
        <v>76.868973124605958</v>
      </c>
      <c r="C66">
        <v>3.3869562503386277</v>
      </c>
    </row>
    <row r="67" spans="1:3" x14ac:dyDescent="0.3">
      <c r="A67" s="1">
        <v>38869</v>
      </c>
      <c r="B67">
        <v>75.327493803236607</v>
      </c>
      <c r="C67">
        <v>5.3320603223315564</v>
      </c>
    </row>
    <row r="68" spans="1:3" x14ac:dyDescent="0.3">
      <c r="A68" s="1">
        <v>38899</v>
      </c>
      <c r="B68">
        <v>77.877204531185996</v>
      </c>
      <c r="C68">
        <v>5.6215956964295941</v>
      </c>
    </row>
    <row r="69" spans="1:3" x14ac:dyDescent="0.3">
      <c r="A69" s="1">
        <v>38930</v>
      </c>
      <c r="B69">
        <v>77.612255541537479</v>
      </c>
      <c r="C69">
        <v>6.291734636463147</v>
      </c>
    </row>
    <row r="70" spans="1:3" x14ac:dyDescent="0.3">
      <c r="A70" s="1">
        <v>38961</v>
      </c>
      <c r="B70">
        <v>77.306155521117532</v>
      </c>
      <c r="C70">
        <v>7.9623877620736465</v>
      </c>
    </row>
    <row r="71" spans="1:3" x14ac:dyDescent="0.3">
      <c r="A71" s="1">
        <v>38991</v>
      </c>
      <c r="B71">
        <v>77.458725416346653</v>
      </c>
      <c r="C71">
        <v>10.138686031320375</v>
      </c>
    </row>
    <row r="72" spans="1:3" x14ac:dyDescent="0.3">
      <c r="A72" s="1">
        <v>39022</v>
      </c>
      <c r="B72">
        <v>80.900186902171015</v>
      </c>
      <c r="C72">
        <v>8.811003233853171</v>
      </c>
    </row>
    <row r="73" spans="1:3" x14ac:dyDescent="0.3">
      <c r="A73" s="1">
        <v>39052</v>
      </c>
      <c r="B73">
        <v>86.645698468693084</v>
      </c>
      <c r="C73">
        <v>5.0022263931433315</v>
      </c>
    </row>
    <row r="74" spans="1:3" x14ac:dyDescent="0.3">
      <c r="A74" s="1">
        <v>39083</v>
      </c>
      <c r="B74">
        <v>83.39532659442942</v>
      </c>
      <c r="C74">
        <v>6.1727175258969424</v>
      </c>
    </row>
    <row r="75" spans="1:3" x14ac:dyDescent="0.3">
      <c r="A75" s="1">
        <v>39114</v>
      </c>
      <c r="B75">
        <v>83.031493695412209</v>
      </c>
      <c r="C75">
        <v>7.0831062140860297</v>
      </c>
    </row>
    <row r="76" spans="1:3" x14ac:dyDescent="0.3">
      <c r="A76" s="1">
        <v>39142</v>
      </c>
      <c r="B76">
        <v>88.19969052810039</v>
      </c>
      <c r="C76">
        <v>5.4960706900374845</v>
      </c>
    </row>
    <row r="77" spans="1:3" x14ac:dyDescent="0.3">
      <c r="A77" s="1">
        <v>39173</v>
      </c>
      <c r="B77">
        <v>82.241495750344313</v>
      </c>
      <c r="C77">
        <v>7.2041745082026125</v>
      </c>
    </row>
    <row r="78" spans="1:3" x14ac:dyDescent="0.3">
      <c r="A78" s="1">
        <v>39203</v>
      </c>
      <c r="B78">
        <v>82.381191382751737</v>
      </c>
      <c r="C78">
        <v>7.1709274029332732</v>
      </c>
    </row>
    <row r="79" spans="1:3" x14ac:dyDescent="0.3">
      <c r="A79" s="1">
        <v>39234</v>
      </c>
      <c r="B79">
        <v>81.088534840706359</v>
      </c>
      <c r="C79">
        <v>7.6479924481732828</v>
      </c>
    </row>
    <row r="80" spans="1:3" x14ac:dyDescent="0.3">
      <c r="A80" s="1">
        <v>39264</v>
      </c>
      <c r="B80">
        <v>83.060280651605822</v>
      </c>
      <c r="C80">
        <v>6.6554470613339163</v>
      </c>
    </row>
    <row r="81" spans="1:3" x14ac:dyDescent="0.3">
      <c r="A81" s="1">
        <v>39295</v>
      </c>
      <c r="B81">
        <v>82.687196486771526</v>
      </c>
      <c r="C81">
        <v>6.5388396585355935</v>
      </c>
    </row>
    <row r="82" spans="1:3" x14ac:dyDescent="0.3">
      <c r="A82" s="1">
        <v>39326</v>
      </c>
      <c r="B82">
        <v>80.612370092199015</v>
      </c>
      <c r="C82">
        <v>4.2767804824783013</v>
      </c>
    </row>
    <row r="83" spans="1:3" x14ac:dyDescent="0.3">
      <c r="A83" s="1">
        <v>39356</v>
      </c>
      <c r="B83">
        <v>81.129012216921709</v>
      </c>
      <c r="C83">
        <v>4.7383774789050221</v>
      </c>
    </row>
    <row r="84" spans="1:3" x14ac:dyDescent="0.3">
      <c r="A84" s="1">
        <v>39387</v>
      </c>
      <c r="B84">
        <v>85.669360392584807</v>
      </c>
      <c r="C84">
        <v>5.8951328458374661</v>
      </c>
    </row>
    <row r="85" spans="1:3" x14ac:dyDescent="0.3">
      <c r="A85" s="1">
        <v>39417</v>
      </c>
      <c r="B85">
        <v>90.152861997034094</v>
      </c>
      <c r="C85">
        <v>4.047706453204043</v>
      </c>
    </row>
    <row r="86" spans="1:3" x14ac:dyDescent="0.3">
      <c r="A86" s="1">
        <v>39448</v>
      </c>
      <c r="B86">
        <v>87.368440497905539</v>
      </c>
      <c r="C86">
        <v>4.7641925102089715</v>
      </c>
    </row>
    <row r="87" spans="1:3" x14ac:dyDescent="0.3">
      <c r="A87" s="1">
        <v>39479</v>
      </c>
      <c r="B87">
        <v>86.355590182389918</v>
      </c>
      <c r="C87">
        <v>4.0034164616761245</v>
      </c>
    </row>
    <row r="88" spans="1:3" x14ac:dyDescent="0.3">
      <c r="A88" s="1">
        <v>39508</v>
      </c>
      <c r="B88">
        <v>88.362874048084876</v>
      </c>
      <c r="C88">
        <v>0.18501597795572877</v>
      </c>
    </row>
    <row r="89" spans="1:3" x14ac:dyDescent="0.3">
      <c r="A89" s="1">
        <v>39539</v>
      </c>
      <c r="B89">
        <v>88.838879045208657</v>
      </c>
      <c r="C89">
        <v>8.0219641370478314</v>
      </c>
    </row>
    <row r="90" spans="1:3" x14ac:dyDescent="0.3">
      <c r="A90" s="1">
        <v>39569</v>
      </c>
      <c r="B90">
        <v>86.637754178178454</v>
      </c>
      <c r="C90">
        <v>5.1669109465172482</v>
      </c>
    </row>
    <row r="91" spans="1:3" x14ac:dyDescent="0.3">
      <c r="A91" s="1">
        <v>39600</v>
      </c>
      <c r="B91">
        <v>84.413783432587408</v>
      </c>
      <c r="C91">
        <v>4.1007629480706669</v>
      </c>
    </row>
    <row r="92" spans="1:3" x14ac:dyDescent="0.3">
      <c r="A92" s="1">
        <v>39630</v>
      </c>
      <c r="B92">
        <v>85.187165969873618</v>
      </c>
      <c r="C92">
        <v>2.5606526989584495</v>
      </c>
    </row>
    <row r="93" spans="1:3" x14ac:dyDescent="0.3">
      <c r="A93" s="1">
        <v>39661</v>
      </c>
      <c r="B93">
        <v>85.34665407010047</v>
      </c>
      <c r="C93">
        <v>3.216287038773189</v>
      </c>
    </row>
    <row r="94" spans="1:3" x14ac:dyDescent="0.3">
      <c r="A94" s="1">
        <v>39692</v>
      </c>
      <c r="B94">
        <v>83.618411810120335</v>
      </c>
      <c r="C94">
        <v>3.7290079853541158</v>
      </c>
    </row>
    <row r="95" spans="1:3" x14ac:dyDescent="0.3">
      <c r="A95" s="1">
        <v>39722</v>
      </c>
      <c r="B95">
        <v>84.97739792892898</v>
      </c>
      <c r="C95">
        <v>4.7435382323126447</v>
      </c>
    </row>
    <row r="96" spans="1:3" x14ac:dyDescent="0.3">
      <c r="A96" s="1">
        <v>39753</v>
      </c>
      <c r="B96">
        <v>87.570231231015484</v>
      </c>
      <c r="C96">
        <v>2.2188456056165649</v>
      </c>
    </row>
    <row r="97" spans="1:3" x14ac:dyDescent="0.3">
      <c r="A97" s="1">
        <v>39783</v>
      </c>
      <c r="B97">
        <v>91.730952155602566</v>
      </c>
      <c r="C97">
        <v>1.750460410918933</v>
      </c>
    </row>
    <row r="98" spans="1:3" x14ac:dyDescent="0.3">
      <c r="A98" s="1">
        <v>39814</v>
      </c>
      <c r="B98">
        <v>86.681596545741812</v>
      </c>
      <c r="C98">
        <v>-0.78614651726579154</v>
      </c>
    </row>
    <row r="99" spans="1:3" x14ac:dyDescent="0.3">
      <c r="A99" s="1">
        <v>39845</v>
      </c>
      <c r="B99">
        <v>84.95113267359875</v>
      </c>
      <c r="C99">
        <v>-1.6263654800168013</v>
      </c>
    </row>
    <row r="100" spans="1:3" x14ac:dyDescent="0.3">
      <c r="A100" s="1">
        <v>39873</v>
      </c>
      <c r="B100">
        <v>90.136824832463915</v>
      </c>
      <c r="C100">
        <v>2.0075747914375199</v>
      </c>
    </row>
    <row r="101" spans="1:3" x14ac:dyDescent="0.3">
      <c r="A101" s="1">
        <v>39904</v>
      </c>
      <c r="B101">
        <v>87.76242986887496</v>
      </c>
      <c r="C101">
        <v>-1.2116870315145576</v>
      </c>
    </row>
    <row r="102" spans="1:3" x14ac:dyDescent="0.3">
      <c r="A102" s="1">
        <v>39934</v>
      </c>
      <c r="B102">
        <v>85.711175213263033</v>
      </c>
      <c r="C102">
        <v>-1.0694863615806869</v>
      </c>
    </row>
    <row r="103" spans="1:3" x14ac:dyDescent="0.3">
      <c r="A103" s="1">
        <v>39965</v>
      </c>
      <c r="B103">
        <v>83.939843469423536</v>
      </c>
      <c r="C103">
        <v>-0.56144855009651451</v>
      </c>
    </row>
    <row r="104" spans="1:3" x14ac:dyDescent="0.3">
      <c r="A104" s="1">
        <v>39995</v>
      </c>
      <c r="B104">
        <v>87.136023045039664</v>
      </c>
      <c r="C104">
        <v>2.2877355444073117</v>
      </c>
    </row>
    <row r="105" spans="1:3" x14ac:dyDescent="0.3">
      <c r="A105" s="1">
        <v>40026</v>
      </c>
      <c r="B105">
        <v>85.842156974362467</v>
      </c>
      <c r="C105">
        <v>0.58057683650376646</v>
      </c>
    </row>
    <row r="106" spans="1:3" x14ac:dyDescent="0.3">
      <c r="A106" s="1">
        <v>40057</v>
      </c>
      <c r="B106">
        <v>84.696090269321743</v>
      </c>
      <c r="C106">
        <v>1.288805223481873</v>
      </c>
    </row>
    <row r="107" spans="1:3" x14ac:dyDescent="0.3">
      <c r="A107" s="1">
        <v>40087</v>
      </c>
      <c r="B107">
        <v>87.070478631275279</v>
      </c>
      <c r="C107">
        <v>2.463102840706938</v>
      </c>
    </row>
    <row r="108" spans="1:3" x14ac:dyDescent="0.3">
      <c r="A108" s="1">
        <v>40118</v>
      </c>
      <c r="B108">
        <v>87.912243086169696</v>
      </c>
      <c r="C108">
        <v>0.39055721373163976</v>
      </c>
    </row>
    <row r="109" spans="1:3" x14ac:dyDescent="0.3">
      <c r="A109" s="1">
        <v>40148</v>
      </c>
      <c r="B109">
        <v>95.146083243230336</v>
      </c>
      <c r="C109">
        <v>3.7229866336007542</v>
      </c>
    </row>
    <row r="110" spans="1:3" x14ac:dyDescent="0.3">
      <c r="A110" s="1">
        <v>40179</v>
      </c>
      <c r="B110">
        <v>88.465399438771328</v>
      </c>
      <c r="C110">
        <v>2.0578796008772144</v>
      </c>
    </row>
    <row r="111" spans="1:3" x14ac:dyDescent="0.3">
      <c r="A111" s="1">
        <v>40210</v>
      </c>
      <c r="B111">
        <v>87.097369160406402</v>
      </c>
      <c r="C111">
        <v>2.5264365750766018</v>
      </c>
    </row>
    <row r="112" spans="1:3" x14ac:dyDescent="0.3">
      <c r="A112" s="1">
        <v>40238</v>
      </c>
      <c r="B112">
        <v>94.106556977766445</v>
      </c>
      <c r="C112">
        <v>4.4041180202220431</v>
      </c>
    </row>
    <row r="113" spans="1:3" x14ac:dyDescent="0.3">
      <c r="A113" s="1">
        <v>40269</v>
      </c>
      <c r="B113">
        <v>89.651538411345086</v>
      </c>
      <c r="C113">
        <v>2.1525253406185669</v>
      </c>
    </row>
    <row r="114" spans="1:3" x14ac:dyDescent="0.3">
      <c r="A114" s="1">
        <v>40299</v>
      </c>
      <c r="B114">
        <v>88.302392142920397</v>
      </c>
      <c r="C114">
        <v>3.0231961272377816</v>
      </c>
    </row>
    <row r="115" spans="1:3" x14ac:dyDescent="0.3">
      <c r="A115" s="1">
        <v>40330</v>
      </c>
      <c r="B115">
        <v>87.516432124283682</v>
      </c>
      <c r="C115">
        <v>4.2608950732234518</v>
      </c>
    </row>
    <row r="116" spans="1:3" x14ac:dyDescent="0.3">
      <c r="A116" s="1">
        <v>40360</v>
      </c>
      <c r="B116">
        <v>88.071130682454253</v>
      </c>
      <c r="C116">
        <v>1.0731584994775716</v>
      </c>
    </row>
    <row r="117" spans="1:3" x14ac:dyDescent="0.3">
      <c r="A117" s="1">
        <v>40391</v>
      </c>
      <c r="B117">
        <v>87.286783533979943</v>
      </c>
      <c r="C117">
        <v>1.6828870691691975</v>
      </c>
    </row>
    <row r="118" spans="1:3" x14ac:dyDescent="0.3">
      <c r="A118" s="1">
        <v>40422</v>
      </c>
      <c r="B118">
        <v>86.964035753670331</v>
      </c>
      <c r="C118">
        <v>2.6777451912323613</v>
      </c>
    </row>
    <row r="119" spans="1:3" x14ac:dyDescent="0.3">
      <c r="A119" s="1">
        <v>40452</v>
      </c>
      <c r="B119">
        <v>88.70397725743031</v>
      </c>
      <c r="C119">
        <v>1.876064829128296</v>
      </c>
    </row>
    <row r="120" spans="1:3" x14ac:dyDescent="0.3">
      <c r="A120" s="1">
        <v>40483</v>
      </c>
      <c r="B120">
        <v>91.325821019195189</v>
      </c>
      <c r="C120">
        <v>3.882938045022442</v>
      </c>
    </row>
    <row r="121" spans="1:3" x14ac:dyDescent="0.3">
      <c r="A121" s="1">
        <v>40513</v>
      </c>
      <c r="B121">
        <v>98.867992704016217</v>
      </c>
      <c r="C121">
        <v>3.9117842100459654</v>
      </c>
    </row>
    <row r="122" spans="1:3" x14ac:dyDescent="0.3">
      <c r="A122" s="1">
        <v>40544</v>
      </c>
      <c r="B122">
        <v>92.192400693149892</v>
      </c>
      <c r="C122">
        <v>4.2129479751663865</v>
      </c>
    </row>
    <row r="123" spans="1:3" x14ac:dyDescent="0.3">
      <c r="A123" s="1">
        <v>40575</v>
      </c>
      <c r="B123">
        <v>91.290356136146485</v>
      </c>
      <c r="C123">
        <v>4.8141373455470386</v>
      </c>
    </row>
    <row r="124" spans="1:3" x14ac:dyDescent="0.3">
      <c r="A124" s="1">
        <v>40603</v>
      </c>
      <c r="B124">
        <v>96.931553172638573</v>
      </c>
      <c r="C124">
        <v>3.0019121787013887</v>
      </c>
    </row>
    <row r="125" spans="1:3" x14ac:dyDescent="0.3">
      <c r="A125" s="1">
        <v>40634</v>
      </c>
      <c r="B125">
        <v>93.574253354945924</v>
      </c>
      <c r="C125">
        <v>4.3755132517663782</v>
      </c>
    </row>
    <row r="126" spans="1:3" x14ac:dyDescent="0.3">
      <c r="A126" s="1">
        <v>40664</v>
      </c>
      <c r="B126">
        <v>92.225518278631398</v>
      </c>
      <c r="C126">
        <v>4.4428310949507335</v>
      </c>
    </row>
    <row r="127" spans="1:3" x14ac:dyDescent="0.3">
      <c r="A127" s="1">
        <v>40695</v>
      </c>
      <c r="B127">
        <v>91.625660367786864</v>
      </c>
      <c r="C127">
        <v>4.6953790776886279</v>
      </c>
    </row>
    <row r="128" spans="1:3" x14ac:dyDescent="0.3">
      <c r="A128" s="1">
        <v>40725</v>
      </c>
      <c r="B128">
        <v>92.697747839907876</v>
      </c>
      <c r="C128">
        <v>5.2532732594692959</v>
      </c>
    </row>
    <row r="129" spans="1:3" x14ac:dyDescent="0.3">
      <c r="A129" s="1">
        <v>40756</v>
      </c>
      <c r="B129">
        <v>92.543609222710842</v>
      </c>
      <c r="C129">
        <v>6.0224761136770297</v>
      </c>
    </row>
    <row r="130" spans="1:3" x14ac:dyDescent="0.3">
      <c r="A130" s="1">
        <v>40787</v>
      </c>
      <c r="B130">
        <v>92.125336007070132</v>
      </c>
      <c r="C130">
        <v>5.9349824426495417</v>
      </c>
    </row>
    <row r="131" spans="1:3" x14ac:dyDescent="0.3">
      <c r="A131" s="1">
        <v>40817</v>
      </c>
      <c r="B131">
        <v>91.78624117933748</v>
      </c>
      <c r="C131">
        <v>3.4747753338748737</v>
      </c>
    </row>
    <row r="132" spans="1:3" x14ac:dyDescent="0.3">
      <c r="A132" s="1">
        <v>40848</v>
      </c>
      <c r="B132">
        <v>95.83079028559618</v>
      </c>
      <c r="C132">
        <v>4.9328538370918267</v>
      </c>
    </row>
    <row r="133" spans="1:3" x14ac:dyDescent="0.3">
      <c r="A133" s="1">
        <v>40878</v>
      </c>
      <c r="B133">
        <v>101.38053634626294</v>
      </c>
      <c r="C133">
        <v>2.5413114735408868</v>
      </c>
    </row>
    <row r="134" spans="1:3" x14ac:dyDescent="0.3">
      <c r="A134" s="1">
        <v>40909</v>
      </c>
      <c r="B134">
        <v>95.08672636890644</v>
      </c>
      <c r="C134">
        <v>3.139440619829315</v>
      </c>
    </row>
    <row r="135" spans="1:3" x14ac:dyDescent="0.3">
      <c r="A135" s="1">
        <v>40940</v>
      </c>
      <c r="B135">
        <v>94.958856906772738</v>
      </c>
      <c r="C135">
        <v>4.0184976002889243</v>
      </c>
    </row>
    <row r="136" spans="1:3" x14ac:dyDescent="0.3">
      <c r="A136" s="1">
        <v>40969</v>
      </c>
      <c r="B136">
        <v>101.0691025092592</v>
      </c>
      <c r="C136">
        <v>4.2685268121635431</v>
      </c>
    </row>
    <row r="137" spans="1:3" x14ac:dyDescent="0.3">
      <c r="A137" s="1">
        <v>41000</v>
      </c>
      <c r="B137">
        <v>95.101132933575002</v>
      </c>
      <c r="C137">
        <v>1.6317304428145718</v>
      </c>
    </row>
    <row r="138" spans="1:3" x14ac:dyDescent="0.3">
      <c r="A138" s="1">
        <v>41030</v>
      </c>
      <c r="B138">
        <v>95.599824835539195</v>
      </c>
      <c r="C138">
        <v>3.658755862681474</v>
      </c>
    </row>
    <row r="139" spans="1:3" x14ac:dyDescent="0.3">
      <c r="A139" s="1">
        <v>41061</v>
      </c>
      <c r="B139">
        <v>94.161151178948188</v>
      </c>
      <c r="C139">
        <v>2.767227871519637</v>
      </c>
    </row>
    <row r="140" spans="1:3" x14ac:dyDescent="0.3">
      <c r="A140" s="1">
        <v>41091</v>
      </c>
      <c r="B140">
        <v>95.011177764861102</v>
      </c>
      <c r="C140">
        <v>2.4956700447011997</v>
      </c>
    </row>
    <row r="141" spans="1:3" x14ac:dyDescent="0.3">
      <c r="A141" s="1">
        <v>41122</v>
      </c>
      <c r="B141">
        <v>95.247528227994977</v>
      </c>
      <c r="C141">
        <v>2.9217782059666888</v>
      </c>
    </row>
    <row r="142" spans="1:3" x14ac:dyDescent="0.3">
      <c r="A142" s="1">
        <v>41153</v>
      </c>
      <c r="B142">
        <v>94.065641320027922</v>
      </c>
      <c r="C142">
        <v>2.1061581938858609</v>
      </c>
    </row>
    <row r="143" spans="1:3" x14ac:dyDescent="0.3">
      <c r="A143" s="1">
        <v>41183</v>
      </c>
      <c r="B143">
        <v>96.333723996597755</v>
      </c>
      <c r="C143">
        <v>4.9544275469077377</v>
      </c>
    </row>
    <row r="144" spans="1:3" x14ac:dyDescent="0.3">
      <c r="A144" s="1">
        <v>41214</v>
      </c>
      <c r="B144">
        <v>98.889028681116542</v>
      </c>
      <c r="C144">
        <v>3.1912899668323291</v>
      </c>
    </row>
    <row r="145" spans="1:3" x14ac:dyDescent="0.3">
      <c r="A145" s="1">
        <v>41244</v>
      </c>
      <c r="B145">
        <v>104.05894508767088</v>
      </c>
      <c r="C145">
        <v>2.6419358566617746</v>
      </c>
    </row>
    <row r="146" spans="1:3" x14ac:dyDescent="0.3">
      <c r="A146" s="1">
        <v>41275</v>
      </c>
      <c r="B146">
        <v>99.155874470289916</v>
      </c>
      <c r="C146">
        <v>4.2794070810645763</v>
      </c>
    </row>
    <row r="147" spans="1:3" x14ac:dyDescent="0.3">
      <c r="A147" s="1">
        <v>41306</v>
      </c>
      <c r="B147">
        <v>98.809445881102562</v>
      </c>
      <c r="C147">
        <v>4.0550077157207198</v>
      </c>
    </row>
    <row r="148" spans="1:3" x14ac:dyDescent="0.3">
      <c r="A148" s="1">
        <v>41334</v>
      </c>
      <c r="B148">
        <v>101.6422476869151</v>
      </c>
      <c r="C148">
        <v>0.56708248458363641</v>
      </c>
    </row>
    <row r="149" spans="1:3" x14ac:dyDescent="0.3">
      <c r="A149" s="1">
        <v>41365</v>
      </c>
      <c r="B149">
        <v>101.1353496659726</v>
      </c>
      <c r="C149">
        <v>6.3450524155293806</v>
      </c>
    </row>
    <row r="150" spans="1:3" x14ac:dyDescent="0.3">
      <c r="A150" s="1">
        <v>41395</v>
      </c>
      <c r="B150">
        <v>99.514837128105881</v>
      </c>
      <c r="C150">
        <v>4.0952086463565252</v>
      </c>
    </row>
    <row r="151" spans="1:3" x14ac:dyDescent="0.3">
      <c r="A151" s="1">
        <v>41426</v>
      </c>
      <c r="B151">
        <v>96.772810144451185</v>
      </c>
      <c r="C151">
        <v>2.7736056035887628</v>
      </c>
    </row>
    <row r="152" spans="1:3" x14ac:dyDescent="0.3">
      <c r="A152" s="1">
        <v>41456</v>
      </c>
      <c r="B152">
        <v>98.645705798849093</v>
      </c>
      <c r="C152">
        <v>3.8253688876301624</v>
      </c>
    </row>
    <row r="153" spans="1:3" x14ac:dyDescent="0.3">
      <c r="A153" s="1">
        <v>41487</v>
      </c>
      <c r="B153">
        <v>98.652687880765839</v>
      </c>
      <c r="C153">
        <v>3.5750635382578082</v>
      </c>
    </row>
    <row r="154" spans="1:3" x14ac:dyDescent="0.3">
      <c r="A154" s="1">
        <v>41518</v>
      </c>
      <c r="B154">
        <v>97.733689011406724</v>
      </c>
      <c r="C154">
        <v>3.8994553589439103</v>
      </c>
    </row>
    <row r="155" spans="1:3" x14ac:dyDescent="0.3">
      <c r="A155" s="1">
        <v>41548</v>
      </c>
      <c r="B155">
        <v>99.495331151818817</v>
      </c>
      <c r="C155">
        <v>3.2819318345180193</v>
      </c>
    </row>
    <row r="156" spans="1:3" x14ac:dyDescent="0.3">
      <c r="A156" s="1">
        <v>41579</v>
      </c>
      <c r="B156">
        <v>102.16754897562704</v>
      </c>
      <c r="C156">
        <v>3.3153529145104557</v>
      </c>
    </row>
    <row r="157" spans="1:3" x14ac:dyDescent="0.3">
      <c r="A157" s="1">
        <v>41609</v>
      </c>
      <c r="B157">
        <v>106.27447220469546</v>
      </c>
      <c r="C157">
        <v>2.1291078005432098</v>
      </c>
    </row>
    <row r="158" spans="1:3" x14ac:dyDescent="0.3">
      <c r="A158" s="1">
        <v>41640</v>
      </c>
      <c r="B158">
        <v>102.71025572206354</v>
      </c>
      <c r="C158">
        <v>3.5846401141251789</v>
      </c>
    </row>
    <row r="159" spans="1:3" x14ac:dyDescent="0.3">
      <c r="A159" s="1">
        <v>41671</v>
      </c>
      <c r="B159">
        <v>102.59049819450924</v>
      </c>
      <c r="C159">
        <v>3.8266101785009856</v>
      </c>
    </row>
    <row r="160" spans="1:3" x14ac:dyDescent="0.3">
      <c r="A160" s="1">
        <v>41699</v>
      </c>
      <c r="B160">
        <v>106.78752571742204</v>
      </c>
      <c r="C160">
        <v>5.0621450701835471</v>
      </c>
    </row>
    <row r="161" spans="1:3" x14ac:dyDescent="0.3">
      <c r="A161" s="1">
        <v>41730</v>
      </c>
      <c r="B161">
        <v>104.75636304441444</v>
      </c>
      <c r="C161">
        <v>3.580363730783759</v>
      </c>
    </row>
    <row r="162" spans="1:3" x14ac:dyDescent="0.3">
      <c r="A162" s="1">
        <v>41760</v>
      </c>
      <c r="B162">
        <v>104.38571499502429</v>
      </c>
      <c r="C162">
        <v>4.8946247690161897</v>
      </c>
    </row>
    <row r="163" spans="1:3" x14ac:dyDescent="0.3">
      <c r="A163" s="1">
        <v>41791</v>
      </c>
      <c r="B163">
        <v>101.10122143896028</v>
      </c>
      <c r="C163">
        <v>4.4727556098124666</v>
      </c>
    </row>
    <row r="164" spans="1:3" x14ac:dyDescent="0.3">
      <c r="A164" s="1">
        <v>41821</v>
      </c>
      <c r="B164">
        <v>103.777085396326</v>
      </c>
      <c r="C164">
        <v>5.2018276476630803</v>
      </c>
    </row>
    <row r="165" spans="1:3" x14ac:dyDescent="0.3">
      <c r="A165" s="1">
        <v>41852</v>
      </c>
      <c r="B165">
        <v>102.1702391557866</v>
      </c>
      <c r="C165">
        <v>3.5655909135209356</v>
      </c>
    </row>
    <row r="166" spans="1:3" x14ac:dyDescent="0.3">
      <c r="A166" s="1">
        <v>41883</v>
      </c>
      <c r="B166">
        <v>101.79558488210898</v>
      </c>
      <c r="C166">
        <v>4.1560856975614513</v>
      </c>
    </row>
    <row r="167" spans="1:3" x14ac:dyDescent="0.3">
      <c r="A167" s="1">
        <v>41913</v>
      </c>
      <c r="B167">
        <v>103.9049935291783</v>
      </c>
      <c r="C167">
        <v>4.4320294493324752</v>
      </c>
    </row>
    <row r="168" spans="1:3" x14ac:dyDescent="0.3">
      <c r="A168" s="1">
        <v>41944</v>
      </c>
      <c r="B168">
        <v>107.06064783289132</v>
      </c>
      <c r="C168">
        <v>4.7892886795508645</v>
      </c>
    </row>
    <row r="169" spans="1:3" x14ac:dyDescent="0.3">
      <c r="A169" s="1">
        <v>41974</v>
      </c>
      <c r="B169">
        <v>112.28760424424507</v>
      </c>
      <c r="C169">
        <v>5.6581151755500798</v>
      </c>
    </row>
    <row r="170" spans="1:3" x14ac:dyDescent="0.3">
      <c r="A170" s="1">
        <v>42005</v>
      </c>
      <c r="B170">
        <v>107.81639474826612</v>
      </c>
      <c r="C170">
        <v>4.9714013369998042</v>
      </c>
    </row>
    <row r="171" spans="1:3" x14ac:dyDescent="0.3">
      <c r="A171" s="1">
        <v>42036</v>
      </c>
      <c r="B171">
        <v>107.13123780654536</v>
      </c>
      <c r="C171">
        <v>4.4260820367857008</v>
      </c>
    </row>
    <row r="172" spans="1:3" x14ac:dyDescent="0.3">
      <c r="A172" s="1">
        <v>42064</v>
      </c>
      <c r="B172">
        <v>111.71346822231584</v>
      </c>
      <c r="C172">
        <v>4.6128444982690837</v>
      </c>
    </row>
    <row r="173" spans="1:3" x14ac:dyDescent="0.3">
      <c r="A173" s="1">
        <v>42095</v>
      </c>
      <c r="B173">
        <v>107.67312780586188</v>
      </c>
      <c r="C173">
        <v>2.784331831194621</v>
      </c>
    </row>
    <row r="174" spans="1:3" x14ac:dyDescent="0.3">
      <c r="A174" s="1">
        <v>42125</v>
      </c>
      <c r="B174">
        <v>106.65255322653854</v>
      </c>
      <c r="C174">
        <v>2.1715981268340272</v>
      </c>
    </row>
    <row r="175" spans="1:3" x14ac:dyDescent="0.3">
      <c r="A175" s="1">
        <v>42156</v>
      </c>
      <c r="B175">
        <v>105.62212177712344</v>
      </c>
      <c r="C175">
        <v>4.4716574872368398</v>
      </c>
    </row>
    <row r="176" spans="1:3" x14ac:dyDescent="0.3">
      <c r="A176" s="1">
        <v>42186</v>
      </c>
      <c r="B176">
        <v>108.68683552395568</v>
      </c>
      <c r="C176">
        <v>4.7310541714284113</v>
      </c>
    </row>
    <row r="177" spans="1:3" x14ac:dyDescent="0.3">
      <c r="A177" s="1">
        <v>42217</v>
      </c>
      <c r="B177">
        <v>107.50884008008032</v>
      </c>
      <c r="C177">
        <v>5.2252015541958201</v>
      </c>
    </row>
    <row r="178" spans="1:3" x14ac:dyDescent="0.3">
      <c r="A178" s="1">
        <v>42248</v>
      </c>
      <c r="B178">
        <v>106.68362454919756</v>
      </c>
      <c r="C178">
        <v>4.8018189322744291</v>
      </c>
    </row>
    <row r="179" spans="1:3" x14ac:dyDescent="0.3">
      <c r="A179" s="1">
        <v>42278</v>
      </c>
      <c r="B179">
        <v>108.46518992070632</v>
      </c>
      <c r="C179">
        <v>4.3888135080316601</v>
      </c>
    </row>
    <row r="180" spans="1:3" x14ac:dyDescent="0.3">
      <c r="A180" s="1">
        <v>42309</v>
      </c>
      <c r="B180">
        <v>111.44543289950684</v>
      </c>
      <c r="C180">
        <v>4.0956085689483501</v>
      </c>
    </row>
    <row r="181" spans="1:3" x14ac:dyDescent="0.3">
      <c r="A181" s="1">
        <v>42339</v>
      </c>
      <c r="B181">
        <v>115.21721808273976</v>
      </c>
      <c r="C181">
        <v>2.609026934195029</v>
      </c>
    </row>
    <row r="182" spans="1:3" x14ac:dyDescent="0.3">
      <c r="A182" s="1">
        <v>42370</v>
      </c>
      <c r="B182">
        <v>109.72387217395908</v>
      </c>
      <c r="C182">
        <v>1.7691905114677835</v>
      </c>
    </row>
    <row r="183" spans="1:3" x14ac:dyDescent="0.3">
      <c r="A183" s="1">
        <v>42401</v>
      </c>
      <c r="B183">
        <v>109.44499586185286</v>
      </c>
      <c r="C183">
        <v>2.1597417360990505</v>
      </c>
    </row>
    <row r="184" spans="1:3" x14ac:dyDescent="0.3">
      <c r="A184" s="1">
        <v>42430</v>
      </c>
      <c r="B184">
        <v>112.96802892994764</v>
      </c>
      <c r="C184">
        <v>1.123016523965731</v>
      </c>
    </row>
    <row r="185" spans="1:3" x14ac:dyDescent="0.3">
      <c r="A185" s="1">
        <v>42461</v>
      </c>
      <c r="B185">
        <v>112.2127735121602</v>
      </c>
      <c r="C185">
        <v>4.2161361881150441</v>
      </c>
    </row>
    <row r="186" spans="1:3" x14ac:dyDescent="0.3">
      <c r="A186" s="1">
        <v>42491</v>
      </c>
      <c r="B186">
        <v>111.08602702439234</v>
      </c>
      <c r="C186">
        <v>4.1569317036759088</v>
      </c>
    </row>
    <row r="187" spans="1:3" x14ac:dyDescent="0.3">
      <c r="A187" s="1">
        <v>42522</v>
      </c>
      <c r="B187">
        <v>108.49273024985185</v>
      </c>
      <c r="C187">
        <v>2.7178098909864161</v>
      </c>
    </row>
    <row r="188" spans="1:3" x14ac:dyDescent="0.3">
      <c r="A188" s="1">
        <v>42552</v>
      </c>
      <c r="B188">
        <v>109.36895042660736</v>
      </c>
      <c r="C188">
        <v>0.62759661679663736</v>
      </c>
    </row>
    <row r="189" spans="1:3" x14ac:dyDescent="0.3">
      <c r="A189" s="1">
        <v>42583</v>
      </c>
      <c r="B189">
        <v>110.38755928144001</v>
      </c>
      <c r="C189">
        <v>2.6776581341733277</v>
      </c>
    </row>
    <row r="190" spans="1:3" x14ac:dyDescent="0.3">
      <c r="A190" s="1">
        <v>42614</v>
      </c>
      <c r="B190">
        <v>109.8052444664484</v>
      </c>
      <c r="C190">
        <v>2.9260534880039586</v>
      </c>
    </row>
    <row r="191" spans="1:3" x14ac:dyDescent="0.3">
      <c r="A191" s="1">
        <v>42644</v>
      </c>
      <c r="B191">
        <v>110.38640355009552</v>
      </c>
      <c r="C191">
        <v>1.7712720835078244</v>
      </c>
    </row>
    <row r="192" spans="1:3" x14ac:dyDescent="0.3">
      <c r="A192" s="1">
        <v>42675</v>
      </c>
      <c r="B192">
        <v>114.98871522373204</v>
      </c>
      <c r="C192">
        <v>3.1793876447321736</v>
      </c>
    </row>
    <row r="193" spans="1:3" x14ac:dyDescent="0.3">
      <c r="A193" s="1">
        <v>42705</v>
      </c>
      <c r="B193">
        <v>120.68578781981172</v>
      </c>
      <c r="C193">
        <v>4.746312945296836</v>
      </c>
    </row>
    <row r="194" spans="1:3" x14ac:dyDescent="0.3">
      <c r="A194" s="1">
        <v>42736</v>
      </c>
      <c r="B194">
        <v>115.4454012581691</v>
      </c>
      <c r="C194">
        <v>5.2144797397770901</v>
      </c>
    </row>
    <row r="195" spans="1:3" x14ac:dyDescent="0.3">
      <c r="A195" s="1">
        <v>42767</v>
      </c>
      <c r="B195">
        <v>114.28445465072376</v>
      </c>
      <c r="C195">
        <v>4.4218182391632581</v>
      </c>
    </row>
    <row r="196" spans="1:3" x14ac:dyDescent="0.3">
      <c r="A196" s="1">
        <v>42795</v>
      </c>
      <c r="B196">
        <v>118.06725637350604</v>
      </c>
      <c r="C196">
        <v>4.5138677658264328</v>
      </c>
    </row>
    <row r="197" spans="1:3" x14ac:dyDescent="0.3">
      <c r="A197" s="1">
        <v>42826</v>
      </c>
      <c r="B197">
        <v>114.72496719268038</v>
      </c>
      <c r="C197">
        <v>2.2387769252026715</v>
      </c>
    </row>
    <row r="198" spans="1:3" x14ac:dyDescent="0.3">
      <c r="A198" s="1">
        <v>42856</v>
      </c>
      <c r="B198">
        <v>113.72157817772074</v>
      </c>
      <c r="C198">
        <v>2.3725316531031382</v>
      </c>
    </row>
    <row r="199" spans="1:3" x14ac:dyDescent="0.3">
      <c r="A199" s="1">
        <v>42887</v>
      </c>
      <c r="B199">
        <v>111.59682767825184</v>
      </c>
      <c r="C199">
        <v>2.8611109898805722</v>
      </c>
    </row>
    <row r="200" spans="1:3" x14ac:dyDescent="0.3">
      <c r="A200" s="1">
        <v>42917</v>
      </c>
      <c r="B200">
        <v>113.7666546745384</v>
      </c>
      <c r="C200">
        <v>4.020980571521676</v>
      </c>
    </row>
    <row r="201" spans="1:3" x14ac:dyDescent="0.3">
      <c r="A201" s="1">
        <v>42948</v>
      </c>
      <c r="B201">
        <v>113.90628692451</v>
      </c>
      <c r="C201">
        <v>3.1876125045022405</v>
      </c>
    </row>
    <row r="202" spans="1:3" x14ac:dyDescent="0.3">
      <c r="A202" s="1">
        <v>42979</v>
      </c>
      <c r="B202">
        <v>112.12765971344815</v>
      </c>
      <c r="C202">
        <v>2.1150312612886069</v>
      </c>
    </row>
    <row r="203" spans="1:3" x14ac:dyDescent="0.3">
      <c r="A203" s="1">
        <v>43009</v>
      </c>
      <c r="B203">
        <v>113.73615935300047</v>
      </c>
      <c r="C203">
        <v>3.0345728234408682</v>
      </c>
    </row>
    <row r="204" spans="1:3" x14ac:dyDescent="0.3">
      <c r="A204" s="1">
        <v>43040</v>
      </c>
      <c r="B204">
        <v>116.89350188084568</v>
      </c>
      <c r="C204">
        <v>1.6564987732992336</v>
      </c>
    </row>
    <row r="205" spans="1:3" x14ac:dyDescent="0.3">
      <c r="A205" s="1">
        <v>43070</v>
      </c>
      <c r="B205">
        <v>122.5365220623172</v>
      </c>
      <c r="C205">
        <v>1.5335146548230796</v>
      </c>
    </row>
    <row r="206" spans="1:3" x14ac:dyDescent="0.3">
      <c r="A206" s="1">
        <v>43101</v>
      </c>
      <c r="B206">
        <v>117.71078256222928</v>
      </c>
      <c r="C206">
        <v>1.9622967042178772</v>
      </c>
    </row>
    <row r="207" spans="1:3" x14ac:dyDescent="0.3">
      <c r="A207" s="1">
        <v>43132</v>
      </c>
      <c r="B207">
        <v>117.68739130882815</v>
      </c>
      <c r="C207">
        <v>2.9776023943977918</v>
      </c>
    </row>
    <row r="208" spans="1:3" x14ac:dyDescent="0.3">
      <c r="A208" s="1">
        <v>43160</v>
      </c>
      <c r="B208">
        <v>121.70154322208236</v>
      </c>
      <c r="C208">
        <v>3.0781496582585675</v>
      </c>
    </row>
    <row r="209" spans="1:3" x14ac:dyDescent="0.3">
      <c r="A209" s="1">
        <v>43191</v>
      </c>
      <c r="B209">
        <v>119.55486500238304</v>
      </c>
      <c r="C209">
        <v>4.2099796826185809</v>
      </c>
    </row>
    <row r="210" spans="1:3" x14ac:dyDescent="0.3">
      <c r="A210" s="1">
        <v>43221</v>
      </c>
      <c r="B210">
        <v>118.69506140012687</v>
      </c>
      <c r="C210">
        <v>4.373385686429458</v>
      </c>
    </row>
    <row r="211" spans="1:3" x14ac:dyDescent="0.3">
      <c r="A211" s="1">
        <v>43252</v>
      </c>
      <c r="B211">
        <v>116.30537227248551</v>
      </c>
      <c r="C211">
        <v>4.2192459160300047</v>
      </c>
    </row>
    <row r="212" spans="1:3" x14ac:dyDescent="0.3">
      <c r="A212" s="1">
        <v>43282</v>
      </c>
      <c r="B212">
        <v>118.19155924934634</v>
      </c>
      <c r="C212">
        <v>3.8894565261381895</v>
      </c>
    </row>
    <row r="213" spans="1:3" x14ac:dyDescent="0.3">
      <c r="A213" s="1">
        <v>43313</v>
      </c>
      <c r="B213">
        <v>118.03197156707265</v>
      </c>
      <c r="C213">
        <v>3.6219990607690562</v>
      </c>
    </row>
    <row r="214" spans="1:3" x14ac:dyDescent="0.3">
      <c r="A214" s="1">
        <v>43344</v>
      </c>
      <c r="B214">
        <v>115.4696780644807</v>
      </c>
      <c r="C214">
        <v>2.9805476717995845</v>
      </c>
    </row>
    <row r="215" spans="1:3" x14ac:dyDescent="0.3">
      <c r="A215" s="1">
        <v>43374</v>
      </c>
      <c r="B215">
        <v>118.09253782748704</v>
      </c>
      <c r="C215">
        <v>3.830249323757954</v>
      </c>
    </row>
    <row r="216" spans="1:3" x14ac:dyDescent="0.3">
      <c r="A216" s="1">
        <v>43405</v>
      </c>
      <c r="B216">
        <v>121.17618791665475</v>
      </c>
      <c r="C216">
        <v>3.6637503085283498</v>
      </c>
    </row>
    <row r="217" spans="1:3" x14ac:dyDescent="0.3">
      <c r="A217" s="1">
        <v>43435</v>
      </c>
      <c r="B217">
        <v>125.23267613471394</v>
      </c>
      <c r="C217">
        <v>2.200286108190312</v>
      </c>
    </row>
    <row r="218" spans="1:3" x14ac:dyDescent="0.3">
      <c r="A218" s="1">
        <v>43466</v>
      </c>
      <c r="B218">
        <v>121.97095902036668</v>
      </c>
      <c r="C218">
        <v>3.6191896489051065</v>
      </c>
    </row>
    <row r="219" spans="1:3" x14ac:dyDescent="0.3">
      <c r="A219" s="1">
        <v>43497</v>
      </c>
      <c r="B219">
        <v>122.61314398364742</v>
      </c>
      <c r="C219">
        <v>4.1854548903148157</v>
      </c>
    </row>
    <row r="220" spans="1:3" x14ac:dyDescent="0.3">
      <c r="A220" s="1">
        <v>43525</v>
      </c>
      <c r="B220">
        <v>125.89384112338512</v>
      </c>
      <c r="C220">
        <v>3.4447368458201022</v>
      </c>
    </row>
    <row r="221" spans="1:3" x14ac:dyDescent="0.3">
      <c r="A221" s="1">
        <v>43556</v>
      </c>
      <c r="B221">
        <v>123.934848088686</v>
      </c>
      <c r="C221">
        <v>3.6635757869122472</v>
      </c>
    </row>
    <row r="222" spans="1:3" x14ac:dyDescent="0.3">
      <c r="A222" s="1">
        <v>43586</v>
      </c>
      <c r="B222">
        <v>123.63889393424893</v>
      </c>
      <c r="C222">
        <v>4.1651543676751004</v>
      </c>
    </row>
    <row r="223" spans="1:3" x14ac:dyDescent="0.3">
      <c r="A223" s="1">
        <v>43617</v>
      </c>
      <c r="B223">
        <v>120.39052729927091</v>
      </c>
      <c r="C223">
        <v>3.5124388039569681</v>
      </c>
    </row>
    <row r="224" spans="1:3" x14ac:dyDescent="0.3">
      <c r="A224" s="1">
        <v>43647</v>
      </c>
      <c r="B224">
        <v>122.96745175408344</v>
      </c>
      <c r="C224">
        <v>4.0408067505577776</v>
      </c>
    </row>
    <row r="225" spans="1:3" x14ac:dyDescent="0.3">
      <c r="A225" s="1">
        <v>43678</v>
      </c>
      <c r="B225">
        <v>122.01350889886932</v>
      </c>
      <c r="C225">
        <v>3.3732702071609002</v>
      </c>
    </row>
    <row r="226" spans="1:3" x14ac:dyDescent="0.3">
      <c r="A226" s="1">
        <v>43709</v>
      </c>
      <c r="B226">
        <v>120.93452256708082</v>
      </c>
      <c r="C226">
        <v>4.7327095686093656</v>
      </c>
    </row>
    <row r="227" spans="1:3" x14ac:dyDescent="0.3">
      <c r="A227" s="1">
        <v>43739</v>
      </c>
      <c r="B227">
        <v>123.05736886308996</v>
      </c>
      <c r="C227">
        <v>4.2041869257274413</v>
      </c>
    </row>
    <row r="228" spans="1:3" x14ac:dyDescent="0.3">
      <c r="A228" s="1">
        <v>43770</v>
      </c>
      <c r="B228">
        <v>127.16778281545696</v>
      </c>
      <c r="C228">
        <v>4.944531596358857</v>
      </c>
    </row>
    <row r="229" spans="1:3" x14ac:dyDescent="0.3">
      <c r="A229" s="1">
        <v>43800</v>
      </c>
      <c r="B229">
        <v>130.63631871515699</v>
      </c>
      <c r="C229">
        <v>4.3148823032658896</v>
      </c>
    </row>
    <row r="230" spans="1:3" x14ac:dyDescent="0.3">
      <c r="A230" s="1">
        <v>43831</v>
      </c>
      <c r="B230">
        <v>127.0702827179382</v>
      </c>
      <c r="C230">
        <v>4.1807687161991254</v>
      </c>
    </row>
    <row r="231" spans="1:3" x14ac:dyDescent="0.3">
      <c r="A231" s="1">
        <v>43862</v>
      </c>
      <c r="B231">
        <v>125.38803883200998</v>
      </c>
      <c r="C231">
        <v>2.2631300023859211</v>
      </c>
    </row>
    <row r="232" spans="1:3" x14ac:dyDescent="0.3">
      <c r="A232" s="1">
        <v>43891</v>
      </c>
      <c r="B232">
        <v>120.83444068414953</v>
      </c>
      <c r="C232">
        <v>-4.0187831224221782</v>
      </c>
    </row>
    <row r="233" spans="1:3" x14ac:dyDescent="0.3">
      <c r="A233" s="1">
        <v>43922</v>
      </c>
      <c r="B233">
        <v>112.28123348097456</v>
      </c>
      <c r="C233">
        <v>-9.4030168168458061</v>
      </c>
    </row>
    <row r="234" spans="1:3" x14ac:dyDescent="0.3">
      <c r="A234" s="1">
        <v>43952</v>
      </c>
      <c r="B234">
        <v>111.21577232078864</v>
      </c>
      <c r="C234">
        <v>-10.04790743280742</v>
      </c>
    </row>
    <row r="235" spans="1:3" x14ac:dyDescent="0.3">
      <c r="A235" s="1">
        <v>43983</v>
      </c>
      <c r="B235">
        <v>111.29483389481908</v>
      </c>
      <c r="C235">
        <v>-7.5551570447411089</v>
      </c>
    </row>
    <row r="236" spans="1:3" x14ac:dyDescent="0.3">
      <c r="A236" s="1">
        <v>44013</v>
      </c>
      <c r="B236">
        <v>118.40391187041824</v>
      </c>
      <c r="C236">
        <v>-3.7111770786236922</v>
      </c>
    </row>
    <row r="237" spans="1:3" x14ac:dyDescent="0.3">
      <c r="A237" s="1">
        <v>44044</v>
      </c>
      <c r="B237">
        <v>120.69658373161803</v>
      </c>
      <c r="C237">
        <v>-1.0793273459111816</v>
      </c>
    </row>
    <row r="238" spans="1:3" x14ac:dyDescent="0.3">
      <c r="A238" s="1">
        <v>44075</v>
      </c>
      <c r="B238">
        <v>121.73098965700061</v>
      </c>
      <c r="C238">
        <v>0.65859365300590866</v>
      </c>
    </row>
    <row r="239" spans="1:3" x14ac:dyDescent="0.3">
      <c r="A239" s="1">
        <v>44105</v>
      </c>
      <c r="B239">
        <v>125.56041446441856</v>
      </c>
      <c r="C239">
        <v>2.0340477164869384</v>
      </c>
    </row>
    <row r="240" spans="1:3" x14ac:dyDescent="0.3">
      <c r="A240" s="1">
        <v>44136</v>
      </c>
      <c r="B240">
        <v>128.51930704360174</v>
      </c>
      <c r="C240">
        <v>1.0627882300237277</v>
      </c>
    </row>
    <row r="241" spans="1:3" x14ac:dyDescent="0.3">
      <c r="A241" s="1">
        <v>44166</v>
      </c>
      <c r="B241">
        <v>135.61034464862081</v>
      </c>
      <c r="C241">
        <v>3.8075368185392047</v>
      </c>
    </row>
    <row r="242" spans="1:3" x14ac:dyDescent="0.3">
      <c r="A242" s="1">
        <v>44197</v>
      </c>
      <c r="B242">
        <v>128.71711123237753</v>
      </c>
      <c r="C242">
        <v>1.2959981509562226</v>
      </c>
    </row>
    <row r="243" spans="1:3" x14ac:dyDescent="0.3">
      <c r="A243" s="1">
        <v>44228</v>
      </c>
      <c r="B243">
        <v>128.43140251004743</v>
      </c>
      <c r="C243">
        <v>2.4271562952785644</v>
      </c>
    </row>
    <row r="244" spans="1:3" x14ac:dyDescent="0.3">
      <c r="A244" s="1">
        <v>44256</v>
      </c>
      <c r="B244">
        <v>132.85389397772187</v>
      </c>
      <c r="C244">
        <v>9.9470426026881995</v>
      </c>
    </row>
    <row r="245" spans="1:3" x14ac:dyDescent="0.3">
      <c r="A245" s="1">
        <v>44287</v>
      </c>
      <c r="B245">
        <v>129.56581233536738</v>
      </c>
      <c r="C245">
        <v>15.394005140958498</v>
      </c>
    </row>
    <row r="246" spans="1:3" x14ac:dyDescent="0.3">
      <c r="A246" s="1">
        <v>44317</v>
      </c>
      <c r="B246">
        <v>129.58931171861653</v>
      </c>
      <c r="C246">
        <v>16.52062384176196</v>
      </c>
    </row>
    <row r="247" spans="1:3" x14ac:dyDescent="0.3">
      <c r="A247" s="1">
        <v>44348</v>
      </c>
      <c r="B247">
        <v>127.18721620643528</v>
      </c>
      <c r="C247">
        <v>14.279532800808624</v>
      </c>
    </row>
    <row r="248" spans="1:3" x14ac:dyDescent="0.3">
      <c r="A248" s="1">
        <v>44378</v>
      </c>
      <c r="B248">
        <v>131.24214118573573</v>
      </c>
      <c r="C248">
        <v>10.842740845731283</v>
      </c>
    </row>
    <row r="249" spans="1:3" x14ac:dyDescent="0.3">
      <c r="A249" s="1">
        <v>44409</v>
      </c>
      <c r="B249">
        <v>130.15046507263366</v>
      </c>
      <c r="C249">
        <v>7.83276630433663</v>
      </c>
    </row>
    <row r="250" spans="1:3" x14ac:dyDescent="0.3">
      <c r="A250" s="1">
        <v>44440</v>
      </c>
      <c r="B250">
        <v>128.9542803489266</v>
      </c>
      <c r="C250">
        <v>5.9338141522375878</v>
      </c>
    </row>
    <row r="251" spans="1:3" x14ac:dyDescent="0.3">
      <c r="A251" s="1">
        <v>44470</v>
      </c>
      <c r="B251">
        <v>131.07475825414045</v>
      </c>
      <c r="C251">
        <v>4.3917852718497983</v>
      </c>
    </row>
    <row r="252" spans="1:3" x14ac:dyDescent="0.3">
      <c r="A252" s="1">
        <v>44501</v>
      </c>
      <c r="B252">
        <v>136.23865335443872</v>
      </c>
      <c r="C252">
        <v>6.0063709402184315</v>
      </c>
    </row>
    <row r="253" spans="1:3" x14ac:dyDescent="0.3">
      <c r="A253" s="1">
        <v>44531</v>
      </c>
      <c r="B253">
        <v>141.32472328804349</v>
      </c>
      <c r="C253">
        <v>4.2138220754686273</v>
      </c>
    </row>
    <row r="254" spans="1:3" x14ac:dyDescent="0.3">
      <c r="A254" s="1">
        <v>44562</v>
      </c>
      <c r="B254">
        <v>135.03570544755061</v>
      </c>
      <c r="C254">
        <v>4.9088999548520889</v>
      </c>
    </row>
    <row r="255" spans="1:3" x14ac:dyDescent="0.3">
      <c r="A255" s="1">
        <v>44593</v>
      </c>
      <c r="B255">
        <v>134.4936070346084</v>
      </c>
      <c r="C255">
        <v>4.7201886813364951</v>
      </c>
    </row>
    <row r="256" spans="1:3" x14ac:dyDescent="0.3">
      <c r="A256" s="1">
        <v>44621</v>
      </c>
      <c r="B256">
        <v>139.05734064864632</v>
      </c>
      <c r="C256">
        <v>4.6693751196820017</v>
      </c>
    </row>
    <row r="257" spans="1:3" x14ac:dyDescent="0.3">
      <c r="A257" s="1">
        <v>44652</v>
      </c>
      <c r="B257">
        <v>135.52393038902892</v>
      </c>
      <c r="C257">
        <v>4.5985263753370162</v>
      </c>
    </row>
    <row r="258" spans="1:3" x14ac:dyDescent="0.3">
      <c r="A258" s="1">
        <v>44682</v>
      </c>
      <c r="B258">
        <v>135.70520641740384</v>
      </c>
      <c r="C258">
        <v>4.7194437702293328</v>
      </c>
    </row>
    <row r="259" spans="1:3" x14ac:dyDescent="0.3">
      <c r="A259" s="1">
        <v>44713</v>
      </c>
      <c r="B259">
        <v>132.33105280090874</v>
      </c>
      <c r="C259">
        <v>4.0443031523896167</v>
      </c>
    </row>
    <row r="260" spans="1:3" x14ac:dyDescent="0.3">
      <c r="A260" s="1">
        <v>44743</v>
      </c>
      <c r="B260">
        <v>135.37459214719493</v>
      </c>
      <c r="C260">
        <v>3.1487226009296023</v>
      </c>
    </row>
    <row r="261" spans="1:3" x14ac:dyDescent="0.3">
      <c r="A261" s="1">
        <v>44774</v>
      </c>
      <c r="B261">
        <v>135.85795150193815</v>
      </c>
      <c r="C261">
        <v>4.3852985282221653</v>
      </c>
    </row>
    <row r="262" spans="1:3" x14ac:dyDescent="0.3">
      <c r="A262" s="1">
        <v>44805</v>
      </c>
      <c r="B262">
        <v>133.87097497216698</v>
      </c>
      <c r="C262">
        <v>3.812742477362292</v>
      </c>
    </row>
    <row r="263" spans="1:3" x14ac:dyDescent="0.3">
      <c r="A263" s="1">
        <v>44835</v>
      </c>
      <c r="B263">
        <v>135.86448333950301</v>
      </c>
      <c r="C263">
        <v>3.6541933390987258</v>
      </c>
    </row>
    <row r="264" spans="1:3" x14ac:dyDescent="0.3">
      <c r="A264" s="1">
        <v>44866</v>
      </c>
      <c r="B264">
        <v>140.98982131753635</v>
      </c>
      <c r="C264">
        <v>3.4873861757404256</v>
      </c>
    </row>
    <row r="265" spans="1:3" x14ac:dyDescent="0.3">
      <c r="A265" s="1">
        <v>44896</v>
      </c>
      <c r="B265">
        <v>146.09717868387818</v>
      </c>
      <c r="C265">
        <v>3.3769430321880947</v>
      </c>
    </row>
    <row r="266" spans="1:3" x14ac:dyDescent="0.3">
      <c r="A266" s="1">
        <v>44927</v>
      </c>
      <c r="B266">
        <v>139.422301350759</v>
      </c>
      <c r="C266">
        <v>3.2484711274472322</v>
      </c>
    </row>
    <row r="267" spans="1:3" x14ac:dyDescent="0.3">
      <c r="A267" s="1">
        <v>44958</v>
      </c>
      <c r="B267">
        <v>140.46567697718265</v>
      </c>
      <c r="C267">
        <v>4.4404117595251194</v>
      </c>
    </row>
    <row r="268" spans="1:3" x14ac:dyDescent="0.3">
      <c r="A268" s="1">
        <v>44986</v>
      </c>
      <c r="B268">
        <v>144.42247117977419</v>
      </c>
      <c r="C268">
        <v>3.8582145366089264</v>
      </c>
    </row>
    <row r="269" spans="1:3" x14ac:dyDescent="0.3">
      <c r="A269" s="1">
        <v>45017</v>
      </c>
      <c r="B269">
        <v>139.99252740052756</v>
      </c>
      <c r="C269">
        <v>3.2972752477524097</v>
      </c>
    </row>
    <row r="270" spans="1:3" x14ac:dyDescent="0.3">
      <c r="A270" s="1">
        <v>45047</v>
      </c>
      <c r="B270">
        <v>140.6949271246676</v>
      </c>
      <c r="C270">
        <v>3.6768822943434434</v>
      </c>
    </row>
    <row r="271" spans="1:3" x14ac:dyDescent="0.3">
      <c r="A271" s="1">
        <v>45078</v>
      </c>
      <c r="B271">
        <v>138.66138943436624</v>
      </c>
      <c r="C271">
        <v>4.7837121366981421</v>
      </c>
    </row>
    <row r="272" spans="1:3" x14ac:dyDescent="0.3">
      <c r="A272" s="1">
        <v>45108</v>
      </c>
      <c r="B272">
        <v>141.58074248034532</v>
      </c>
      <c r="C272">
        <v>4.5844277236324729</v>
      </c>
    </row>
    <row r="273" spans="1:3" x14ac:dyDescent="0.3">
      <c r="A273" s="1">
        <v>45139</v>
      </c>
      <c r="B273">
        <v>140.42323209190778</v>
      </c>
      <c r="C273">
        <v>3.3603337452828157</v>
      </c>
    </row>
    <row r="274" spans="1:3" x14ac:dyDescent="0.3">
      <c r="A274" s="1">
        <v>45170</v>
      </c>
      <c r="B274">
        <v>138.23253967740763</v>
      </c>
      <c r="C274">
        <v>3.2580361098792707</v>
      </c>
    </row>
    <row r="275" spans="1:3" x14ac:dyDescent="0.3">
      <c r="A275" s="1">
        <v>45200</v>
      </c>
      <c r="B275">
        <v>138.02862459489262</v>
      </c>
      <c r="C275">
        <v>1.5928675413881166</v>
      </c>
    </row>
    <row r="276" spans="1:3" x14ac:dyDescent="0.3">
      <c r="A276" s="1">
        <v>45231</v>
      </c>
      <c r="B276">
        <v>144.79734190413464</v>
      </c>
      <c r="C276">
        <v>2.7005641620206262</v>
      </c>
    </row>
    <row r="277" spans="1:3" x14ac:dyDescent="0.3">
      <c r="A277" s="1">
        <v>45261</v>
      </c>
      <c r="B277">
        <v>150.12534775263902</v>
      </c>
      <c r="C277">
        <v>2.757184707499988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4" x14ac:dyDescent="0.3"/>
  <cols>
    <col min="1" max="1" width="6.77734375" bestFit="1" customWidth="1"/>
    <col min="2" max="10" width="12" bestFit="1" customWidth="1"/>
    <col min="11" max="11" width="12.6640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8671875" bestFit="1" customWidth="1"/>
    <col min="25" max="25" width="8" customWidth="1"/>
    <col min="26" max="26" width="7.109375" bestFit="1" customWidth="1"/>
    <col min="27" max="27" width="8" bestFit="1" customWidth="1"/>
  </cols>
  <sheetData>
    <row r="1" spans="1:23" x14ac:dyDescent="0.3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</v>
      </c>
      <c r="W1" t="s">
        <v>124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261"/>
  <sheetViews>
    <sheetView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6.6640625" bestFit="1" customWidth="1"/>
    <col min="4" max="4" width="6.77734375" bestFit="1" customWidth="1"/>
    <col min="5" max="6" width="80.88671875" bestFit="1" customWidth="1"/>
  </cols>
  <sheetData>
    <row r="1" spans="1:4" x14ac:dyDescent="0.3">
      <c r="A1" t="s">
        <v>27</v>
      </c>
      <c r="B1" t="s">
        <v>129</v>
      </c>
      <c r="C1" t="s">
        <v>63</v>
      </c>
      <c r="D1" t="s">
        <v>61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">
      <c r="A6163" s="1">
        <v>45244</v>
      </c>
      <c r="B6163">
        <v>7.82179</v>
      </c>
      <c r="C6163">
        <v>2023</v>
      </c>
      <c r="D6163">
        <v>11</v>
      </c>
    </row>
    <row r="6164" spans="1:4" x14ac:dyDescent="0.3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">
      <c r="A6165" s="1">
        <v>45246</v>
      </c>
      <c r="B6165">
        <v>7.82592</v>
      </c>
      <c r="C6165">
        <v>2023</v>
      </c>
      <c r="D6165">
        <v>11</v>
      </c>
    </row>
    <row r="6166" spans="1:4" x14ac:dyDescent="0.3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">
      <c r="A6170" s="1">
        <v>45251</v>
      </c>
      <c r="B6170">
        <v>7.82524</v>
      </c>
      <c r="C6170">
        <v>2023</v>
      </c>
      <c r="D6170">
        <v>11</v>
      </c>
    </row>
    <row r="6171" spans="1:4" x14ac:dyDescent="0.3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">
      <c r="A6179" s="1">
        <v>45260</v>
      </c>
      <c r="B6179">
        <v>7.82836</v>
      </c>
      <c r="C6179">
        <v>2023</v>
      </c>
      <c r="D6179">
        <v>11</v>
      </c>
    </row>
    <row r="6180" spans="1:4" x14ac:dyDescent="0.3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">
      <c r="A6184" s="1">
        <v>45265</v>
      </c>
      <c r="B6184">
        <v>7.8243</v>
      </c>
      <c r="C6184">
        <v>2023</v>
      </c>
      <c r="D6184">
        <v>12</v>
      </c>
    </row>
    <row r="6185" spans="1:4" x14ac:dyDescent="0.3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">
      <c r="A6193" s="1">
        <v>45274</v>
      </c>
      <c r="B6193">
        <v>7.82158</v>
      </c>
      <c r="C6193">
        <v>2023</v>
      </c>
      <c r="D6193">
        <v>12</v>
      </c>
    </row>
    <row r="6194" spans="1:4" x14ac:dyDescent="0.3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">
      <c r="A6214" s="1">
        <v>45295</v>
      </c>
      <c r="B6214">
        <v>7.82409</v>
      </c>
      <c r="C6214">
        <v>2024</v>
      </c>
      <c r="D6214">
        <v>1</v>
      </c>
    </row>
    <row r="6215" spans="1:4" x14ac:dyDescent="0.3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">
      <c r="A6232" s="1">
        <v>45313</v>
      </c>
      <c r="B6232">
        <v>7.81494</v>
      </c>
      <c r="C6232">
        <v>2024</v>
      </c>
      <c r="D6232">
        <v>1</v>
      </c>
    </row>
    <row r="6233" spans="1:4" x14ac:dyDescent="0.3">
      <c r="A6233" s="1">
        <v>45314</v>
      </c>
      <c r="B6233">
        <v>7.81473</v>
      </c>
      <c r="C6233">
        <v>2024</v>
      </c>
      <c r="D6233">
        <v>1</v>
      </c>
    </row>
    <row r="6234" spans="1:4" x14ac:dyDescent="0.3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">
      <c r="A6236" s="1">
        <v>45317</v>
      </c>
      <c r="B6236">
        <v>7.81541</v>
      </c>
      <c r="C6236">
        <v>2024</v>
      </c>
      <c r="D6236">
        <v>1</v>
      </c>
    </row>
    <row r="6237" spans="1:4" x14ac:dyDescent="0.3">
      <c r="A6237" s="1">
        <v>45318</v>
      </c>
      <c r="B6237">
        <v>7.81541</v>
      </c>
      <c r="C6237">
        <v>2024</v>
      </c>
      <c r="D6237">
        <v>1</v>
      </c>
    </row>
    <row r="6238" spans="1:4" x14ac:dyDescent="0.3">
      <c r="A6238" s="1">
        <v>45319</v>
      </c>
      <c r="B6238">
        <v>7.81541</v>
      </c>
      <c r="C6238">
        <v>2024</v>
      </c>
      <c r="D6238">
        <v>1</v>
      </c>
    </row>
    <row r="6239" spans="1:4" x14ac:dyDescent="0.3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">
      <c r="A6240" s="1">
        <v>45321</v>
      </c>
      <c r="B6240">
        <v>7.81142</v>
      </c>
      <c r="C6240">
        <v>2024</v>
      </c>
      <c r="D6240">
        <v>1</v>
      </c>
    </row>
    <row r="6241" spans="1:4" x14ac:dyDescent="0.3">
      <c r="A6241" s="1">
        <v>45322</v>
      </c>
      <c r="B6241">
        <v>7.81454</v>
      </c>
      <c r="C6241">
        <v>2024</v>
      </c>
      <c r="D6241">
        <v>1</v>
      </c>
    </row>
    <row r="6242" spans="1:4" x14ac:dyDescent="0.3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">
      <c r="A6247" s="1">
        <v>45328</v>
      </c>
      <c r="B6247">
        <v>7.81149</v>
      </c>
      <c r="C6247">
        <v>2024</v>
      </c>
      <c r="D6247">
        <v>2</v>
      </c>
    </row>
    <row r="6248" spans="1:4" x14ac:dyDescent="0.3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">
      <c r="A6250" s="1">
        <v>45331</v>
      </c>
      <c r="B6250">
        <v>7.80938</v>
      </c>
      <c r="C6250">
        <v>2024</v>
      </c>
      <c r="D6250">
        <v>2</v>
      </c>
    </row>
    <row r="6251" spans="1:4" x14ac:dyDescent="0.3">
      <c r="A6251" s="1">
        <v>45332</v>
      </c>
      <c r="B6251">
        <v>7.80938</v>
      </c>
      <c r="C6251">
        <v>2024</v>
      </c>
      <c r="D6251">
        <v>2</v>
      </c>
    </row>
    <row r="6252" spans="1:4" x14ac:dyDescent="0.3">
      <c r="A6252" s="1">
        <v>45333</v>
      </c>
      <c r="B6252">
        <v>7.80938</v>
      </c>
      <c r="C6252">
        <v>2024</v>
      </c>
      <c r="D6252">
        <v>2</v>
      </c>
    </row>
    <row r="6253" spans="1:4" x14ac:dyDescent="0.3">
      <c r="A6253" s="1">
        <v>45334</v>
      </c>
      <c r="B6253">
        <v>7.80661</v>
      </c>
      <c r="C6253">
        <v>2024</v>
      </c>
      <c r="D6253">
        <v>2</v>
      </c>
    </row>
    <row r="6254" spans="1:4" x14ac:dyDescent="0.3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">
      <c r="A6257" s="1">
        <v>45338</v>
      </c>
      <c r="B6257">
        <v>7.81128</v>
      </c>
      <c r="C6257">
        <v>2024</v>
      </c>
      <c r="D6257">
        <v>2</v>
      </c>
    </row>
    <row r="6258" spans="1:4" x14ac:dyDescent="0.3">
      <c r="A6258" s="1">
        <v>45339</v>
      </c>
      <c r="B6258">
        <v>7.81128</v>
      </c>
      <c r="C6258">
        <v>2024</v>
      </c>
      <c r="D6258">
        <v>2</v>
      </c>
    </row>
    <row r="6259" spans="1:4" x14ac:dyDescent="0.3">
      <c r="A6259" s="1">
        <v>45340</v>
      </c>
      <c r="B6259">
        <v>7.81128</v>
      </c>
      <c r="C6259">
        <v>2024</v>
      </c>
      <c r="D6259">
        <v>2</v>
      </c>
    </row>
    <row r="6260" spans="1:4" x14ac:dyDescent="0.3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">
      <c r="A626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18"/>
  <sheetViews>
    <sheetView tabSelected="1" topLeftCell="A82" workbookViewId="0">
      <selection activeCell="C101" sqref="C101"/>
    </sheetView>
  </sheetViews>
  <sheetFormatPr defaultRowHeight="14.4" x14ac:dyDescent="0.3"/>
  <cols>
    <col min="1" max="1" width="10.5546875" bestFit="1" customWidth="1"/>
    <col min="2" max="2" width="39.109375" bestFit="1" customWidth="1"/>
    <col min="3" max="3" width="30.44140625" bestFit="1" customWidth="1"/>
    <col min="4" max="4" width="25.5546875" bestFit="1" customWidth="1"/>
    <col min="5" max="5" width="43.5546875" bestFit="1" customWidth="1"/>
    <col min="6" max="6" width="14.21875" bestFit="1" customWidth="1"/>
    <col min="7" max="7" width="33.5546875" bestFit="1" customWidth="1"/>
    <col min="8" max="8" width="28.77734375" bestFit="1" customWidth="1"/>
    <col min="9" max="9" width="47.6640625" bestFit="1" customWidth="1"/>
    <col min="10" max="10" width="29.44140625" bestFit="1" customWidth="1"/>
    <col min="11" max="11" width="33.88671875" bestFit="1" customWidth="1"/>
    <col min="12" max="12" width="24.33203125" bestFit="1" customWidth="1"/>
    <col min="13" max="13" width="42.77734375" bestFit="1" customWidth="1"/>
    <col min="14" max="14" width="47" bestFit="1" customWidth="1"/>
    <col min="15" max="15" width="31.44140625" bestFit="1" customWidth="1"/>
    <col min="16" max="17" width="12.6640625" bestFit="1" customWidth="1"/>
    <col min="18" max="19" width="28.109375" bestFit="1" customWidth="1"/>
    <col min="20" max="20" width="32.21875" bestFit="1" customWidth="1"/>
    <col min="21" max="22" width="12.6640625" bestFit="1" customWidth="1"/>
    <col min="23" max="23" width="28.109375" bestFit="1" customWidth="1"/>
    <col min="24" max="25" width="12.6640625" bestFit="1" customWidth="1"/>
    <col min="26" max="68" width="11.77734375" bestFit="1" customWidth="1"/>
  </cols>
  <sheetData>
    <row r="1" spans="1:18" x14ac:dyDescent="0.3">
      <c r="A1" t="s">
        <v>27</v>
      </c>
      <c r="B1" t="s">
        <v>130</v>
      </c>
      <c r="C1" t="s">
        <v>131</v>
      </c>
      <c r="D1" t="s">
        <v>142</v>
      </c>
      <c r="E1" t="s">
        <v>132</v>
      </c>
      <c r="F1" t="s">
        <v>133</v>
      </c>
      <c r="G1" t="s">
        <v>134</v>
      </c>
      <c r="H1" t="s">
        <v>146</v>
      </c>
      <c r="I1" t="s">
        <v>135</v>
      </c>
      <c r="J1" t="s">
        <v>143</v>
      </c>
      <c r="K1" t="s">
        <v>136</v>
      </c>
      <c r="L1" t="s">
        <v>137</v>
      </c>
      <c r="M1" t="s">
        <v>138</v>
      </c>
      <c r="N1" t="s">
        <v>144</v>
      </c>
      <c r="O1" t="s">
        <v>145</v>
      </c>
      <c r="P1" t="s">
        <v>139</v>
      </c>
      <c r="Q1" t="s">
        <v>140</v>
      </c>
      <c r="R1" t="s">
        <v>141</v>
      </c>
    </row>
    <row r="2" spans="1:18" x14ac:dyDescent="0.3">
      <c r="A2" s="1">
        <v>41640</v>
      </c>
      <c r="B2">
        <v>1.0473746809722968</v>
      </c>
      <c r="C2">
        <v>16.172345724850956</v>
      </c>
      <c r="D2">
        <v>-3.6282973332603774E-2</v>
      </c>
      <c r="E2">
        <v>14.547600693120245</v>
      </c>
      <c r="F2">
        <v>10.338371852594321</v>
      </c>
      <c r="G2">
        <v>3.1247346444876314</v>
      </c>
      <c r="H2">
        <v>3.306234396544582</v>
      </c>
      <c r="I2">
        <v>4.1858373321649367</v>
      </c>
      <c r="J2">
        <v>6.4863223376603543</v>
      </c>
      <c r="K2">
        <v>3.3726892573562566</v>
      </c>
      <c r="L2">
        <v>4.109467448300876</v>
      </c>
      <c r="M2">
        <v>8.7051786142156686</v>
      </c>
      <c r="N2">
        <v>4.2989715205309835</v>
      </c>
      <c r="O2">
        <v>3.3293506491390161</v>
      </c>
      <c r="P2">
        <v>0.2950956219292209</v>
      </c>
      <c r="Q2">
        <v>9.5822027920531099</v>
      </c>
      <c r="R2">
        <v>1.801253588542906</v>
      </c>
    </row>
    <row r="3" spans="1:18" x14ac:dyDescent="0.3">
      <c r="A3" s="1">
        <v>41671</v>
      </c>
      <c r="B3">
        <v>0.71525864422360996</v>
      </c>
      <c r="C3">
        <v>48.622643919499296</v>
      </c>
      <c r="D3">
        <v>2.8067400306925663</v>
      </c>
      <c r="E3">
        <v>9.3956732328033894</v>
      </c>
      <c r="F3">
        <v>12.062077471088188</v>
      </c>
      <c r="G3">
        <v>2.1009564289773692</v>
      </c>
      <c r="H3">
        <v>4.0666216774132806</v>
      </c>
      <c r="I3">
        <v>6.4405068640113257</v>
      </c>
      <c r="J3">
        <v>0.19976797066851759</v>
      </c>
      <c r="K3">
        <v>0.65879201845298496</v>
      </c>
      <c r="L3">
        <v>4.0588016868727976</v>
      </c>
      <c r="M3">
        <v>5.6836900170056168</v>
      </c>
      <c r="N3">
        <v>1.9456070918682116</v>
      </c>
      <c r="O3">
        <v>2.8146735900565147</v>
      </c>
      <c r="P3">
        <v>1.0401936143002786</v>
      </c>
      <c r="Q3">
        <v>12.872365315827366</v>
      </c>
      <c r="R3">
        <v>4.336151157986933</v>
      </c>
    </row>
    <row r="4" spans="1:18" x14ac:dyDescent="0.3">
      <c r="A4" s="1">
        <v>41699</v>
      </c>
      <c r="B4">
        <v>2.4452764805898255</v>
      </c>
      <c r="C4">
        <v>41.483971744689285</v>
      </c>
      <c r="D4">
        <v>4.0930648699931282</v>
      </c>
      <c r="E4">
        <v>14.666113490390302</v>
      </c>
      <c r="F4">
        <v>11.978579354116519</v>
      </c>
      <c r="G4">
        <v>1.9970818228334934</v>
      </c>
      <c r="H4">
        <v>3.5963319956378967</v>
      </c>
      <c r="I4">
        <v>-0.53883095301208073</v>
      </c>
      <c r="J4">
        <v>6.9576612483266018</v>
      </c>
      <c r="K4">
        <v>10.881699740055979</v>
      </c>
      <c r="L4">
        <v>4.3010338822052887</v>
      </c>
      <c r="M4">
        <v>7.2348280674893459</v>
      </c>
      <c r="N4">
        <v>6.679854441853422</v>
      </c>
      <c r="O4">
        <v>2.2760085631421845</v>
      </c>
      <c r="P4">
        <v>1.4211873262824497</v>
      </c>
      <c r="Q4">
        <v>11.78499901926638</v>
      </c>
      <c r="R4">
        <v>9.2441372952066132</v>
      </c>
    </row>
    <row r="5" spans="1:18" x14ac:dyDescent="0.3">
      <c r="A5" s="1">
        <v>41730</v>
      </c>
      <c r="B5">
        <v>0.15574738604671268</v>
      </c>
      <c r="C5">
        <v>71.969866561637133</v>
      </c>
      <c r="D5">
        <v>1.2427174580172249</v>
      </c>
      <c r="E5">
        <v>8.555005157795506</v>
      </c>
      <c r="F5">
        <v>4.9070849522066595</v>
      </c>
      <c r="G5">
        <v>2.0909283217348502</v>
      </c>
      <c r="H5">
        <v>3.6194141581648864</v>
      </c>
      <c r="I5">
        <v>10.025813202679231</v>
      </c>
      <c r="J5">
        <v>1.3143107873825528</v>
      </c>
      <c r="K5">
        <v>1.611987247024075</v>
      </c>
      <c r="L5">
        <v>4.0900280698371887</v>
      </c>
      <c r="M5">
        <v>3.725550776678844</v>
      </c>
      <c r="N5">
        <v>2.1949402136884686</v>
      </c>
      <c r="O5">
        <v>4.4465541872598493</v>
      </c>
      <c r="P5">
        <v>3.4743769434127785</v>
      </c>
      <c r="Q5">
        <v>12.109788586486857</v>
      </c>
      <c r="R5">
        <v>4.086640482152859E-2</v>
      </c>
    </row>
    <row r="6" spans="1:18" x14ac:dyDescent="0.3">
      <c r="A6" s="1">
        <v>41760</v>
      </c>
      <c r="B6">
        <v>2.2746717776875585</v>
      </c>
      <c r="C6">
        <v>41.118046725002955</v>
      </c>
      <c r="D6">
        <v>2.7625877128725875</v>
      </c>
      <c r="E6">
        <v>15.026548642417708</v>
      </c>
      <c r="F6">
        <v>4.2475163056093947</v>
      </c>
      <c r="G6">
        <v>2.3657068466951898</v>
      </c>
      <c r="H6">
        <v>5.4133860636165423</v>
      </c>
      <c r="I6">
        <v>5.7864245778663843</v>
      </c>
      <c r="J6">
        <v>4.015411613401028</v>
      </c>
      <c r="K6">
        <v>10.78845401019484</v>
      </c>
      <c r="L6">
        <v>4.5069952950962602</v>
      </c>
      <c r="M6">
        <v>3.3968484287977105</v>
      </c>
      <c r="N6">
        <v>8.8952809688707077</v>
      </c>
      <c r="O6">
        <v>4.3891611879733432</v>
      </c>
      <c r="P6">
        <v>3.8483703432532081</v>
      </c>
      <c r="Q6">
        <v>4.8754568445225033</v>
      </c>
      <c r="R6">
        <v>12.512479742420396</v>
      </c>
    </row>
    <row r="7" spans="1:18" x14ac:dyDescent="0.3">
      <c r="A7" s="1">
        <v>41791</v>
      </c>
      <c r="B7">
        <v>1.8518912854765546</v>
      </c>
      <c r="C7">
        <v>45.51330348554535</v>
      </c>
      <c r="D7">
        <v>4.4254283692314544</v>
      </c>
      <c r="E7">
        <v>15.866365244988373</v>
      </c>
      <c r="F7">
        <v>5.0312769757418607</v>
      </c>
      <c r="G7">
        <v>2.918206583200984</v>
      </c>
      <c r="H7">
        <v>4.6926662009693558</v>
      </c>
      <c r="I7">
        <v>3.4190098923580194</v>
      </c>
      <c r="J7">
        <v>-0.80147721149205609</v>
      </c>
      <c r="K7">
        <v>-1.4229562197413514</v>
      </c>
      <c r="L7">
        <v>4.378161891054603</v>
      </c>
      <c r="M7">
        <v>3.0742692241212666</v>
      </c>
      <c r="N7">
        <v>9.1285612933448732</v>
      </c>
      <c r="O7">
        <v>4.0467746371365223</v>
      </c>
      <c r="P7">
        <v>3.751658828347999</v>
      </c>
      <c r="Q7">
        <v>5.4578646267133877</v>
      </c>
      <c r="R7">
        <v>8.7704716622068872</v>
      </c>
    </row>
    <row r="8" spans="1:18" x14ac:dyDescent="0.3">
      <c r="A8" s="1">
        <v>41821</v>
      </c>
      <c r="B8">
        <v>3.1578113383497737</v>
      </c>
      <c r="C8">
        <v>73.177428910033854</v>
      </c>
      <c r="D8">
        <v>5.3153567322295174</v>
      </c>
      <c r="E8">
        <v>1.5055163117762902</v>
      </c>
      <c r="F8">
        <v>6.5353302466285754</v>
      </c>
      <c r="G8">
        <v>3.5909913015655945</v>
      </c>
      <c r="H8">
        <v>6.4479420078974385</v>
      </c>
      <c r="I8">
        <v>4.745575397765208</v>
      </c>
      <c r="J8">
        <v>4.0326544360244299</v>
      </c>
      <c r="K8">
        <v>3.6641400647667695</v>
      </c>
      <c r="L8">
        <v>4.2694455398696078</v>
      </c>
      <c r="M8">
        <v>4.4600014389912417</v>
      </c>
      <c r="N8">
        <v>8.5883563677205075</v>
      </c>
      <c r="O8">
        <v>3.799408976387241</v>
      </c>
      <c r="P8">
        <v>2.7686592778934198</v>
      </c>
      <c r="Q8">
        <v>9.6312980407291491</v>
      </c>
      <c r="R8">
        <v>-0.34431850257003305</v>
      </c>
    </row>
    <row r="9" spans="1:18" x14ac:dyDescent="0.3">
      <c r="A9" s="1">
        <v>41852</v>
      </c>
      <c r="B9">
        <v>0.20573394451146498</v>
      </c>
      <c r="C9">
        <v>55.460601681870003</v>
      </c>
      <c r="D9">
        <v>2.6272237341433851</v>
      </c>
      <c r="E9">
        <v>-4.9347229039721157</v>
      </c>
      <c r="F9">
        <v>6.7734328021917207</v>
      </c>
      <c r="G9">
        <v>3.540409121645169</v>
      </c>
      <c r="H9">
        <v>6.5670761830884743</v>
      </c>
      <c r="I9">
        <v>6.1188590048918172</v>
      </c>
      <c r="J9">
        <v>-1.6937567415192945</v>
      </c>
      <c r="K9">
        <v>6.815798932373383</v>
      </c>
      <c r="L9">
        <v>4.0024481357399395</v>
      </c>
      <c r="M9">
        <v>3.1883401251838137</v>
      </c>
      <c r="N9">
        <v>7.4124996304979334</v>
      </c>
      <c r="O9">
        <v>3.9102958067248608</v>
      </c>
      <c r="P9">
        <v>2.3495668620318213</v>
      </c>
      <c r="Q9">
        <v>8.507488417599518E-2</v>
      </c>
      <c r="R9">
        <v>-0.5067853252894281</v>
      </c>
    </row>
    <row r="10" spans="1:18" x14ac:dyDescent="0.3">
      <c r="A10" s="1">
        <v>41883</v>
      </c>
      <c r="B10">
        <v>2.9958500377614001</v>
      </c>
      <c r="C10">
        <v>77.610782765951143</v>
      </c>
      <c r="D10">
        <v>2.9938622325712316</v>
      </c>
      <c r="E10">
        <v>-4.5604266015347292</v>
      </c>
      <c r="F10">
        <v>6.6875868187776746</v>
      </c>
      <c r="G10">
        <v>3.3741584623529803</v>
      </c>
      <c r="H10">
        <v>5.6452640613965173</v>
      </c>
      <c r="I10">
        <v>4.2202441647898041</v>
      </c>
      <c r="J10">
        <v>1.9930949865993881</v>
      </c>
      <c r="K10">
        <v>0.75927825344193423</v>
      </c>
      <c r="L10">
        <v>3.9408966991150578</v>
      </c>
      <c r="M10">
        <v>4.0890980806914854</v>
      </c>
      <c r="N10">
        <v>9.3297577739406989</v>
      </c>
      <c r="O10">
        <v>3.1256214542208909</v>
      </c>
      <c r="P10">
        <v>2.6671258764458656</v>
      </c>
      <c r="Q10">
        <v>10.413573994835758</v>
      </c>
      <c r="R10">
        <v>-2.2505344037155339</v>
      </c>
    </row>
    <row r="11" spans="1:18" x14ac:dyDescent="0.3">
      <c r="A11" s="1">
        <v>41913</v>
      </c>
      <c r="B11">
        <v>2.3449177411278583</v>
      </c>
      <c r="C11">
        <v>44.114398690981318</v>
      </c>
      <c r="D11">
        <v>4.3631113454746639</v>
      </c>
      <c r="E11">
        <v>2.5467788321175391</v>
      </c>
      <c r="F11">
        <v>7.799488083267974</v>
      </c>
      <c r="G11">
        <v>4.3484826498936542</v>
      </c>
      <c r="H11">
        <v>6.4222692337203284</v>
      </c>
      <c r="I11">
        <v>3.6738613084891938</v>
      </c>
      <c r="J11">
        <v>-7.4086842063947671</v>
      </c>
      <c r="K11">
        <v>13.119085248752583</v>
      </c>
      <c r="L11">
        <v>3.9209400631506242</v>
      </c>
      <c r="M11">
        <v>3.2480481979942937</v>
      </c>
      <c r="N11">
        <v>7.5331889346424816</v>
      </c>
      <c r="O11">
        <v>3.8913983156851941</v>
      </c>
      <c r="P11">
        <v>3.4232399800508233</v>
      </c>
      <c r="Q11">
        <v>16.335476786872817</v>
      </c>
      <c r="R11">
        <v>-2.1048460130019464</v>
      </c>
    </row>
    <row r="12" spans="1:18" x14ac:dyDescent="0.3">
      <c r="A12" s="1">
        <v>41944</v>
      </c>
      <c r="B12">
        <v>0.7332861054838844</v>
      </c>
      <c r="C12">
        <v>28.390365734662367</v>
      </c>
      <c r="D12">
        <v>5.1140399011734985</v>
      </c>
      <c r="E12">
        <v>5.8194376418012155</v>
      </c>
      <c r="F12">
        <v>8.8351689448916915</v>
      </c>
      <c r="G12">
        <v>6.0600475813975834</v>
      </c>
      <c r="H12">
        <v>4.5560393533288277</v>
      </c>
      <c r="I12">
        <v>4.0264421244608428</v>
      </c>
      <c r="J12">
        <v>-1.3465889407098786</v>
      </c>
      <c r="K12">
        <v>0.84368882371973086</v>
      </c>
      <c r="L12">
        <v>4.0931788083210137</v>
      </c>
      <c r="M12">
        <v>4.2421680593354552</v>
      </c>
      <c r="N12">
        <v>4.5599635585193568</v>
      </c>
      <c r="O12">
        <v>3.9366719215580019</v>
      </c>
      <c r="P12">
        <v>4.0464936968722611</v>
      </c>
      <c r="Q12">
        <v>8.0208568631447719</v>
      </c>
      <c r="R12">
        <v>4.0627350700375331</v>
      </c>
    </row>
    <row r="13" spans="1:18" x14ac:dyDescent="0.3">
      <c r="A13" s="1">
        <v>41974</v>
      </c>
      <c r="B13">
        <v>1.6578816365093303</v>
      </c>
      <c r="C13">
        <v>28.727961350209767</v>
      </c>
      <c r="D13">
        <v>5.4446803108539683</v>
      </c>
      <c r="E13">
        <v>4.2863911994161441</v>
      </c>
      <c r="F13">
        <v>5.5744765320315963</v>
      </c>
      <c r="G13">
        <v>7.036088145326616</v>
      </c>
      <c r="H13">
        <v>5.7748371687993796</v>
      </c>
      <c r="I13">
        <v>10.238669661335351</v>
      </c>
      <c r="J13">
        <v>3.22039323561836</v>
      </c>
      <c r="K13">
        <v>5.9479267606606925</v>
      </c>
      <c r="L13">
        <v>4.1764064384873052</v>
      </c>
      <c r="M13">
        <v>4.9600614230738813</v>
      </c>
      <c r="N13">
        <v>-1.4236183180804005</v>
      </c>
      <c r="O13">
        <v>5.4032485074041432</v>
      </c>
      <c r="P13">
        <v>4.6249364403965387</v>
      </c>
      <c r="Q13">
        <v>11.311283276178912</v>
      </c>
      <c r="R13">
        <v>4.162205557985672</v>
      </c>
    </row>
    <row r="14" spans="1:18" x14ac:dyDescent="0.3">
      <c r="A14" s="1">
        <v>42005</v>
      </c>
      <c r="B14">
        <v>1.9105404076096306</v>
      </c>
      <c r="C14">
        <v>39.439056408734587</v>
      </c>
      <c r="D14">
        <v>3.8081689363337574</v>
      </c>
      <c r="E14">
        <v>1.1965488082269644</v>
      </c>
      <c r="F14">
        <v>6.474347927215149</v>
      </c>
      <c r="G14">
        <v>4.8882622682397994</v>
      </c>
      <c r="H14">
        <v>2.8356068311368006</v>
      </c>
      <c r="I14">
        <v>11.082351723320144</v>
      </c>
      <c r="J14">
        <v>-2.2217229441948092</v>
      </c>
      <c r="K14">
        <v>2.7089917307821167</v>
      </c>
      <c r="L14">
        <v>4.4617900248860849</v>
      </c>
      <c r="M14">
        <v>7.4578801170104043</v>
      </c>
      <c r="N14">
        <v>11.272539379027506</v>
      </c>
      <c r="O14">
        <v>5.9747530050094895</v>
      </c>
      <c r="P14">
        <v>1.3103510984908979</v>
      </c>
      <c r="Q14">
        <v>12.148722284078261</v>
      </c>
      <c r="R14">
        <v>2.1112093704248309</v>
      </c>
    </row>
    <row r="15" spans="1:18" x14ac:dyDescent="0.3">
      <c r="A15" s="1">
        <v>42036</v>
      </c>
      <c r="B15">
        <v>1.7434143925095498</v>
      </c>
      <c r="C15">
        <v>19.79266823813883</v>
      </c>
      <c r="D15">
        <v>2.4581591429508194</v>
      </c>
      <c r="E15">
        <v>2.8924647806815074</v>
      </c>
      <c r="F15">
        <v>4.1952704516590984</v>
      </c>
      <c r="G15">
        <v>3.1579884138324417</v>
      </c>
      <c r="H15">
        <v>1.8937731267790241</v>
      </c>
      <c r="I15">
        <v>8.7367214293886093</v>
      </c>
      <c r="J15">
        <v>4.9391875136697507</v>
      </c>
      <c r="K15">
        <v>11.974438111020277</v>
      </c>
      <c r="L15">
        <v>4.2641743172225404</v>
      </c>
      <c r="M15">
        <v>5.1105119942930912</v>
      </c>
      <c r="N15">
        <v>9.5202220872910601</v>
      </c>
      <c r="O15">
        <v>6.0113876132437412</v>
      </c>
      <c r="P15">
        <v>-3.1279306370535664E-2</v>
      </c>
      <c r="Q15">
        <v>5.7046984072240718</v>
      </c>
      <c r="R15">
        <v>6.6042802319291098</v>
      </c>
    </row>
    <row r="16" spans="1:18" x14ac:dyDescent="0.3">
      <c r="A16" s="1">
        <v>42064</v>
      </c>
      <c r="B16">
        <v>1.857741921322841</v>
      </c>
      <c r="C16">
        <v>19.676478780088004</v>
      </c>
      <c r="D16">
        <v>5.3170154595514987</v>
      </c>
      <c r="E16">
        <v>2.1049363657409828</v>
      </c>
      <c r="F16">
        <v>2.7586499706530674</v>
      </c>
      <c r="G16">
        <v>3.4661276444007569</v>
      </c>
      <c r="H16">
        <v>2.6452094834103832</v>
      </c>
      <c r="I16">
        <v>7.5395690626890683</v>
      </c>
      <c r="J16">
        <v>4.2544193968365533</v>
      </c>
      <c r="K16">
        <v>4.4266831173452914</v>
      </c>
      <c r="L16">
        <v>4.1629220597683627</v>
      </c>
      <c r="M16">
        <v>7.436982830841373</v>
      </c>
      <c r="N16">
        <v>6.7449907407102927</v>
      </c>
      <c r="O16">
        <v>4.84266585868005</v>
      </c>
      <c r="P16">
        <v>3.1528932552694613</v>
      </c>
      <c r="Q16">
        <v>8.303453862165199</v>
      </c>
      <c r="R16">
        <v>3.7657049539458853</v>
      </c>
    </row>
    <row r="17" spans="1:18" x14ac:dyDescent="0.3">
      <c r="A17" s="1">
        <v>42095</v>
      </c>
      <c r="B17">
        <v>1.0670038929633705</v>
      </c>
      <c r="C17">
        <v>-6.4015661628478</v>
      </c>
      <c r="D17">
        <v>2.3517644431494347</v>
      </c>
      <c r="E17">
        <v>3.46375962409995</v>
      </c>
      <c r="F17">
        <v>-2.4606762632324433</v>
      </c>
      <c r="G17">
        <v>3.0396147354182972</v>
      </c>
      <c r="H17">
        <v>1.4555419265172276</v>
      </c>
      <c r="I17">
        <v>2.9391926791264353</v>
      </c>
      <c r="J17">
        <v>-5.0413461584245596</v>
      </c>
      <c r="K17">
        <v>9.6876668086473643</v>
      </c>
      <c r="L17">
        <v>3.6769468019687253</v>
      </c>
      <c r="M17">
        <v>4.7165030198845272</v>
      </c>
      <c r="N17">
        <v>6.5817791688717904</v>
      </c>
      <c r="O17">
        <v>3.6952650334399522</v>
      </c>
      <c r="P17">
        <v>1.5911375902912965</v>
      </c>
      <c r="Q17">
        <v>2.3266477090767808</v>
      </c>
      <c r="R17">
        <v>7.2372655430352921</v>
      </c>
    </row>
    <row r="18" spans="1:18" x14ac:dyDescent="0.3">
      <c r="A18" s="1">
        <v>42125</v>
      </c>
      <c r="B18">
        <v>0.70989003813967599</v>
      </c>
      <c r="C18">
        <v>0.23837583861008227</v>
      </c>
      <c r="D18">
        <v>1.6624994456967386</v>
      </c>
      <c r="E18">
        <v>-4.6942797783960657</v>
      </c>
      <c r="F18">
        <v>-2.8495740722755016</v>
      </c>
      <c r="G18">
        <v>2.8764542478136264</v>
      </c>
      <c r="H18">
        <v>0.76098083078821332</v>
      </c>
      <c r="I18">
        <v>6.5456975682494942</v>
      </c>
      <c r="J18">
        <v>2.2865802471476115</v>
      </c>
      <c r="K18">
        <v>3.8829714544950349</v>
      </c>
      <c r="L18">
        <v>3.513165981307381</v>
      </c>
      <c r="M18">
        <v>5.311882865300646</v>
      </c>
      <c r="N18">
        <v>4.3399822407759672</v>
      </c>
      <c r="O18">
        <v>3.6164458053185058</v>
      </c>
      <c r="P18">
        <v>1.5990201283158143</v>
      </c>
      <c r="Q18">
        <v>5.7581527296344461</v>
      </c>
      <c r="R18">
        <v>-5.1736692672715918</v>
      </c>
    </row>
    <row r="19" spans="1:18" x14ac:dyDescent="0.3">
      <c r="A19" s="1">
        <v>42156</v>
      </c>
      <c r="B19">
        <v>2.8689764290784581</v>
      </c>
      <c r="C19">
        <v>0.89128126442197697</v>
      </c>
      <c r="D19">
        <v>4.2981694473430707</v>
      </c>
      <c r="E19">
        <v>-8.4847655614673982</v>
      </c>
      <c r="F19">
        <v>-2.6449675214310133</v>
      </c>
      <c r="G19">
        <v>5.2802217110368161</v>
      </c>
      <c r="H19">
        <v>5.0764936914921464</v>
      </c>
      <c r="I19">
        <v>4.1463071526270454</v>
      </c>
      <c r="J19">
        <v>6.3691690997464718</v>
      </c>
      <c r="K19">
        <v>13.453543900952454</v>
      </c>
      <c r="L19">
        <v>4.0927937236223499</v>
      </c>
      <c r="M19">
        <v>7.6204725578189425</v>
      </c>
      <c r="N19">
        <v>6.3936246282005413</v>
      </c>
      <c r="O19">
        <v>3.8347757803810509</v>
      </c>
      <c r="P19">
        <v>1.6623012839985307</v>
      </c>
      <c r="Q19">
        <v>8.9127156581881621</v>
      </c>
      <c r="R19">
        <v>5.5961076228060733</v>
      </c>
    </row>
    <row r="20" spans="1:18" x14ac:dyDescent="0.3">
      <c r="A20" s="1">
        <v>42186</v>
      </c>
      <c r="B20">
        <v>2.275584474002244</v>
      </c>
      <c r="C20">
        <v>-8.178969251861659</v>
      </c>
      <c r="D20">
        <v>4.7874153860529844</v>
      </c>
      <c r="E20">
        <v>-3.8481561443393701</v>
      </c>
      <c r="F20">
        <v>-3.6931598595333384</v>
      </c>
      <c r="G20">
        <v>6.5342120377873414</v>
      </c>
      <c r="H20">
        <v>5.5325286391540374</v>
      </c>
      <c r="I20">
        <v>8.0426014727298565</v>
      </c>
      <c r="J20">
        <v>7.7727345084495028</v>
      </c>
      <c r="K20">
        <v>6.5002409093558526</v>
      </c>
      <c r="L20">
        <v>4.3017876893633371</v>
      </c>
      <c r="M20">
        <v>8.4609563635291636</v>
      </c>
      <c r="N20">
        <v>4.3193859583886507</v>
      </c>
      <c r="O20">
        <v>4.4642245842509141</v>
      </c>
      <c r="P20">
        <v>2.1393601850016921</v>
      </c>
      <c r="Q20">
        <v>7.267664880625631</v>
      </c>
      <c r="R20">
        <v>10.949569951821232</v>
      </c>
    </row>
    <row r="21" spans="1:18" x14ac:dyDescent="0.3">
      <c r="A21" s="1">
        <v>42217</v>
      </c>
      <c r="B21">
        <v>3.6360697521069909</v>
      </c>
      <c r="C21">
        <v>1.7399381810248542</v>
      </c>
      <c r="D21">
        <v>4.2564300567643016</v>
      </c>
      <c r="E21">
        <v>1.4745268939281289</v>
      </c>
      <c r="F21">
        <v>-3.3592290159650986</v>
      </c>
      <c r="G21">
        <v>6.1522229113915898</v>
      </c>
      <c r="H21">
        <v>5.0159925858266092</v>
      </c>
      <c r="I21">
        <v>2.482798533495739</v>
      </c>
      <c r="J21">
        <v>13.300960424986698</v>
      </c>
      <c r="K21">
        <v>6.7010747266216413</v>
      </c>
      <c r="L21">
        <v>4.3205504763464262</v>
      </c>
      <c r="M21">
        <v>7.8733718757991795</v>
      </c>
      <c r="N21">
        <v>7.5151929911843922</v>
      </c>
      <c r="O21">
        <v>4.760788966573017</v>
      </c>
      <c r="P21">
        <v>2.5073998717016082</v>
      </c>
      <c r="Q21">
        <v>7.864869288295111</v>
      </c>
      <c r="R21">
        <v>7.6845692658842353</v>
      </c>
    </row>
    <row r="22" spans="1:18" x14ac:dyDescent="0.3">
      <c r="A22" s="1">
        <v>42248</v>
      </c>
      <c r="B22">
        <v>4.1944426165911466</v>
      </c>
      <c r="C22">
        <v>-6.734728748126372</v>
      </c>
      <c r="D22">
        <v>6.5410134708801451</v>
      </c>
      <c r="E22">
        <v>1.045562620149056</v>
      </c>
      <c r="F22">
        <v>-1.8118011186818137</v>
      </c>
      <c r="G22">
        <v>5.4860435888851526</v>
      </c>
      <c r="H22">
        <v>6.5652423085828673</v>
      </c>
      <c r="I22">
        <v>4.416607399513012</v>
      </c>
      <c r="J22">
        <v>9.987135431548694</v>
      </c>
      <c r="K22">
        <v>12.250331155236836</v>
      </c>
      <c r="L22">
        <v>4.1578877007432311</v>
      </c>
      <c r="M22">
        <v>4.3893900963165606</v>
      </c>
      <c r="N22">
        <v>3.1630485431979309</v>
      </c>
      <c r="O22">
        <v>4.4345668887785052</v>
      </c>
      <c r="P22">
        <v>2.2579640044510398</v>
      </c>
      <c r="Q22">
        <v>4.8329890005699241</v>
      </c>
      <c r="R22">
        <v>2.0108591366107191</v>
      </c>
    </row>
    <row r="23" spans="1:18" x14ac:dyDescent="0.3">
      <c r="A23" s="1">
        <v>42278</v>
      </c>
      <c r="B23">
        <v>4.495779906812075</v>
      </c>
      <c r="C23">
        <v>1.9743317792793107</v>
      </c>
      <c r="D23">
        <v>4.8938739317930384</v>
      </c>
      <c r="E23">
        <v>1.5440411525559909</v>
      </c>
      <c r="F23">
        <v>6.6867109681266754</v>
      </c>
      <c r="G23">
        <v>4.4137790079980022</v>
      </c>
      <c r="H23">
        <v>8.5354704092267042</v>
      </c>
      <c r="I23">
        <v>7.7340456063428746</v>
      </c>
      <c r="J23">
        <v>9.7370673856930665</v>
      </c>
      <c r="K23">
        <v>6.4979419228262856</v>
      </c>
      <c r="L23">
        <v>4.2601888420685725</v>
      </c>
      <c r="M23">
        <v>-1.2438507793315949</v>
      </c>
      <c r="N23">
        <v>4.2557307072687252</v>
      </c>
      <c r="O23">
        <v>3.1066292243929468</v>
      </c>
      <c r="P23">
        <v>1.8278398013830071</v>
      </c>
      <c r="Q23">
        <v>-4.2689792735876892</v>
      </c>
      <c r="R23">
        <v>3.7744530083746497</v>
      </c>
    </row>
    <row r="24" spans="1:18" x14ac:dyDescent="0.3">
      <c r="A24" s="1">
        <v>42309</v>
      </c>
      <c r="B24">
        <v>5.2718149858399528</v>
      </c>
      <c r="C24">
        <v>20.416149231804368</v>
      </c>
      <c r="D24">
        <v>1.0898808558858377</v>
      </c>
      <c r="E24">
        <v>2.8007788112922611</v>
      </c>
      <c r="F24">
        <v>7.8191708639598687</v>
      </c>
      <c r="G24">
        <v>2.4756036920832827</v>
      </c>
      <c r="H24">
        <v>10.432538272030683</v>
      </c>
      <c r="I24">
        <v>6.1532805146156164</v>
      </c>
      <c r="J24">
        <v>11.042073200690126</v>
      </c>
      <c r="K24">
        <v>11.515622728690332</v>
      </c>
      <c r="L24">
        <v>4.1201294247295408</v>
      </c>
      <c r="M24">
        <v>-2.8943843301566972</v>
      </c>
      <c r="N24">
        <v>4.2301149817654817</v>
      </c>
      <c r="O24">
        <v>2.8913417186209927</v>
      </c>
      <c r="P24">
        <v>1.3386794064648342</v>
      </c>
      <c r="Q24">
        <v>9.3889677463533587</v>
      </c>
      <c r="R24">
        <v>0.90670522687976529</v>
      </c>
    </row>
    <row r="25" spans="1:18" x14ac:dyDescent="0.3">
      <c r="A25" s="1">
        <v>42339</v>
      </c>
      <c r="B25">
        <v>2.1903527072586968</v>
      </c>
      <c r="C25">
        <v>-16.513823255123697</v>
      </c>
      <c r="D25">
        <v>3.058427509733022</v>
      </c>
      <c r="E25">
        <v>6.2597625645559845</v>
      </c>
      <c r="F25">
        <v>7.3179312918404378</v>
      </c>
      <c r="G25">
        <v>0.50135268135902322</v>
      </c>
      <c r="H25">
        <v>7.0582355620211388</v>
      </c>
      <c r="I25">
        <v>-3.4362638243678134E-2</v>
      </c>
      <c r="J25">
        <v>7.1787461068356606</v>
      </c>
      <c r="K25">
        <v>16.002208798197671</v>
      </c>
      <c r="L25">
        <v>3.598281389759066</v>
      </c>
      <c r="M25">
        <v>-1.2138103643388689</v>
      </c>
      <c r="N25">
        <v>2.4098115969405995</v>
      </c>
      <c r="O25">
        <v>1.159137148717889</v>
      </c>
      <c r="P25">
        <v>1.1941111649601481</v>
      </c>
      <c r="Q25">
        <v>5.554251309594477</v>
      </c>
      <c r="R25">
        <v>4.2412488363739271</v>
      </c>
    </row>
    <row r="26" spans="1:18" x14ac:dyDescent="0.3">
      <c r="A26" s="1">
        <v>42370</v>
      </c>
      <c r="B26">
        <v>1.6210463727426543</v>
      </c>
      <c r="C26">
        <v>-23.922230323295366</v>
      </c>
      <c r="D26">
        <v>2.5964699335132337</v>
      </c>
      <c r="E26">
        <v>-3.0591531289630325E-2</v>
      </c>
      <c r="F26">
        <v>-3.5907301749128067</v>
      </c>
      <c r="G26">
        <v>0.55536288263486711</v>
      </c>
      <c r="H26">
        <v>2.6140135517035361</v>
      </c>
      <c r="I26">
        <v>5.0861339650245725</v>
      </c>
      <c r="J26">
        <v>12.330023361536945</v>
      </c>
      <c r="K26">
        <v>7.5383452183919388</v>
      </c>
      <c r="L26">
        <v>3.2398746909787945</v>
      </c>
      <c r="M26">
        <v>-2.6291903185493766</v>
      </c>
      <c r="N26">
        <v>0.44907715773669565</v>
      </c>
      <c r="O26">
        <v>2.4740184604764153</v>
      </c>
      <c r="P26">
        <v>1.4668160837135957</v>
      </c>
      <c r="Q26">
        <v>0.6516158657275497</v>
      </c>
      <c r="R26">
        <v>5.2845661943273967</v>
      </c>
    </row>
    <row r="27" spans="1:18" x14ac:dyDescent="0.3">
      <c r="A27" s="1">
        <v>42401</v>
      </c>
      <c r="B27">
        <v>2.0614831153611846</v>
      </c>
      <c r="C27">
        <v>-3.2129366053283661</v>
      </c>
      <c r="D27">
        <v>2.4591069438942839</v>
      </c>
      <c r="E27">
        <v>0.83904702038324785</v>
      </c>
      <c r="F27">
        <v>-3.8220835867867038</v>
      </c>
      <c r="G27">
        <v>2.2772934519164494</v>
      </c>
      <c r="H27">
        <v>0.94150994585444892</v>
      </c>
      <c r="I27">
        <v>1.6565641773559179</v>
      </c>
      <c r="J27">
        <v>5.8261872818586653</v>
      </c>
      <c r="K27">
        <v>5.1439400535791151</v>
      </c>
      <c r="L27">
        <v>3.2029566663834146</v>
      </c>
      <c r="M27">
        <v>-1.075733512343092</v>
      </c>
      <c r="N27">
        <v>-0.61089907249710507</v>
      </c>
      <c r="O27">
        <v>2.1404734712901359</v>
      </c>
      <c r="P27">
        <v>2.4671974193788913</v>
      </c>
      <c r="Q27">
        <v>7.2133032168761275</v>
      </c>
      <c r="R27">
        <v>0.52035986895901942</v>
      </c>
    </row>
    <row r="28" spans="1:18" x14ac:dyDescent="0.3">
      <c r="A28" s="1">
        <v>42430</v>
      </c>
      <c r="B28">
        <v>0.7851188896360668</v>
      </c>
      <c r="C28">
        <v>-3.7992981481597496</v>
      </c>
      <c r="D28">
        <v>-2.4226419279484901</v>
      </c>
      <c r="E28">
        <v>-0.72221881132985288</v>
      </c>
      <c r="F28">
        <v>-2.3940124414345689</v>
      </c>
      <c r="G28">
        <v>2.8104003194082452</v>
      </c>
      <c r="H28">
        <v>-0.77704329678620354</v>
      </c>
      <c r="I28">
        <v>4.6133229789019765</v>
      </c>
      <c r="J28">
        <v>2.850709626016851</v>
      </c>
      <c r="K28">
        <v>6.6785815440222933</v>
      </c>
      <c r="L28">
        <v>3.1097400398627997</v>
      </c>
      <c r="M28">
        <v>-6.5431997707598555</v>
      </c>
      <c r="N28">
        <v>-3.6938700656258732</v>
      </c>
      <c r="O28">
        <v>3.0180827012892308</v>
      </c>
      <c r="P28">
        <v>0.22327670061557114</v>
      </c>
      <c r="Q28">
        <v>4.6664390227108612</v>
      </c>
      <c r="R28">
        <v>2.5084622115833213</v>
      </c>
    </row>
    <row r="29" spans="1:18" x14ac:dyDescent="0.3">
      <c r="A29" s="1">
        <v>42461</v>
      </c>
      <c r="B29">
        <v>3.306890383326504</v>
      </c>
      <c r="C29">
        <v>-12.227690154825737</v>
      </c>
      <c r="D29">
        <v>5.7036637329150466</v>
      </c>
      <c r="E29">
        <v>10.426989153610933</v>
      </c>
      <c r="F29">
        <v>1.3847013340439531</v>
      </c>
      <c r="G29">
        <v>3.9063423692353751</v>
      </c>
      <c r="H29">
        <v>3.1771668008488945</v>
      </c>
      <c r="I29">
        <v>4.8237459103481513</v>
      </c>
      <c r="J29">
        <v>9.9576800933949272</v>
      </c>
      <c r="K29">
        <v>8.9107202672931862</v>
      </c>
      <c r="L29">
        <v>3.9428401439387528</v>
      </c>
      <c r="M29">
        <v>0.65033942785224497</v>
      </c>
      <c r="N29">
        <v>2.2020557772073062</v>
      </c>
      <c r="O29">
        <v>1.1535087637392962</v>
      </c>
      <c r="P29">
        <v>1.0040661215210349</v>
      </c>
      <c r="Q29">
        <v>9.7956614889086921</v>
      </c>
      <c r="R29">
        <v>3.2997218044162935</v>
      </c>
    </row>
    <row r="30" spans="1:18" x14ac:dyDescent="0.3">
      <c r="A30" s="1">
        <v>42491</v>
      </c>
      <c r="B30">
        <v>2.53786401409684</v>
      </c>
      <c r="C30">
        <v>-14.764755892525145</v>
      </c>
      <c r="D30">
        <v>6.155126043976523</v>
      </c>
      <c r="E30">
        <v>9.1416985819053025</v>
      </c>
      <c r="F30">
        <v>1.9244690776386193</v>
      </c>
      <c r="G30">
        <v>4.8387212215209559</v>
      </c>
      <c r="H30">
        <v>6.4761608632638286</v>
      </c>
      <c r="I30">
        <v>2.915663723749276</v>
      </c>
      <c r="J30">
        <v>10.062673677107497</v>
      </c>
      <c r="K30">
        <v>9.4541186720834389</v>
      </c>
      <c r="L30">
        <v>4.0816812498031965</v>
      </c>
      <c r="M30">
        <v>-2.5927034688199768</v>
      </c>
      <c r="N30">
        <v>-1.0868548121124348</v>
      </c>
      <c r="O30">
        <v>1.4846773625465772</v>
      </c>
      <c r="P30">
        <v>0.54931603259686312</v>
      </c>
      <c r="Q30">
        <v>3.8594131114244163</v>
      </c>
      <c r="R30">
        <v>5.7701748643791433</v>
      </c>
    </row>
    <row r="31" spans="1:18" x14ac:dyDescent="0.3">
      <c r="A31" s="1">
        <v>42522</v>
      </c>
      <c r="B31">
        <v>3.6668634004141154</v>
      </c>
      <c r="C31">
        <v>19.982582547939217</v>
      </c>
      <c r="D31">
        <v>2.6587968348703299</v>
      </c>
      <c r="E31">
        <v>5.3150946967090391</v>
      </c>
      <c r="F31">
        <v>0.42641820685489051</v>
      </c>
      <c r="G31">
        <v>2.6979904633710277</v>
      </c>
      <c r="H31">
        <v>3.6693084659090687</v>
      </c>
      <c r="I31">
        <v>3.2380634582993792</v>
      </c>
      <c r="J31">
        <v>3.4884518191516491</v>
      </c>
      <c r="K31">
        <v>4.2472802126569036</v>
      </c>
      <c r="L31">
        <v>3.7898871105862924</v>
      </c>
      <c r="M31">
        <v>-5.3724939137622414</v>
      </c>
      <c r="N31">
        <v>-1.3611533279913601</v>
      </c>
      <c r="O31">
        <v>1.2916459688845521</v>
      </c>
      <c r="P31">
        <v>0.23297882866681618</v>
      </c>
      <c r="Q31">
        <v>8.5439674055189414</v>
      </c>
      <c r="R31">
        <v>3.1307614560662103</v>
      </c>
    </row>
    <row r="32" spans="1:18" x14ac:dyDescent="0.3">
      <c r="A32" s="1">
        <v>42552</v>
      </c>
      <c r="B32">
        <v>1.9609220556815643</v>
      </c>
      <c r="C32">
        <v>-20.945515619643416</v>
      </c>
      <c r="D32">
        <v>-3.3308981621942735E-2</v>
      </c>
      <c r="E32">
        <v>8.6735973597243259</v>
      </c>
      <c r="F32">
        <v>3.7174124992197051</v>
      </c>
      <c r="G32">
        <v>-0.2248317115697489</v>
      </c>
      <c r="H32">
        <v>0.36761488456103564</v>
      </c>
      <c r="I32">
        <v>8.7192132068212516</v>
      </c>
      <c r="J32">
        <v>-2.6682000040121068</v>
      </c>
      <c r="K32">
        <v>7.1985388692928325</v>
      </c>
      <c r="L32">
        <v>3.2319481557193512</v>
      </c>
      <c r="M32">
        <v>-7.6896255184880573</v>
      </c>
      <c r="N32">
        <v>-2.173796619153876</v>
      </c>
      <c r="O32">
        <v>0.88628374529943699</v>
      </c>
      <c r="P32">
        <v>7.6616059134735792E-2</v>
      </c>
      <c r="Q32">
        <v>5.7150645229861539</v>
      </c>
      <c r="R32">
        <v>-2.1754218000138508</v>
      </c>
    </row>
    <row r="33" spans="1:18" x14ac:dyDescent="0.3">
      <c r="A33" s="1">
        <v>42583</v>
      </c>
      <c r="B33">
        <v>5.5177002462983609</v>
      </c>
      <c r="C33">
        <v>1.4114333268820047</v>
      </c>
      <c r="D33">
        <v>4.7647751262577032</v>
      </c>
      <c r="E33">
        <v>13.018843951586433</v>
      </c>
      <c r="F33">
        <v>3.0918932882663057</v>
      </c>
      <c r="G33">
        <v>0.32115761415248301</v>
      </c>
      <c r="H33">
        <v>3.3808093983878678</v>
      </c>
      <c r="I33">
        <v>2.8448904749460695</v>
      </c>
      <c r="J33">
        <v>-9.878992925825969E-2</v>
      </c>
      <c r="K33">
        <v>6.2926059570989139</v>
      </c>
      <c r="L33">
        <v>3.5661503196979965</v>
      </c>
      <c r="M33">
        <v>-5.0195339702377026</v>
      </c>
      <c r="N33">
        <v>-0.1556780554195285</v>
      </c>
      <c r="O33">
        <v>0.33076508456963438</v>
      </c>
      <c r="P33">
        <v>-0.52814959142702378</v>
      </c>
      <c r="Q33">
        <v>9.0492129797107737</v>
      </c>
      <c r="R33">
        <v>3.9988791123394094</v>
      </c>
    </row>
    <row r="34" spans="1:18" x14ac:dyDescent="0.3">
      <c r="A34" s="1">
        <v>42614</v>
      </c>
      <c r="B34">
        <v>2.1239314808240124</v>
      </c>
      <c r="C34">
        <v>-17.275409543097439</v>
      </c>
      <c r="D34">
        <v>3.1832781908365178</v>
      </c>
      <c r="E34">
        <v>11.852033351769649</v>
      </c>
      <c r="F34">
        <v>1.9521787632906182</v>
      </c>
      <c r="G34">
        <v>1.6773129841945575</v>
      </c>
      <c r="H34">
        <v>2.963650321982243</v>
      </c>
      <c r="I34">
        <v>7.4383047123290424</v>
      </c>
      <c r="J34">
        <v>5.5347038333161578</v>
      </c>
      <c r="K34">
        <v>12.243096104756134</v>
      </c>
      <c r="L34">
        <v>3.8745606022785068</v>
      </c>
      <c r="M34">
        <v>-2.4145271496057319</v>
      </c>
      <c r="N34">
        <v>1.1323252988081975</v>
      </c>
      <c r="O34">
        <v>0.94037845669339504</v>
      </c>
      <c r="P34">
        <v>-0.17199186242902442</v>
      </c>
      <c r="Q34">
        <v>6.3552830724356966</v>
      </c>
      <c r="R34">
        <v>4.2879669226716857</v>
      </c>
    </row>
    <row r="35" spans="1:18" x14ac:dyDescent="0.3">
      <c r="A35" s="1">
        <v>42644</v>
      </c>
      <c r="B35">
        <v>-0.10549102720634096</v>
      </c>
      <c r="C35">
        <v>-23.057530617210688</v>
      </c>
      <c r="D35">
        <v>1.5988035355841674</v>
      </c>
      <c r="E35">
        <v>-4.3306182118249552</v>
      </c>
      <c r="F35">
        <v>-2.297213644038905</v>
      </c>
      <c r="G35">
        <v>2.623455327744594</v>
      </c>
      <c r="H35">
        <v>-0.3883206368874994</v>
      </c>
      <c r="I35">
        <v>8.1811714857926319</v>
      </c>
      <c r="J35">
        <v>-0.16097640710505345</v>
      </c>
      <c r="K35">
        <v>7.9857287910056272</v>
      </c>
      <c r="L35">
        <v>3.9740512857669614</v>
      </c>
      <c r="M35">
        <v>0.61017740762730455</v>
      </c>
      <c r="N35">
        <v>2.7073110131403268</v>
      </c>
      <c r="O35">
        <v>2.0255606017852017</v>
      </c>
      <c r="P35">
        <v>0.13898599832742775</v>
      </c>
      <c r="Q35">
        <v>11.233556173516888</v>
      </c>
      <c r="R35">
        <v>2.9213315285393548</v>
      </c>
    </row>
    <row r="36" spans="1:18" x14ac:dyDescent="0.3">
      <c r="A36" s="1">
        <v>42675</v>
      </c>
      <c r="B36">
        <v>3.2127522980832595</v>
      </c>
      <c r="C36">
        <v>-20.143095279778038</v>
      </c>
      <c r="D36">
        <v>4.8453460014444119</v>
      </c>
      <c r="E36">
        <v>0.88142381131990533</v>
      </c>
      <c r="F36">
        <v>-2.1936916753335822</v>
      </c>
      <c r="G36">
        <v>5.3788546539307163</v>
      </c>
      <c r="H36">
        <v>0.10195691227319514</v>
      </c>
      <c r="I36">
        <v>3.0459515968306334</v>
      </c>
      <c r="J36">
        <v>3.1585248381964135</v>
      </c>
      <c r="K36">
        <v>9.4842814384924452</v>
      </c>
      <c r="L36">
        <v>4.2501369890128444</v>
      </c>
      <c r="M36">
        <v>4.5843973790728541</v>
      </c>
      <c r="N36">
        <v>-0.91281087694660812</v>
      </c>
      <c r="O36">
        <v>2.9384212386693633</v>
      </c>
      <c r="P36">
        <v>0.60547614614480949</v>
      </c>
      <c r="Q36">
        <v>-1.2141344828473137</v>
      </c>
      <c r="R36">
        <v>5.7409811639173256</v>
      </c>
    </row>
    <row r="37" spans="1:18" x14ac:dyDescent="0.3">
      <c r="A37" s="1">
        <v>42705</v>
      </c>
      <c r="B37">
        <v>2.2989432795626783</v>
      </c>
      <c r="C37">
        <v>18.120798674221135</v>
      </c>
      <c r="D37">
        <v>4.4472490792052355</v>
      </c>
      <c r="E37">
        <v>-3.8998745410694653</v>
      </c>
      <c r="F37">
        <v>-0.85961534679978513</v>
      </c>
      <c r="G37">
        <v>7.8468037717061065</v>
      </c>
      <c r="H37">
        <v>3.3479558029293912</v>
      </c>
      <c r="I37">
        <v>5.2781583109674557</v>
      </c>
      <c r="J37">
        <v>5.6348961650065803</v>
      </c>
      <c r="K37">
        <v>4.646966041399196</v>
      </c>
      <c r="L37">
        <v>4.982185419692442</v>
      </c>
      <c r="M37">
        <v>7.5018166027796269</v>
      </c>
      <c r="N37">
        <v>7.3316186301936739</v>
      </c>
      <c r="O37">
        <v>3.8672840553762882</v>
      </c>
      <c r="P37">
        <v>0.6959049437558491</v>
      </c>
      <c r="Q37">
        <v>2.7626022326359987</v>
      </c>
      <c r="R37">
        <v>4.1230284088293274</v>
      </c>
    </row>
    <row r="38" spans="1:18" x14ac:dyDescent="0.3">
      <c r="A38" s="1">
        <v>42736</v>
      </c>
      <c r="B38">
        <v>3.6309353186122451</v>
      </c>
      <c r="C38">
        <v>18.074418708207432</v>
      </c>
      <c r="D38">
        <v>4.2222894588920212</v>
      </c>
      <c r="E38">
        <v>4.867216307662531</v>
      </c>
      <c r="F38">
        <v>6.2803582716022106</v>
      </c>
      <c r="G38">
        <v>7.1536618196664108</v>
      </c>
      <c r="H38">
        <v>9.0888808779107109</v>
      </c>
      <c r="I38">
        <v>2.7849909410873011</v>
      </c>
      <c r="J38">
        <v>3.7686560797011452</v>
      </c>
      <c r="K38">
        <v>10.974471462314469</v>
      </c>
      <c r="L38">
        <v>4.5638065791946616</v>
      </c>
      <c r="M38">
        <v>4.0152519194309093</v>
      </c>
      <c r="N38">
        <v>8.2896055474620312E-2</v>
      </c>
      <c r="O38">
        <v>2.8278284095871697</v>
      </c>
      <c r="P38">
        <v>1.4437321517436317</v>
      </c>
      <c r="Q38">
        <v>6.1193055281976854</v>
      </c>
      <c r="R38">
        <v>8.4985015671876738</v>
      </c>
    </row>
    <row r="39" spans="1:18" x14ac:dyDescent="0.3">
      <c r="A39" s="1">
        <v>42767</v>
      </c>
      <c r="B39">
        <v>5.8386072525113235</v>
      </c>
      <c r="C39">
        <v>-14.4279567077661</v>
      </c>
      <c r="D39">
        <v>3.9176073444930068</v>
      </c>
      <c r="E39">
        <v>7.1895019949303958</v>
      </c>
      <c r="F39">
        <v>4.5873604868917823</v>
      </c>
      <c r="G39">
        <v>5.293649653062829</v>
      </c>
      <c r="H39">
        <v>7.1352197750436375</v>
      </c>
      <c r="I39">
        <v>3.5311298157851354</v>
      </c>
      <c r="J39">
        <v>5.8151908152022997</v>
      </c>
      <c r="K39">
        <v>7.1518241896181962</v>
      </c>
      <c r="L39">
        <v>4.1050233924363937</v>
      </c>
      <c r="M39">
        <v>7.4521759535814738</v>
      </c>
      <c r="N39">
        <v>2.1284148636562463</v>
      </c>
      <c r="O39">
        <v>4.3089443061098791</v>
      </c>
      <c r="P39">
        <v>1.4194700652586647</v>
      </c>
      <c r="Q39">
        <v>1.8723811283457366</v>
      </c>
      <c r="R39">
        <v>6.4158350466912708</v>
      </c>
    </row>
    <row r="40" spans="1:18" x14ac:dyDescent="0.3">
      <c r="A40" s="1">
        <v>42795</v>
      </c>
      <c r="B40">
        <v>4.2853292116608657</v>
      </c>
      <c r="C40">
        <v>-8.4328905632868612</v>
      </c>
      <c r="D40">
        <v>7.0288817704801261</v>
      </c>
      <c r="E40">
        <v>6.5138548017721831</v>
      </c>
      <c r="F40">
        <v>3.5407432494060345</v>
      </c>
      <c r="G40">
        <v>3.5894667765298891</v>
      </c>
      <c r="H40">
        <v>8.0487685910914735</v>
      </c>
      <c r="I40">
        <v>0.9943956116499777</v>
      </c>
      <c r="J40">
        <v>10.452165530777961</v>
      </c>
      <c r="K40">
        <v>-0.1096867645341888</v>
      </c>
      <c r="L40">
        <v>3.9850791832097343</v>
      </c>
      <c r="M40">
        <v>10.011098998299815</v>
      </c>
      <c r="N40">
        <v>4.0430869567532994</v>
      </c>
      <c r="O40">
        <v>3.4488997616641086</v>
      </c>
      <c r="P40">
        <v>2.2950629921763266</v>
      </c>
      <c r="Q40">
        <v>4.8193673531687722</v>
      </c>
      <c r="R40">
        <v>8.8683966670421341</v>
      </c>
    </row>
    <row r="41" spans="1:18" x14ac:dyDescent="0.3">
      <c r="A41" s="1">
        <v>42826</v>
      </c>
      <c r="B41">
        <v>1.1868017932501687</v>
      </c>
      <c r="C41">
        <v>-9.3097250296083018</v>
      </c>
      <c r="D41">
        <v>0.44382833880798955</v>
      </c>
      <c r="E41">
        <v>-2.964237947309357</v>
      </c>
      <c r="F41">
        <v>2.2563257069012792</v>
      </c>
      <c r="G41">
        <v>1.7020364198533144</v>
      </c>
      <c r="H41">
        <v>4.0194147904463193</v>
      </c>
      <c r="I41">
        <v>14.02154963979379</v>
      </c>
      <c r="J41">
        <v>2.0763002192707631</v>
      </c>
      <c r="K41">
        <v>7.9544770666374518</v>
      </c>
      <c r="L41">
        <v>3.6222935592809051</v>
      </c>
      <c r="M41">
        <v>4.9740704000187321</v>
      </c>
      <c r="N41">
        <v>2.7387902173742873E-2</v>
      </c>
      <c r="O41">
        <v>4.3792396135503111</v>
      </c>
      <c r="P41">
        <v>1.932617833363139</v>
      </c>
      <c r="Q41">
        <v>-0.8787366765314033</v>
      </c>
      <c r="R41">
        <v>2.5894779315142671</v>
      </c>
    </row>
    <row r="42" spans="1:18" x14ac:dyDescent="0.3">
      <c r="A42" s="1">
        <v>42856</v>
      </c>
      <c r="B42">
        <v>2.4660810832007058</v>
      </c>
      <c r="C42">
        <v>43.540278594323979</v>
      </c>
      <c r="D42">
        <v>-1.1649824669174649</v>
      </c>
      <c r="E42">
        <v>-1.0906783756067995</v>
      </c>
      <c r="F42">
        <v>2.5150913419851122</v>
      </c>
      <c r="G42">
        <v>0.82452566549582684</v>
      </c>
      <c r="H42">
        <v>0.859835358895225</v>
      </c>
      <c r="I42">
        <v>2.466418231643928</v>
      </c>
      <c r="J42">
        <v>2.1709579796514333</v>
      </c>
      <c r="K42">
        <v>6.2011260039818836</v>
      </c>
      <c r="L42">
        <v>3.4083126740951428</v>
      </c>
      <c r="M42">
        <v>5.0105701463381251</v>
      </c>
      <c r="N42">
        <v>1.7724184158498701</v>
      </c>
      <c r="O42">
        <v>3.2228771554102025</v>
      </c>
      <c r="P42">
        <v>1.8959759654520525</v>
      </c>
      <c r="Q42">
        <v>11.395336145250681</v>
      </c>
      <c r="R42">
        <v>4.1606316271347623</v>
      </c>
    </row>
    <row r="43" spans="1:18" x14ac:dyDescent="0.3">
      <c r="A43" s="1">
        <v>42887</v>
      </c>
      <c r="B43">
        <v>3.9169170095541261</v>
      </c>
      <c r="C43">
        <v>-48.587184194250341</v>
      </c>
      <c r="D43">
        <v>4.6967501470637245</v>
      </c>
      <c r="E43">
        <v>13.478965664345523</v>
      </c>
      <c r="F43">
        <v>3.9736650062745156</v>
      </c>
      <c r="G43">
        <v>1.2835644558133481</v>
      </c>
      <c r="H43">
        <v>2.8121325131134114</v>
      </c>
      <c r="I43">
        <v>7.7408756060077764</v>
      </c>
      <c r="J43">
        <v>4.4192313420041529</v>
      </c>
      <c r="K43">
        <v>-0.12615204378488443</v>
      </c>
      <c r="L43">
        <v>3.5788167962439843</v>
      </c>
      <c r="M43">
        <v>5.2771013843956354</v>
      </c>
      <c r="N43">
        <v>3.3921375150260076</v>
      </c>
      <c r="O43">
        <v>3.2863782716024588</v>
      </c>
      <c r="P43">
        <v>1.6282123577421146</v>
      </c>
      <c r="Q43">
        <v>2.471421475132999</v>
      </c>
      <c r="R43">
        <v>2.3803953209832258</v>
      </c>
    </row>
    <row r="44" spans="1:18" x14ac:dyDescent="0.3">
      <c r="A44" s="1">
        <v>42917</v>
      </c>
      <c r="B44">
        <v>4.3842816718347706</v>
      </c>
      <c r="C44">
        <v>-51.250307117475622</v>
      </c>
      <c r="D44">
        <v>4.4511882429572722</v>
      </c>
      <c r="E44">
        <v>12.067245221236988</v>
      </c>
      <c r="F44">
        <v>8.8566523964208557</v>
      </c>
      <c r="G44">
        <v>3.0472037372656615</v>
      </c>
      <c r="H44">
        <v>3.0123125388904555</v>
      </c>
      <c r="I44">
        <v>4.4753685869461322</v>
      </c>
      <c r="J44">
        <v>8.0816071433780934</v>
      </c>
      <c r="K44">
        <v>7.7310784446507057</v>
      </c>
      <c r="L44">
        <v>3.9557919892390316</v>
      </c>
      <c r="M44">
        <v>5.1191717054620369</v>
      </c>
      <c r="N44">
        <v>2.9796454743634655</v>
      </c>
      <c r="O44">
        <v>3.9549071168720502</v>
      </c>
      <c r="P44">
        <v>1.4237126710162471</v>
      </c>
      <c r="Q44">
        <v>-1.8099564870252891</v>
      </c>
      <c r="R44">
        <v>3.8129465606582471</v>
      </c>
    </row>
    <row r="45" spans="1:18" x14ac:dyDescent="0.3">
      <c r="A45" s="1">
        <v>42948</v>
      </c>
      <c r="B45">
        <v>2.2978872689531755</v>
      </c>
      <c r="C45">
        <v>-57.060650481007031</v>
      </c>
      <c r="D45">
        <v>3.0532516408779315</v>
      </c>
      <c r="E45">
        <v>8.8835551064236427</v>
      </c>
      <c r="F45">
        <v>10.106545380136154</v>
      </c>
      <c r="G45">
        <v>3.6675564442908808</v>
      </c>
      <c r="H45">
        <v>1.88013752569654</v>
      </c>
      <c r="I45">
        <v>5.742583493352015</v>
      </c>
      <c r="J45">
        <v>5.2666972057090078</v>
      </c>
      <c r="K45">
        <v>6.7164654144248317</v>
      </c>
      <c r="L45">
        <v>3.9754366335551481</v>
      </c>
      <c r="M45">
        <v>4.0247816087199766</v>
      </c>
      <c r="N45">
        <v>2.7968989267953077</v>
      </c>
      <c r="O45">
        <v>4.1398454569978327</v>
      </c>
      <c r="P45">
        <v>1.4583987277171104</v>
      </c>
      <c r="Q45">
        <v>1.0764977831659195</v>
      </c>
      <c r="R45">
        <v>0.46179578904880714</v>
      </c>
    </row>
    <row r="46" spans="1:18" x14ac:dyDescent="0.3">
      <c r="A46" s="1">
        <v>42979</v>
      </c>
      <c r="B46">
        <v>3.7264591610750131</v>
      </c>
      <c r="C46">
        <v>-49.729820000206601</v>
      </c>
      <c r="D46">
        <v>3.2104336046781015</v>
      </c>
      <c r="E46">
        <v>0.64922394696198182</v>
      </c>
      <c r="F46">
        <v>7.5167110599186913</v>
      </c>
      <c r="G46">
        <v>3.4285468830612018</v>
      </c>
      <c r="H46">
        <v>-0.47558609352442716</v>
      </c>
      <c r="I46">
        <v>2.7038257434032715</v>
      </c>
      <c r="J46">
        <v>-1.4318288301803079</v>
      </c>
      <c r="K46">
        <v>-3.8131258366462077</v>
      </c>
      <c r="L46">
        <v>3.8132544853788772</v>
      </c>
      <c r="M46">
        <v>3.1091937118039823</v>
      </c>
      <c r="N46">
        <v>2.9195279867729056</v>
      </c>
      <c r="O46">
        <v>2.8260912903394342</v>
      </c>
      <c r="P46">
        <v>0.54464078131940141</v>
      </c>
      <c r="Q46">
        <v>2.845417613321672</v>
      </c>
      <c r="R46">
        <v>1.5404651659810042</v>
      </c>
    </row>
    <row r="47" spans="1:18" x14ac:dyDescent="0.3">
      <c r="A47" s="1">
        <v>43009</v>
      </c>
      <c r="B47">
        <v>4.3692551024638817</v>
      </c>
      <c r="C47">
        <v>-46.795651818963478</v>
      </c>
      <c r="D47">
        <v>2.650581928051011</v>
      </c>
      <c r="E47">
        <v>11.91286707894217</v>
      </c>
      <c r="F47">
        <v>-2.4991591403894375</v>
      </c>
      <c r="G47">
        <v>3.6186702882370128</v>
      </c>
      <c r="H47">
        <v>0.74174113757786131</v>
      </c>
      <c r="I47">
        <v>0.28728321819329494</v>
      </c>
      <c r="J47">
        <v>10.007083122289345</v>
      </c>
      <c r="K47">
        <v>4.128812350920839</v>
      </c>
      <c r="L47">
        <v>3.8589680787204372</v>
      </c>
      <c r="M47">
        <v>5.0647728546889113</v>
      </c>
      <c r="N47">
        <v>3.1339345707568071</v>
      </c>
      <c r="O47">
        <v>2.0765710845704177</v>
      </c>
      <c r="P47">
        <v>-0.51594313232250499</v>
      </c>
      <c r="Q47">
        <v>4.3836871637045647</v>
      </c>
      <c r="R47">
        <v>3.6960433117859424</v>
      </c>
    </row>
    <row r="48" spans="1:18" x14ac:dyDescent="0.3">
      <c r="A48" s="1">
        <v>43040</v>
      </c>
      <c r="B48">
        <v>2.0527938880683223</v>
      </c>
      <c r="C48">
        <v>-55.580217204138279</v>
      </c>
      <c r="D48">
        <v>4.4918359251427233</v>
      </c>
      <c r="E48">
        <v>2.7172040171334402</v>
      </c>
      <c r="F48">
        <v>-4.5503943432063494</v>
      </c>
      <c r="G48">
        <v>2.5388256755121574</v>
      </c>
      <c r="H48">
        <v>-0.69611192012563095</v>
      </c>
      <c r="I48">
        <v>3.4796565784427571</v>
      </c>
      <c r="J48">
        <v>0.67906603110314734</v>
      </c>
      <c r="K48">
        <v>-3.4385509014691991</v>
      </c>
      <c r="L48">
        <v>3.5918661376200163</v>
      </c>
      <c r="M48">
        <v>2.845545393786125</v>
      </c>
      <c r="N48">
        <v>6.784810578795117</v>
      </c>
      <c r="O48">
        <v>1.5281764558155544</v>
      </c>
      <c r="P48">
        <v>-0.77149912496923889</v>
      </c>
      <c r="Q48">
        <v>2.6840717829778953</v>
      </c>
      <c r="R48">
        <v>-1.2099608228520111</v>
      </c>
    </row>
    <row r="49" spans="1:18" x14ac:dyDescent="0.3">
      <c r="A49" s="1">
        <v>43070</v>
      </c>
      <c r="B49">
        <v>1.649653928729748</v>
      </c>
      <c r="C49">
        <v>-60.887731564169187</v>
      </c>
      <c r="D49">
        <v>-0.50938372631927109</v>
      </c>
      <c r="E49">
        <v>2.7246654601033526</v>
      </c>
      <c r="F49">
        <v>-3.4894589439882964</v>
      </c>
      <c r="G49">
        <v>1.7091666026171737</v>
      </c>
      <c r="H49">
        <v>-1.9808585942730161</v>
      </c>
      <c r="I49">
        <v>4.9078486305073881</v>
      </c>
      <c r="J49">
        <v>9.1534453094262318</v>
      </c>
      <c r="K49">
        <v>8.6915404495798896</v>
      </c>
      <c r="L49">
        <v>3.3263621404950925</v>
      </c>
      <c r="M49">
        <v>7.7867162037932758E-2</v>
      </c>
      <c r="N49">
        <v>1.3733441169050167</v>
      </c>
      <c r="O49">
        <v>2.850603044609997</v>
      </c>
      <c r="P49">
        <v>-0.11066766868847822</v>
      </c>
      <c r="Q49">
        <v>11.914515217384732</v>
      </c>
      <c r="R49">
        <v>-0.35366761709973105</v>
      </c>
    </row>
    <row r="50" spans="1:18" x14ac:dyDescent="0.3">
      <c r="A50" s="1">
        <v>43101</v>
      </c>
      <c r="B50">
        <v>1.489668624381423</v>
      </c>
      <c r="C50">
        <v>-57.241057318150851</v>
      </c>
      <c r="D50">
        <v>2.5668456465218128</v>
      </c>
      <c r="E50">
        <v>7.1046140367057689</v>
      </c>
      <c r="F50">
        <v>-3.7826181982963618</v>
      </c>
      <c r="G50">
        <v>2.4896011641697129</v>
      </c>
      <c r="H50">
        <v>1.6880501640926582E-2</v>
      </c>
      <c r="I50">
        <v>2.7943639752206195</v>
      </c>
      <c r="J50">
        <v>-0.35004242066572999</v>
      </c>
      <c r="K50">
        <v>5.5497436660596975</v>
      </c>
      <c r="L50">
        <v>3.6289542186207484</v>
      </c>
      <c r="M50">
        <v>1.2075386872747202</v>
      </c>
      <c r="N50">
        <v>2.628187901962022</v>
      </c>
      <c r="O50">
        <v>2.8167208925503218</v>
      </c>
      <c r="P50">
        <v>2.8803598007752953</v>
      </c>
      <c r="Q50">
        <v>6.8465496953020448</v>
      </c>
      <c r="R50">
        <v>3.2836107019079179</v>
      </c>
    </row>
    <row r="51" spans="1:18" x14ac:dyDescent="0.3">
      <c r="A51" s="1">
        <v>43132</v>
      </c>
      <c r="B51">
        <v>3.077794405344477</v>
      </c>
      <c r="C51">
        <v>-52.09351974817757</v>
      </c>
      <c r="D51">
        <v>4.5756604563921996</v>
      </c>
      <c r="E51">
        <v>12.449815296602964</v>
      </c>
      <c r="F51">
        <v>0.45884610237443724</v>
      </c>
      <c r="G51">
        <v>2.4544046504198604</v>
      </c>
      <c r="H51">
        <v>3.3841164921024642</v>
      </c>
      <c r="I51">
        <v>4.0738932882205461</v>
      </c>
      <c r="J51">
        <v>3.0883010798171711</v>
      </c>
      <c r="K51">
        <v>5.146766616527799</v>
      </c>
      <c r="L51">
        <v>3.8425666396097853</v>
      </c>
      <c r="M51">
        <v>1.4434816803940151</v>
      </c>
      <c r="N51">
        <v>2.0907618708573494</v>
      </c>
      <c r="O51">
        <v>3.5207177886908596</v>
      </c>
      <c r="P51">
        <v>2.2296689628668247</v>
      </c>
      <c r="Q51">
        <v>4.3923325905479231</v>
      </c>
      <c r="R51">
        <v>2.778399499936171</v>
      </c>
    </row>
    <row r="52" spans="1:18" x14ac:dyDescent="0.3">
      <c r="A52" s="1">
        <v>43160</v>
      </c>
      <c r="B52">
        <v>3.1835997872900634</v>
      </c>
      <c r="C52">
        <v>-55.05989264057596</v>
      </c>
      <c r="D52">
        <v>4.9668684635873319</v>
      </c>
      <c r="E52">
        <v>8.1521802904707101</v>
      </c>
      <c r="F52">
        <v>1.3913961217415221</v>
      </c>
      <c r="G52">
        <v>2.1839222441042381</v>
      </c>
      <c r="H52">
        <v>3.4980817319931106</v>
      </c>
      <c r="I52">
        <v>13.379961198502329</v>
      </c>
      <c r="J52">
        <v>3.8459524232424087</v>
      </c>
      <c r="K52">
        <v>4.1757917007561076</v>
      </c>
      <c r="L52">
        <v>4.0551380979122769</v>
      </c>
      <c r="M52">
        <v>0.88032344068236057</v>
      </c>
      <c r="N52">
        <v>2.2084564162201445</v>
      </c>
      <c r="O52">
        <v>4.7186847752640233</v>
      </c>
      <c r="P52">
        <v>2.4700981588184732</v>
      </c>
      <c r="Q52">
        <v>5.8791606841542858</v>
      </c>
      <c r="R52">
        <v>-0.88258814296958121</v>
      </c>
    </row>
    <row r="53" spans="1:18" x14ac:dyDescent="0.3">
      <c r="A53" s="1">
        <v>43191</v>
      </c>
      <c r="B53">
        <v>3.6767834486713014</v>
      </c>
      <c r="C53">
        <v>-40.747558867337808</v>
      </c>
      <c r="D53">
        <v>5.8351225473032571</v>
      </c>
      <c r="E53">
        <v>6.2881971252538591</v>
      </c>
      <c r="F53">
        <v>3.688658690935668</v>
      </c>
      <c r="G53">
        <v>3.5402408692604297</v>
      </c>
      <c r="H53">
        <v>3.5119644220588953</v>
      </c>
      <c r="I53">
        <v>-4.4381472074398971</v>
      </c>
      <c r="J53">
        <v>14.463353566317096</v>
      </c>
      <c r="K53">
        <v>4.293511284932805</v>
      </c>
      <c r="L53">
        <v>4.2546296822756062</v>
      </c>
      <c r="M53">
        <v>2.0787033038477176</v>
      </c>
      <c r="N53">
        <v>5.7667132161580241</v>
      </c>
      <c r="O53">
        <v>5.3296181951309336</v>
      </c>
      <c r="P53">
        <v>2.1121293314651552</v>
      </c>
      <c r="Q53">
        <v>11.422348475272841</v>
      </c>
      <c r="R53">
        <v>4.0714814452130099</v>
      </c>
    </row>
    <row r="54" spans="1:18" x14ac:dyDescent="0.3">
      <c r="A54" s="1">
        <v>43221</v>
      </c>
      <c r="B54">
        <v>4.527788634654641</v>
      </c>
      <c r="C54">
        <v>-59.382357765763956</v>
      </c>
      <c r="D54">
        <v>4.2575971728227699</v>
      </c>
      <c r="E54">
        <v>4.7389651106348509</v>
      </c>
      <c r="F54">
        <v>7.8436601463173901</v>
      </c>
      <c r="G54">
        <v>4.7192434872590923</v>
      </c>
      <c r="H54">
        <v>4.4095675236121252</v>
      </c>
      <c r="I54">
        <v>3.9627438052720549</v>
      </c>
      <c r="J54">
        <v>17.767744865164076</v>
      </c>
      <c r="K54">
        <v>9.0134560733003326</v>
      </c>
      <c r="L54">
        <v>4.5015073315755956</v>
      </c>
      <c r="M54">
        <v>4.5792444302566082</v>
      </c>
      <c r="N54">
        <v>6.068138590720153</v>
      </c>
      <c r="O54">
        <v>5.3177226803589264</v>
      </c>
      <c r="P54">
        <v>1.8057997337471221</v>
      </c>
      <c r="Q54">
        <v>0.72741187724145107</v>
      </c>
      <c r="R54">
        <v>0.53638142879677275</v>
      </c>
    </row>
    <row r="55" spans="1:18" x14ac:dyDescent="0.3">
      <c r="A55" s="1">
        <v>43252</v>
      </c>
      <c r="B55">
        <v>3.3988661293374633</v>
      </c>
      <c r="C55">
        <v>-18.748651330262433</v>
      </c>
      <c r="D55">
        <v>2.7039133647770228</v>
      </c>
      <c r="E55">
        <v>3.8720552847434391</v>
      </c>
      <c r="F55">
        <v>10.905293163492161</v>
      </c>
      <c r="G55">
        <v>4.717881798453277</v>
      </c>
      <c r="H55">
        <v>3.3728913490593158</v>
      </c>
      <c r="I55">
        <v>1.5843162767998962</v>
      </c>
      <c r="J55">
        <v>2.1016723053074173</v>
      </c>
      <c r="K55">
        <v>5.7228634582129985</v>
      </c>
      <c r="L55">
        <v>4.3449285982082984</v>
      </c>
      <c r="M55">
        <v>6.6070728473659273</v>
      </c>
      <c r="N55">
        <v>6.2304472760365002</v>
      </c>
      <c r="O55">
        <v>4.9011172131550325</v>
      </c>
      <c r="P55">
        <v>1.6387806911520926</v>
      </c>
      <c r="Q55">
        <v>12.332830004255712</v>
      </c>
      <c r="R55">
        <v>-0.32890395818384377</v>
      </c>
    </row>
    <row r="56" spans="1:18" x14ac:dyDescent="0.3">
      <c r="A56" s="1">
        <v>43282</v>
      </c>
      <c r="B56">
        <v>2.3179501649284902</v>
      </c>
      <c r="C56">
        <v>17.105676479978342</v>
      </c>
      <c r="D56">
        <v>2.3923324249572033</v>
      </c>
      <c r="E56">
        <v>-0.36731810392957698</v>
      </c>
      <c r="F56">
        <v>6.3573549239828822</v>
      </c>
      <c r="G56">
        <v>3.8470094946872848</v>
      </c>
      <c r="H56">
        <v>4.4299093239643383</v>
      </c>
      <c r="I56">
        <v>0.52426740088118606</v>
      </c>
      <c r="J56">
        <v>4.1443119635629557</v>
      </c>
      <c r="K56">
        <v>7.5098969921840677</v>
      </c>
      <c r="L56">
        <v>4.2369200275437038</v>
      </c>
      <c r="M56">
        <v>8.4957672769590147</v>
      </c>
      <c r="N56">
        <v>5.8521060659296751</v>
      </c>
      <c r="O56">
        <v>4.4867561907207261</v>
      </c>
      <c r="P56">
        <v>1.3770690990915853</v>
      </c>
      <c r="Q56">
        <v>7.1454596323760313</v>
      </c>
      <c r="R56">
        <v>3.3550677176464632</v>
      </c>
    </row>
    <row r="57" spans="1:18" x14ac:dyDescent="0.3">
      <c r="A57" s="1">
        <v>43313</v>
      </c>
      <c r="B57">
        <v>3.6669853896331546</v>
      </c>
      <c r="C57">
        <v>6.5502330731749936</v>
      </c>
      <c r="D57">
        <v>4.4085769108227453</v>
      </c>
      <c r="E57">
        <v>-1.8296569108252072</v>
      </c>
      <c r="F57">
        <v>4.6675883825349871</v>
      </c>
      <c r="G57">
        <v>2.425953702719724</v>
      </c>
      <c r="H57">
        <v>3.1511210624629626</v>
      </c>
      <c r="I57">
        <v>3.3558569829342986</v>
      </c>
      <c r="J57">
        <v>1.5701700933749834</v>
      </c>
      <c r="K57">
        <v>5.5555953815289172</v>
      </c>
      <c r="L57">
        <v>4.0473710594753669</v>
      </c>
      <c r="M57">
        <v>9.2580111151563358</v>
      </c>
      <c r="N57">
        <v>3.6860075121776958</v>
      </c>
      <c r="O57">
        <v>4.2498672459975353</v>
      </c>
      <c r="P57">
        <v>1.2038590522202526</v>
      </c>
      <c r="Q57">
        <v>4.0397021397952813</v>
      </c>
      <c r="R57">
        <v>4.0459475153588897</v>
      </c>
    </row>
    <row r="58" spans="1:18" x14ac:dyDescent="0.3">
      <c r="A58" s="1">
        <v>43344</v>
      </c>
      <c r="B58">
        <v>1.7879230489091356</v>
      </c>
      <c r="C58">
        <v>8.2515796725733992</v>
      </c>
      <c r="D58">
        <v>1.4157834954247335</v>
      </c>
      <c r="E58">
        <v>-0.70538587841447509</v>
      </c>
      <c r="F58">
        <v>3.1108864692264859</v>
      </c>
      <c r="G58">
        <v>1.7451624979869109</v>
      </c>
      <c r="H58">
        <v>5.1303970183548273</v>
      </c>
      <c r="I58">
        <v>7.8616931483396257</v>
      </c>
      <c r="J58">
        <v>2.2563332408979733</v>
      </c>
      <c r="K58">
        <v>5.4784287729547856</v>
      </c>
      <c r="L58">
        <v>4.1271871505627473</v>
      </c>
      <c r="M58">
        <v>9.9617301636337316</v>
      </c>
      <c r="N58">
        <v>2.7820063588665107</v>
      </c>
      <c r="O58">
        <v>4.923396169070287</v>
      </c>
      <c r="P58">
        <v>1.1988022918344257</v>
      </c>
      <c r="Q58">
        <v>2.2802524062309288</v>
      </c>
      <c r="R58">
        <v>1.7219203821458677</v>
      </c>
    </row>
    <row r="59" spans="1:18" x14ac:dyDescent="0.3">
      <c r="A59" s="1">
        <v>43374</v>
      </c>
      <c r="B59">
        <v>2.1579882810338376</v>
      </c>
      <c r="C59">
        <v>4.0264121445712959</v>
      </c>
      <c r="D59">
        <v>3.9743418662601329</v>
      </c>
      <c r="E59">
        <v>-1.1671150354947457</v>
      </c>
      <c r="F59">
        <v>10.794294927006803</v>
      </c>
      <c r="G59">
        <v>2.2645785563592824</v>
      </c>
      <c r="H59">
        <v>4.6946873538174003</v>
      </c>
      <c r="I59">
        <v>6.4037631330447624</v>
      </c>
      <c r="J59">
        <v>0.14944797231750329</v>
      </c>
      <c r="K59">
        <v>5.5102860121009911</v>
      </c>
      <c r="L59">
        <v>4.4246629081368525</v>
      </c>
      <c r="M59">
        <v>10.974157363004039</v>
      </c>
      <c r="N59">
        <v>1.4683221154686521</v>
      </c>
      <c r="O59">
        <v>4.5818249474700963</v>
      </c>
      <c r="P59">
        <v>1.3220622863612306</v>
      </c>
      <c r="Q59">
        <v>6.5532904787588393</v>
      </c>
      <c r="R59">
        <v>2.2773714195024581</v>
      </c>
    </row>
    <row r="60" spans="1:18" x14ac:dyDescent="0.3">
      <c r="A60" s="1">
        <v>43405</v>
      </c>
      <c r="B60">
        <v>0.13795551631450564</v>
      </c>
      <c r="C60">
        <v>19.005216570930486</v>
      </c>
      <c r="D60">
        <v>-0.32429744485138201</v>
      </c>
      <c r="E60">
        <v>-1.7031027904401554</v>
      </c>
      <c r="F60">
        <v>8.8053234465365904</v>
      </c>
      <c r="G60">
        <v>1.6032198358654881</v>
      </c>
      <c r="H60">
        <v>5.6293358667677751</v>
      </c>
      <c r="I60">
        <v>8.0285829339816104</v>
      </c>
      <c r="J60">
        <v>11.572076549117043</v>
      </c>
      <c r="K60">
        <v>11.21554539039245</v>
      </c>
      <c r="L60">
        <v>4.5423094489043052</v>
      </c>
      <c r="M60">
        <v>10.40355392033338</v>
      </c>
      <c r="N60">
        <v>1.197002555400644</v>
      </c>
      <c r="O60">
        <v>5.0300607717439902</v>
      </c>
      <c r="P60">
        <v>1.6518483117733638</v>
      </c>
      <c r="Q60">
        <v>6.7320654751563467</v>
      </c>
      <c r="R60">
        <v>4.1957500476767109</v>
      </c>
    </row>
    <row r="61" spans="1:18" x14ac:dyDescent="0.3">
      <c r="A61" s="1">
        <v>43435</v>
      </c>
      <c r="B61">
        <v>0.68828450102185457</v>
      </c>
      <c r="C61">
        <v>4.2667241281517647</v>
      </c>
      <c r="D61">
        <v>2.686699073701476</v>
      </c>
      <c r="E61">
        <v>2.2515084103488618</v>
      </c>
      <c r="F61">
        <v>7.761852608147592</v>
      </c>
      <c r="G61">
        <v>0.56153724875072442</v>
      </c>
      <c r="H61">
        <v>2.4665813825930627</v>
      </c>
      <c r="I61">
        <v>7.3809735083293191</v>
      </c>
      <c r="J61">
        <v>-5.8832188916887986</v>
      </c>
      <c r="K61">
        <v>2.8242180775225307</v>
      </c>
      <c r="L61">
        <v>4.0958649863284506</v>
      </c>
      <c r="M61">
        <v>6.5474818004608295</v>
      </c>
      <c r="N61">
        <v>2.2754308826214071</v>
      </c>
      <c r="O61">
        <v>3.2595085214097992</v>
      </c>
      <c r="P61">
        <v>2.1538399572016829</v>
      </c>
      <c r="Q61">
        <v>-3.5817503241914039</v>
      </c>
      <c r="R61">
        <v>4.5089403214276729</v>
      </c>
    </row>
    <row r="62" spans="1:18" x14ac:dyDescent="0.3">
      <c r="A62" s="1">
        <v>43466</v>
      </c>
      <c r="B62">
        <v>3.4553792165949062</v>
      </c>
      <c r="C62">
        <v>-0.92225244850968124</v>
      </c>
      <c r="D62">
        <v>3.0381910945388597</v>
      </c>
      <c r="E62">
        <v>0.28180778260332318</v>
      </c>
      <c r="F62">
        <v>4.3508144300925267</v>
      </c>
      <c r="G62">
        <v>2.2696714833527096</v>
      </c>
      <c r="H62">
        <v>4.4349731413618514</v>
      </c>
      <c r="I62">
        <v>5.7751360238465992</v>
      </c>
      <c r="J62">
        <v>17.734458364244787</v>
      </c>
      <c r="K62">
        <v>1.3808313900645572</v>
      </c>
      <c r="L62">
        <v>4.6258286341732457</v>
      </c>
      <c r="M62">
        <v>5.5600525812384802</v>
      </c>
      <c r="N62">
        <v>3.0795925655632317</v>
      </c>
      <c r="O62">
        <v>3.25212021904062</v>
      </c>
      <c r="P62">
        <v>2.4923938034278734</v>
      </c>
      <c r="Q62">
        <v>-3.317340633662397</v>
      </c>
      <c r="R62">
        <v>1.9795109683697092</v>
      </c>
    </row>
    <row r="63" spans="1:18" x14ac:dyDescent="0.3">
      <c r="A63" s="1">
        <v>43497</v>
      </c>
      <c r="B63">
        <v>2.4656508701072539</v>
      </c>
      <c r="C63">
        <v>2.2499354216780603</v>
      </c>
      <c r="D63">
        <v>3.0746034333260184</v>
      </c>
      <c r="E63">
        <v>-3.0641994131920427</v>
      </c>
      <c r="F63">
        <v>11.101528054428584</v>
      </c>
      <c r="G63">
        <v>4.4798433382642742</v>
      </c>
      <c r="H63">
        <v>3.348986790444286</v>
      </c>
      <c r="I63">
        <v>8.3882270358578808</v>
      </c>
      <c r="J63">
        <v>7.3774358061493501</v>
      </c>
      <c r="K63">
        <v>6.6320700989099635</v>
      </c>
      <c r="L63">
        <v>4.5550286391958537</v>
      </c>
      <c r="M63">
        <v>5.4441928139525828</v>
      </c>
      <c r="N63">
        <v>4.9522480203293924</v>
      </c>
      <c r="O63">
        <v>1.3365889663012211</v>
      </c>
      <c r="P63">
        <v>0.84809023737453515</v>
      </c>
      <c r="Q63">
        <v>3.0177985891837409</v>
      </c>
      <c r="R63">
        <v>1.3825020732345337</v>
      </c>
    </row>
    <row r="64" spans="1:18" x14ac:dyDescent="0.3">
      <c r="A64" s="1">
        <v>43525</v>
      </c>
      <c r="B64">
        <v>2.2463279079824048</v>
      </c>
      <c r="C64">
        <v>1.5951770591345849</v>
      </c>
      <c r="D64">
        <v>1.0446555789457932</v>
      </c>
      <c r="E64">
        <v>-1.1930312819223445</v>
      </c>
      <c r="F64">
        <v>9.0134736673232823</v>
      </c>
      <c r="G64">
        <v>4.8071756865632977</v>
      </c>
      <c r="H64">
        <v>2.3929347921788064</v>
      </c>
      <c r="I64">
        <v>2.4970641331921684</v>
      </c>
      <c r="J64">
        <v>2.1631875299896279</v>
      </c>
      <c r="K64">
        <v>7.5246490837125748</v>
      </c>
      <c r="L64">
        <v>4.2116474218473883</v>
      </c>
      <c r="M64">
        <v>3.6263827485173579</v>
      </c>
      <c r="N64">
        <v>4.8899456659842002</v>
      </c>
      <c r="O64">
        <v>1.1212863554312094</v>
      </c>
      <c r="P64">
        <v>1.0182822133668594</v>
      </c>
      <c r="Q64">
        <v>2.7359411535323233</v>
      </c>
      <c r="R64">
        <v>0.86107029895967457</v>
      </c>
    </row>
    <row r="65" spans="1:18" x14ac:dyDescent="0.3">
      <c r="A65" s="1">
        <v>43556</v>
      </c>
      <c r="B65">
        <v>0.42295654857727527</v>
      </c>
      <c r="C65">
        <v>-1.0805505431041809</v>
      </c>
      <c r="D65">
        <v>2.4435756528926333</v>
      </c>
      <c r="E65">
        <v>2.3632521377594458</v>
      </c>
      <c r="F65">
        <v>18.577037331790706</v>
      </c>
      <c r="G65">
        <v>3.9867795610985439</v>
      </c>
      <c r="H65">
        <v>1.2110746086291897</v>
      </c>
      <c r="I65">
        <v>11.337025966296295</v>
      </c>
      <c r="J65">
        <v>0.91870680440837305</v>
      </c>
      <c r="K65">
        <v>7.0649941062547157</v>
      </c>
      <c r="L65">
        <v>4.1465948326063824</v>
      </c>
      <c r="M65">
        <v>4.9430791524792852</v>
      </c>
      <c r="N65">
        <v>1.7228044111234908E-2</v>
      </c>
      <c r="O65">
        <v>1.3868636200129458</v>
      </c>
      <c r="P65">
        <v>0.8473403471241312</v>
      </c>
      <c r="Q65">
        <v>-2.1590438571098218</v>
      </c>
      <c r="R65">
        <v>-1.8494411237993091</v>
      </c>
    </row>
    <row r="66" spans="1:18" x14ac:dyDescent="0.3">
      <c r="A66" s="1">
        <v>43586</v>
      </c>
      <c r="B66">
        <v>0.36002037225570405</v>
      </c>
      <c r="C66">
        <v>10.649281912798031</v>
      </c>
      <c r="D66">
        <v>6.3321646731474175</v>
      </c>
      <c r="E66">
        <v>-3.3683332175584724E-2</v>
      </c>
      <c r="F66">
        <v>14.894846838162508</v>
      </c>
      <c r="G66">
        <v>3.0643802718095685</v>
      </c>
      <c r="H66">
        <v>2.8188284083180122</v>
      </c>
      <c r="I66">
        <v>8.860426743348043</v>
      </c>
      <c r="J66">
        <v>-5.6026674393433211</v>
      </c>
      <c r="K66">
        <v>9.9535035266695218</v>
      </c>
      <c r="L66">
        <v>4.3873724837406769</v>
      </c>
      <c r="M66">
        <v>5.3680307343288121</v>
      </c>
      <c r="N66">
        <v>0.91054610107106271</v>
      </c>
      <c r="O66">
        <v>2.721095086890557</v>
      </c>
      <c r="P66">
        <v>0.80327648833045373</v>
      </c>
      <c r="Q66">
        <v>5.8830657013869256</v>
      </c>
      <c r="R66">
        <v>2.2749329367789244</v>
      </c>
    </row>
    <row r="67" spans="1:18" x14ac:dyDescent="0.3">
      <c r="A67" s="1">
        <v>43617</v>
      </c>
      <c r="B67">
        <v>0.67938556041249853</v>
      </c>
      <c r="C67">
        <v>-3.2538771675048537</v>
      </c>
      <c r="D67">
        <v>3.4860504680745095</v>
      </c>
      <c r="E67">
        <v>-9.5512869118260824</v>
      </c>
      <c r="F67">
        <v>8.8732440356482414</v>
      </c>
      <c r="G67">
        <v>2.4927196733298445</v>
      </c>
      <c r="H67">
        <v>2.4876324348742855</v>
      </c>
      <c r="I67">
        <v>11.587759974089479</v>
      </c>
      <c r="J67">
        <v>5.7024054049429367</v>
      </c>
      <c r="K67">
        <v>9.6155191806401916</v>
      </c>
      <c r="L67">
        <v>4.5430862816993738</v>
      </c>
      <c r="M67">
        <v>4.3186713184916243</v>
      </c>
      <c r="N67">
        <v>3.5677441182137244</v>
      </c>
      <c r="O67">
        <v>3.4502756848117713</v>
      </c>
      <c r="P67">
        <v>0.96494376157477291</v>
      </c>
      <c r="Q67">
        <v>-2.2124732964674365</v>
      </c>
      <c r="R67">
        <v>2.9663207027484475</v>
      </c>
    </row>
    <row r="68" spans="1:18" x14ac:dyDescent="0.3">
      <c r="A68" s="1">
        <v>43647</v>
      </c>
      <c r="B68">
        <v>3.2295353532810793</v>
      </c>
      <c r="C68">
        <v>6.8660073235693488</v>
      </c>
      <c r="D68">
        <v>4.9990760837356447</v>
      </c>
      <c r="E68">
        <v>-11.984509256791881</v>
      </c>
      <c r="F68">
        <v>8.2055892468480067</v>
      </c>
      <c r="G68">
        <v>2.9185614720832405</v>
      </c>
      <c r="H68">
        <v>2.8993116552206573</v>
      </c>
      <c r="I68">
        <v>6.7671511330898397</v>
      </c>
      <c r="J68">
        <v>6.2153233207377241</v>
      </c>
      <c r="K68">
        <v>8.7795529651760802</v>
      </c>
      <c r="L68">
        <v>4.5323688517603387</v>
      </c>
      <c r="M68">
        <v>3.8581010591505702</v>
      </c>
      <c r="N68">
        <v>5.6188959811297678</v>
      </c>
      <c r="O68">
        <v>3.4514959861814845</v>
      </c>
      <c r="P68">
        <v>1.3868767651835157</v>
      </c>
      <c r="Q68">
        <v>4.5695306970755354</v>
      </c>
      <c r="R68">
        <v>-0.21180421383127168</v>
      </c>
    </row>
    <row r="69" spans="1:18" x14ac:dyDescent="0.3">
      <c r="A69" s="1">
        <v>43678</v>
      </c>
      <c r="B69">
        <v>1.4279764263966541</v>
      </c>
      <c r="C69">
        <v>7.8147154259748532</v>
      </c>
      <c r="D69">
        <v>2.0559518585467913</v>
      </c>
      <c r="E69">
        <v>-10.045819977686094</v>
      </c>
      <c r="F69">
        <v>5.0801418640748608</v>
      </c>
      <c r="G69">
        <v>3.7485644631750574</v>
      </c>
      <c r="H69">
        <v>2.8998180727712253</v>
      </c>
      <c r="I69">
        <v>9.0081822704548955</v>
      </c>
      <c r="J69">
        <v>5.9157696018857848</v>
      </c>
      <c r="K69">
        <v>8.9547347020063626</v>
      </c>
      <c r="L69">
        <v>4.3237795726959831</v>
      </c>
      <c r="M69">
        <v>2.3087954751642741</v>
      </c>
      <c r="N69">
        <v>-0.29461303145393458</v>
      </c>
      <c r="O69">
        <v>4.0582260762130886</v>
      </c>
      <c r="P69">
        <v>1.5820102186487617</v>
      </c>
      <c r="Q69">
        <v>5.3587816730040743</v>
      </c>
      <c r="R69">
        <v>-0.77834751158275139</v>
      </c>
    </row>
    <row r="70" spans="1:18" x14ac:dyDescent="0.3">
      <c r="A70" s="1">
        <v>43709</v>
      </c>
      <c r="B70">
        <v>0.66400139908738254</v>
      </c>
      <c r="C70">
        <v>3.4280741112649764</v>
      </c>
      <c r="D70">
        <v>3.2642209895439152</v>
      </c>
      <c r="E70">
        <v>-5.0836770263013875</v>
      </c>
      <c r="F70">
        <v>15.333422949391192</v>
      </c>
      <c r="G70">
        <v>4.1703680279699711</v>
      </c>
      <c r="H70">
        <v>4.1360032726572342</v>
      </c>
      <c r="I70">
        <v>3.5198485593757738</v>
      </c>
      <c r="J70">
        <v>6.244265427446166</v>
      </c>
      <c r="K70">
        <v>8.7800037213432489</v>
      </c>
      <c r="L70">
        <v>4.5259664498055656</v>
      </c>
      <c r="M70">
        <v>3.0557153637426069</v>
      </c>
      <c r="N70">
        <v>7.5506121410153071</v>
      </c>
      <c r="O70">
        <v>3.8917895187261706</v>
      </c>
      <c r="P70">
        <v>1.6746722175977595</v>
      </c>
      <c r="Q70">
        <v>8.9794792517303534</v>
      </c>
      <c r="R70">
        <v>5.8860555209498528</v>
      </c>
    </row>
    <row r="71" spans="1:18" x14ac:dyDescent="0.3">
      <c r="A71" s="1">
        <v>43739</v>
      </c>
      <c r="B71">
        <v>0.72723451367329517</v>
      </c>
      <c r="C71">
        <v>11.621652633514557</v>
      </c>
      <c r="D71">
        <v>2.8786888037384273</v>
      </c>
      <c r="E71">
        <v>7.7694221237795773</v>
      </c>
      <c r="F71">
        <v>1.0205768321274888</v>
      </c>
      <c r="G71">
        <v>4.3958121704826425</v>
      </c>
      <c r="H71">
        <v>2.822738515048087</v>
      </c>
      <c r="I71">
        <v>3.3973018651179245</v>
      </c>
      <c r="J71">
        <v>9.1173294730492671</v>
      </c>
      <c r="K71">
        <v>11.255785488303786</v>
      </c>
      <c r="L71">
        <v>4.2571637952724615</v>
      </c>
      <c r="M71">
        <v>1.782362882796491</v>
      </c>
      <c r="N71">
        <v>5.295626489370008</v>
      </c>
      <c r="O71">
        <v>3.8849769682143034</v>
      </c>
      <c r="P71">
        <v>1.7401837555840416</v>
      </c>
      <c r="Q71">
        <v>4.8720713360675347</v>
      </c>
      <c r="R71">
        <v>4.0502041477289907</v>
      </c>
    </row>
    <row r="72" spans="1:18" x14ac:dyDescent="0.3">
      <c r="A72" s="1">
        <v>43770</v>
      </c>
      <c r="B72">
        <v>1.6040228026660941</v>
      </c>
      <c r="C72">
        <v>3.5039983633418501</v>
      </c>
      <c r="D72">
        <v>4.3385544195358108</v>
      </c>
      <c r="E72">
        <v>12.076447851173057</v>
      </c>
      <c r="F72">
        <v>6.43372584142638</v>
      </c>
      <c r="G72">
        <v>4.6102309053828208</v>
      </c>
      <c r="H72">
        <v>1.645317717697182</v>
      </c>
      <c r="I72">
        <v>8.3912602270200836</v>
      </c>
      <c r="J72">
        <v>7.9089059158858959</v>
      </c>
      <c r="K72">
        <v>6.8028083023981054</v>
      </c>
      <c r="L72">
        <v>4.2592319893616946</v>
      </c>
      <c r="M72">
        <v>2.2195498353471521</v>
      </c>
      <c r="N72">
        <v>6.3408848799621609</v>
      </c>
      <c r="O72">
        <v>3.1823901670649235</v>
      </c>
      <c r="P72">
        <v>1.60115862601495</v>
      </c>
      <c r="Q72">
        <v>5.9169613581810978</v>
      </c>
      <c r="R72">
        <v>8.0733828936109973</v>
      </c>
    </row>
    <row r="73" spans="1:18" x14ac:dyDescent="0.3">
      <c r="A73" s="1">
        <v>43800</v>
      </c>
      <c r="B73">
        <v>2.7938605494846058</v>
      </c>
      <c r="C73">
        <v>-3.1386341753470219</v>
      </c>
      <c r="D73">
        <v>2.2330175245186155</v>
      </c>
      <c r="E73">
        <v>2.3610003068929473</v>
      </c>
      <c r="F73">
        <v>15.926670087773815</v>
      </c>
      <c r="G73">
        <v>4.6580497492645776</v>
      </c>
      <c r="H73">
        <v>3.3772632974663708</v>
      </c>
      <c r="I73">
        <v>5.4658816758774549</v>
      </c>
      <c r="J73">
        <v>3.0257850148308165</v>
      </c>
      <c r="K73">
        <v>6.1646728184370403</v>
      </c>
      <c r="L73">
        <v>3.9204339554939764</v>
      </c>
      <c r="M73">
        <v>1.7328018822758224</v>
      </c>
      <c r="N73">
        <v>-2.2989000426517805</v>
      </c>
      <c r="O73">
        <v>3.2493365788898672</v>
      </c>
      <c r="P73">
        <v>1.2510722151800877</v>
      </c>
      <c r="Q73">
        <v>6.1384483451537193</v>
      </c>
      <c r="R73">
        <v>10.074365089716977</v>
      </c>
    </row>
    <row r="74" spans="1:18" x14ac:dyDescent="0.3">
      <c r="A74" s="1">
        <v>43831</v>
      </c>
      <c r="B74">
        <v>1.0599143806578439</v>
      </c>
      <c r="C74">
        <v>13.695561211315948</v>
      </c>
      <c r="D74">
        <v>3.6184545940351427</v>
      </c>
      <c r="E74">
        <v>6.1379694818284776</v>
      </c>
      <c r="F74">
        <v>11.755166517455692</v>
      </c>
      <c r="G74">
        <v>4.6613461076322409</v>
      </c>
      <c r="H74">
        <v>4.3742505369212807</v>
      </c>
      <c r="I74">
        <v>4.621557118019723</v>
      </c>
      <c r="J74">
        <v>-2.1114539396151599E-2</v>
      </c>
      <c r="K74">
        <v>5.3991685159192855</v>
      </c>
      <c r="L74">
        <v>4.0585941188449226</v>
      </c>
      <c r="M74">
        <v>3.2282271239167244</v>
      </c>
      <c r="N74">
        <v>4.6291987133719488</v>
      </c>
      <c r="O74">
        <v>4.6866913850914358</v>
      </c>
      <c r="P74">
        <v>-2.1059121521516602</v>
      </c>
      <c r="Q74">
        <v>13.085114365741092</v>
      </c>
      <c r="R74">
        <v>2.2990040433732588</v>
      </c>
    </row>
    <row r="75" spans="1:18" x14ac:dyDescent="0.3">
      <c r="A75" s="1">
        <v>43862</v>
      </c>
      <c r="B75">
        <v>1.4074700602077428</v>
      </c>
      <c r="C75">
        <v>1.888843860285931</v>
      </c>
      <c r="D75">
        <v>0.96865955278128979</v>
      </c>
      <c r="E75">
        <v>3.4011633155136138</v>
      </c>
      <c r="F75">
        <v>-1.0634029585168463</v>
      </c>
      <c r="G75">
        <v>3.6486151717494408</v>
      </c>
      <c r="H75">
        <v>3.4647267880736763</v>
      </c>
      <c r="I75">
        <v>10.003768524617087</v>
      </c>
      <c r="J75">
        <v>-0.57120866026060924</v>
      </c>
      <c r="K75">
        <v>4.9923767878669452</v>
      </c>
      <c r="L75">
        <v>3.5856165766980439</v>
      </c>
      <c r="M75">
        <v>1.175842837955372</v>
      </c>
      <c r="N75">
        <v>-0.70220776083554881</v>
      </c>
      <c r="O75">
        <v>4.0377666074270309</v>
      </c>
      <c r="P75">
        <v>-2.9810808093241263</v>
      </c>
      <c r="Q75">
        <v>2.113673785455731</v>
      </c>
      <c r="R75">
        <v>1.6921867185732538</v>
      </c>
    </row>
    <row r="76" spans="1:18" x14ac:dyDescent="0.3">
      <c r="A76" s="1">
        <v>43891</v>
      </c>
      <c r="B76">
        <v>-0.66135246021009664</v>
      </c>
      <c r="C76">
        <v>-4.1269068820358257</v>
      </c>
      <c r="D76">
        <v>-6.7612319748002534</v>
      </c>
      <c r="E76">
        <v>1.0519100454525727</v>
      </c>
      <c r="F76">
        <v>0.46158799326182987</v>
      </c>
      <c r="G76">
        <v>-1.4167969788956185</v>
      </c>
      <c r="H76">
        <v>-11.74541450999854</v>
      </c>
      <c r="I76">
        <v>-28.930448078544558</v>
      </c>
      <c r="J76">
        <v>6.4445488131901669</v>
      </c>
      <c r="K76">
        <v>3.1434697862419085</v>
      </c>
      <c r="L76">
        <v>2.5111176719073853</v>
      </c>
      <c r="M76">
        <v>-2.6335823153552269</v>
      </c>
      <c r="N76">
        <v>-9.6413012613912059</v>
      </c>
      <c r="O76">
        <v>2.8639295965666349</v>
      </c>
      <c r="P76">
        <v>-14.740946485608347</v>
      </c>
      <c r="Q76">
        <v>-6.9042498011506126</v>
      </c>
      <c r="R76">
        <v>-14.544677305651348</v>
      </c>
    </row>
    <row r="77" spans="1:18" x14ac:dyDescent="0.3">
      <c r="A77" s="1">
        <v>43922</v>
      </c>
      <c r="B77">
        <v>-2.6144711534109177</v>
      </c>
      <c r="C77">
        <v>-10.181748665059558</v>
      </c>
      <c r="D77">
        <v>-10.675141663829208</v>
      </c>
      <c r="E77">
        <v>-9.618104687694057</v>
      </c>
      <c r="F77">
        <v>-8.6795091782880576</v>
      </c>
      <c r="G77">
        <v>-7.0362261578181204</v>
      </c>
      <c r="H77">
        <v>-28.770911994196396</v>
      </c>
      <c r="I77">
        <v>-45.580999687385791</v>
      </c>
      <c r="J77">
        <v>-3.8407783049734547</v>
      </c>
      <c r="K77">
        <v>0.70471574126938208</v>
      </c>
      <c r="L77">
        <v>1.989990842344298</v>
      </c>
      <c r="M77">
        <v>-6.2202660115327575</v>
      </c>
      <c r="N77">
        <v>-1.9431154193020319</v>
      </c>
      <c r="O77">
        <v>1.5838051256497749</v>
      </c>
      <c r="P77">
        <v>-18.4074652127467</v>
      </c>
      <c r="Q77">
        <v>-15.609922305480751</v>
      </c>
      <c r="R77">
        <v>-25.835731009218435</v>
      </c>
    </row>
    <row r="78" spans="1:18" x14ac:dyDescent="0.3">
      <c r="A78" s="1">
        <v>43952</v>
      </c>
      <c r="B78">
        <v>-2.0087276896130533</v>
      </c>
      <c r="C78">
        <v>-18.678053618952063</v>
      </c>
      <c r="D78">
        <v>-10.917149570734679</v>
      </c>
      <c r="E78">
        <v>-9.3153885550768081</v>
      </c>
      <c r="F78">
        <v>-6.7448043120802623</v>
      </c>
      <c r="G78">
        <v>-8.8267511179574996</v>
      </c>
      <c r="H78">
        <v>-31.592799097369124</v>
      </c>
      <c r="I78">
        <v>-37.253705302727305</v>
      </c>
      <c r="J78">
        <v>-3.524398424743552</v>
      </c>
      <c r="K78">
        <v>-0.81717343687802213</v>
      </c>
      <c r="L78">
        <v>1.2301225856794531</v>
      </c>
      <c r="M78">
        <v>-8.7945941996392065</v>
      </c>
      <c r="N78">
        <v>-11.563137566655257</v>
      </c>
      <c r="O78">
        <v>0.63041493458995035</v>
      </c>
      <c r="P78">
        <v>-14.751485509271518</v>
      </c>
      <c r="Q78">
        <v>-17.081132537641579</v>
      </c>
      <c r="R78">
        <v>-24.531844867318782</v>
      </c>
    </row>
    <row r="79" spans="1:18" x14ac:dyDescent="0.3">
      <c r="A79" s="1">
        <v>43983</v>
      </c>
      <c r="B79">
        <v>-1.9797776394326689</v>
      </c>
      <c r="C79">
        <v>-9.7338642327787142</v>
      </c>
      <c r="D79">
        <v>-3.3877724895391026</v>
      </c>
      <c r="E79">
        <v>-3.1679620557335681</v>
      </c>
      <c r="F79">
        <v>-9.1641223813742556</v>
      </c>
      <c r="G79">
        <v>-5.2727638318944656</v>
      </c>
      <c r="H79">
        <v>-30.368554847354645</v>
      </c>
      <c r="I79">
        <v>-45.873109305694527</v>
      </c>
      <c r="J79">
        <v>2.1515403319953634</v>
      </c>
      <c r="K79">
        <v>2.9451530298203892</v>
      </c>
      <c r="L79">
        <v>1.1299257867159724</v>
      </c>
      <c r="M79">
        <v>-8.6421080219909783</v>
      </c>
      <c r="N79">
        <v>-15.919091904509131</v>
      </c>
      <c r="O79">
        <v>0.196218900014685</v>
      </c>
      <c r="P79">
        <v>-9.8181387060877086</v>
      </c>
      <c r="Q79">
        <v>-8.2202392805027671</v>
      </c>
      <c r="R79">
        <v>-21.318607368464896</v>
      </c>
    </row>
    <row r="80" spans="1:18" x14ac:dyDescent="0.3">
      <c r="A80" s="1">
        <v>44013</v>
      </c>
      <c r="B80">
        <v>0.18971192993116404</v>
      </c>
      <c r="C80">
        <v>-7.5073096522143459</v>
      </c>
      <c r="D80">
        <v>-9.7530238896965216E-2</v>
      </c>
      <c r="E80">
        <v>0.44544716871868673</v>
      </c>
      <c r="F80">
        <v>-1.0449436385730309</v>
      </c>
      <c r="G80">
        <v>-1.4271919518711798</v>
      </c>
      <c r="H80">
        <v>-16.505805462192939</v>
      </c>
      <c r="I80">
        <v>-39.508810594235278</v>
      </c>
      <c r="J80">
        <v>-0.60457684487556662</v>
      </c>
      <c r="K80">
        <v>5.2166253399401654</v>
      </c>
      <c r="L80">
        <v>1.5993412670887608</v>
      </c>
      <c r="M80">
        <v>-7.0384920509660986</v>
      </c>
      <c r="N80">
        <v>-2.8804247768676703</v>
      </c>
      <c r="O80">
        <v>0.2341342044128254</v>
      </c>
      <c r="P80">
        <v>-4.6864456375750478</v>
      </c>
      <c r="Q80">
        <v>-3.566796196706207</v>
      </c>
      <c r="R80">
        <v>-16.930392658649936</v>
      </c>
    </row>
    <row r="81" spans="1:18" x14ac:dyDescent="0.3">
      <c r="A81" s="1">
        <v>44044</v>
      </c>
      <c r="B81">
        <v>-0.24186301987550962</v>
      </c>
      <c r="C81">
        <v>0.24211772059079806</v>
      </c>
      <c r="D81">
        <v>2.526067662464996</v>
      </c>
      <c r="E81">
        <v>9.4932672510753946</v>
      </c>
      <c r="F81">
        <v>0.95741851796451272</v>
      </c>
      <c r="G81">
        <v>1.3951300929414288</v>
      </c>
      <c r="H81">
        <v>-11.802687941050408</v>
      </c>
      <c r="I81">
        <v>-27.540192962915512</v>
      </c>
      <c r="J81">
        <v>2.8694964424158798</v>
      </c>
      <c r="K81">
        <v>6.0311134507979602</v>
      </c>
      <c r="L81">
        <v>2.2693864895859264</v>
      </c>
      <c r="M81">
        <v>-5.4138505689687548</v>
      </c>
      <c r="N81">
        <v>-4.7582472735060151</v>
      </c>
      <c r="O81">
        <v>-0.36918797495633271</v>
      </c>
      <c r="P81">
        <v>-2.3659759743083697</v>
      </c>
      <c r="Q81">
        <v>-1.0922889372336329</v>
      </c>
      <c r="R81">
        <v>-12.316734952469957</v>
      </c>
    </row>
    <row r="82" spans="1:18" x14ac:dyDescent="0.3">
      <c r="A82" s="1">
        <v>44075</v>
      </c>
      <c r="B82">
        <v>1.6361599893024703</v>
      </c>
      <c r="C82">
        <v>2.3002143260436299</v>
      </c>
      <c r="D82">
        <v>7.1549399273588961</v>
      </c>
      <c r="E82">
        <v>13.05229684577381</v>
      </c>
      <c r="F82">
        <v>-5.6448806298073748</v>
      </c>
      <c r="G82">
        <v>3.9161103392963241</v>
      </c>
      <c r="H82">
        <v>-9.6695807932961202</v>
      </c>
      <c r="I82">
        <v>-22.667809943926514</v>
      </c>
      <c r="J82">
        <v>6.2664017172873656</v>
      </c>
      <c r="K82">
        <v>1.7159346830416524</v>
      </c>
      <c r="L82">
        <v>2.7752391945855379</v>
      </c>
      <c r="M82">
        <v>-3.7580831815571543</v>
      </c>
      <c r="N82">
        <v>-8.6375982551179931</v>
      </c>
      <c r="O82">
        <v>-0.34654468682859374</v>
      </c>
      <c r="P82">
        <v>-0.34816986046074305</v>
      </c>
      <c r="Q82">
        <v>4.1318768965694233</v>
      </c>
      <c r="R82">
        <v>-9.8900789019704547</v>
      </c>
    </row>
    <row r="83" spans="1:18" x14ac:dyDescent="0.3">
      <c r="A83" s="1">
        <v>44105</v>
      </c>
      <c r="B83">
        <v>0.5529231504082901</v>
      </c>
      <c r="C83">
        <v>6.8417119220990372</v>
      </c>
      <c r="D83">
        <v>5.0047391815257072</v>
      </c>
      <c r="E83">
        <v>3.1447404717391549</v>
      </c>
      <c r="F83">
        <v>-0.15597926121209582</v>
      </c>
      <c r="G83">
        <v>4.2759848773199565</v>
      </c>
      <c r="H83">
        <v>-9.5006979972018399</v>
      </c>
      <c r="I83">
        <v>-17.098725453536858</v>
      </c>
      <c r="J83">
        <v>2.4052324915700325</v>
      </c>
      <c r="K83">
        <v>3.1766719164807853</v>
      </c>
      <c r="L83">
        <v>2.9520516504060907</v>
      </c>
      <c r="M83">
        <v>-1.6889372324801002</v>
      </c>
      <c r="N83">
        <v>6.4326411419359317</v>
      </c>
      <c r="O83">
        <v>-2.3719386773649376E-2</v>
      </c>
      <c r="P83">
        <v>13.809064723255915</v>
      </c>
      <c r="Q83">
        <v>7.6344080438047115</v>
      </c>
      <c r="R83">
        <v>-4.3291985004927511</v>
      </c>
    </row>
    <row r="84" spans="1:18" x14ac:dyDescent="0.3">
      <c r="A84" s="1">
        <v>44136</v>
      </c>
      <c r="B84">
        <v>0.16161405005448159</v>
      </c>
      <c r="C84">
        <v>-6.0529423714457522</v>
      </c>
      <c r="D84">
        <v>0.36486530001988626</v>
      </c>
      <c r="E84">
        <v>-2.8890806065244306</v>
      </c>
      <c r="F84">
        <v>-1.8730932633488777</v>
      </c>
      <c r="G84">
        <v>4.7060839938908288</v>
      </c>
      <c r="H84">
        <v>-8.2454456879058569</v>
      </c>
      <c r="I84">
        <v>-18.909876898439009</v>
      </c>
      <c r="J84">
        <v>-2.2748734831321826</v>
      </c>
      <c r="K84">
        <v>1.1915890772466327</v>
      </c>
      <c r="L84">
        <v>3.0192259202665355</v>
      </c>
      <c r="M84">
        <v>-1.3826660718569599</v>
      </c>
      <c r="N84">
        <v>-2.1091744614536907</v>
      </c>
      <c r="O84">
        <v>0.26957443950452387</v>
      </c>
      <c r="P84">
        <v>25.205984791168817</v>
      </c>
      <c r="Q84">
        <v>8.2600412701586663</v>
      </c>
      <c r="R84">
        <v>-4.6433175574653944</v>
      </c>
    </row>
    <row r="85" spans="1:18" x14ac:dyDescent="0.3">
      <c r="A85" s="1">
        <v>44166</v>
      </c>
      <c r="B85">
        <v>1.3475491298052162</v>
      </c>
      <c r="C85">
        <v>15.958322526761464</v>
      </c>
      <c r="D85">
        <v>5.9481012352474067</v>
      </c>
      <c r="E85">
        <v>8.6537168944434057</v>
      </c>
      <c r="F85">
        <v>-3.9301205863812356</v>
      </c>
      <c r="G85">
        <v>5.7405947467195944</v>
      </c>
      <c r="H85">
        <v>-4.685490115022489</v>
      </c>
      <c r="I85">
        <v>-12.653754905097983</v>
      </c>
      <c r="J85">
        <v>9.2979326605771888</v>
      </c>
      <c r="K85">
        <v>7.0459013509078829</v>
      </c>
      <c r="L85">
        <v>3.5039506925516548</v>
      </c>
      <c r="M85">
        <v>2.4668553192275056</v>
      </c>
      <c r="N85">
        <v>11.952216224964872</v>
      </c>
      <c r="O85">
        <v>0.47421812642265593</v>
      </c>
      <c r="P85">
        <v>9.5519006740278201</v>
      </c>
      <c r="Q85">
        <v>13.373866928655161</v>
      </c>
      <c r="R85">
        <v>-1.9615508053692281</v>
      </c>
    </row>
    <row r="86" spans="1:18" x14ac:dyDescent="0.3">
      <c r="A86" s="1">
        <v>44197</v>
      </c>
      <c r="B86">
        <v>2.7649431963845785</v>
      </c>
      <c r="C86">
        <v>-9.7119101344921575</v>
      </c>
      <c r="D86">
        <v>1.6195497263285148</v>
      </c>
      <c r="E86">
        <v>-1.7187621178398871</v>
      </c>
      <c r="F86">
        <v>4.5086471252961218</v>
      </c>
      <c r="G86">
        <v>4.7544409000288397</v>
      </c>
      <c r="H86">
        <v>-10.862373460425005</v>
      </c>
      <c r="I86">
        <v>-8.6048858916673936</v>
      </c>
      <c r="J86">
        <v>0.74741016133390303</v>
      </c>
      <c r="K86">
        <v>6.3128155936623642</v>
      </c>
      <c r="L86">
        <v>3.639875101908558</v>
      </c>
      <c r="M86">
        <v>1.5071924112801014</v>
      </c>
      <c r="N86">
        <v>-0.73885045441376462</v>
      </c>
      <c r="O86">
        <v>0.1568270376774592</v>
      </c>
      <c r="P86">
        <v>-9.8015692232315814</v>
      </c>
      <c r="Q86">
        <v>10.172895481525714</v>
      </c>
      <c r="R86">
        <v>-8.3001766808840927</v>
      </c>
    </row>
    <row r="87" spans="1:18" x14ac:dyDescent="0.3">
      <c r="A87" s="1">
        <v>44228</v>
      </c>
      <c r="B87">
        <v>1.9564812804807588</v>
      </c>
      <c r="C87">
        <v>6.2387754417346599</v>
      </c>
      <c r="D87">
        <v>3.9465182447295177</v>
      </c>
      <c r="E87">
        <v>-0.87262168279592345</v>
      </c>
      <c r="F87">
        <v>15.714545090513113</v>
      </c>
      <c r="G87">
        <v>4.2474828232174957</v>
      </c>
      <c r="H87">
        <v>-6.9241864788517802</v>
      </c>
      <c r="I87">
        <v>-15.898400305719605</v>
      </c>
      <c r="J87">
        <v>7.3539087320700531</v>
      </c>
      <c r="K87">
        <v>5.6782888028409815</v>
      </c>
      <c r="L87">
        <v>4.0334914032283109</v>
      </c>
      <c r="M87">
        <v>4.1782766700148528</v>
      </c>
      <c r="N87">
        <v>1.4356314814697839</v>
      </c>
      <c r="O87">
        <v>0.33462265542250691</v>
      </c>
      <c r="P87">
        <v>-10.435736992642589</v>
      </c>
      <c r="Q87">
        <v>9.9481212243637884</v>
      </c>
      <c r="R87">
        <v>-6.3696431267718197</v>
      </c>
    </row>
    <row r="88" spans="1:18" x14ac:dyDescent="0.3">
      <c r="A88" s="1">
        <v>44256</v>
      </c>
      <c r="B88">
        <v>3.8574999451042657</v>
      </c>
      <c r="C88">
        <v>21.031038857453652</v>
      </c>
      <c r="D88">
        <v>13.513470869808543</v>
      </c>
      <c r="E88">
        <v>3.261838372336598</v>
      </c>
      <c r="F88">
        <v>18.840487901858864</v>
      </c>
      <c r="G88">
        <v>8.0601982875488716</v>
      </c>
      <c r="H88">
        <v>7.1039005047510102</v>
      </c>
      <c r="I88">
        <v>25.776188870226946</v>
      </c>
      <c r="J88">
        <v>6.9536125356927272</v>
      </c>
      <c r="K88">
        <v>8.3352789693265805</v>
      </c>
      <c r="L88">
        <v>4.9061633378152436</v>
      </c>
      <c r="M88">
        <v>8.8064501801351724</v>
      </c>
      <c r="N88">
        <v>18.206902033539535</v>
      </c>
      <c r="O88">
        <v>1.0171550189035656</v>
      </c>
      <c r="P88">
        <v>15.495659748320392</v>
      </c>
      <c r="Q88">
        <v>18.633848848127215</v>
      </c>
      <c r="R88">
        <v>10.367828480328399</v>
      </c>
    </row>
    <row r="89" spans="1:18" x14ac:dyDescent="0.3">
      <c r="A89" s="1">
        <v>44287</v>
      </c>
      <c r="B89">
        <v>7.0463132637141399</v>
      </c>
      <c r="C89">
        <v>29.566524121735597</v>
      </c>
      <c r="D89">
        <v>19.738942571212249</v>
      </c>
      <c r="E89">
        <v>4.9896132844474437</v>
      </c>
      <c r="F89">
        <v>14.136218763667557</v>
      </c>
      <c r="G89">
        <v>15.989164648974864</v>
      </c>
      <c r="H89">
        <v>25.502203127686258</v>
      </c>
      <c r="I89">
        <v>74.412497934674718</v>
      </c>
      <c r="J89">
        <v>9.9941918476800282</v>
      </c>
      <c r="K89">
        <v>12.979041610036532</v>
      </c>
      <c r="L89">
        <v>5.0955882192717183</v>
      </c>
      <c r="M89">
        <v>10.225980060074562</v>
      </c>
      <c r="N89">
        <v>10.63947355073644</v>
      </c>
      <c r="O89">
        <v>2.2726915021981142</v>
      </c>
      <c r="P89">
        <v>21.412705631638929</v>
      </c>
      <c r="Q89">
        <v>36.497907444729321</v>
      </c>
      <c r="R89">
        <v>19.231377159584966</v>
      </c>
    </row>
    <row r="90" spans="1:18" x14ac:dyDescent="0.3">
      <c r="A90" s="1">
        <v>44317</v>
      </c>
      <c r="B90">
        <v>4.2623883520108308</v>
      </c>
      <c r="C90">
        <v>18.026719533124293</v>
      </c>
      <c r="D90">
        <v>18.731430993954817</v>
      </c>
      <c r="E90">
        <v>21.359935247382396</v>
      </c>
      <c r="F90">
        <v>12.842750049980083</v>
      </c>
      <c r="G90">
        <v>19.159967294079252</v>
      </c>
      <c r="H90">
        <v>28.40166129976609</v>
      </c>
      <c r="I90">
        <v>61.676744212137322</v>
      </c>
      <c r="J90">
        <v>8.7142945463519794</v>
      </c>
      <c r="K90">
        <v>11.882128246378002</v>
      </c>
      <c r="L90">
        <v>5.5461157589652856</v>
      </c>
      <c r="M90">
        <v>12.988291082981277</v>
      </c>
      <c r="N90">
        <v>29.79854689495204</v>
      </c>
      <c r="O90">
        <v>2.3041692121134503</v>
      </c>
      <c r="P90">
        <v>16.305972286239665</v>
      </c>
      <c r="Q90">
        <v>37.982438908578615</v>
      </c>
      <c r="R90">
        <v>21.653146726359836</v>
      </c>
    </row>
    <row r="91" spans="1:18" x14ac:dyDescent="0.3">
      <c r="A91" s="1">
        <v>44348</v>
      </c>
      <c r="B91">
        <v>6.6457932254243133</v>
      </c>
      <c r="C91">
        <v>24.052564951214549</v>
      </c>
      <c r="D91">
        <v>15.590030299641256</v>
      </c>
      <c r="E91">
        <v>12.747675751239143</v>
      </c>
      <c r="F91">
        <v>15.23371469411066</v>
      </c>
      <c r="G91">
        <v>15.513841813876027</v>
      </c>
      <c r="H91">
        <v>33.949726135853695</v>
      </c>
      <c r="I91">
        <v>53.247430808042822</v>
      </c>
      <c r="J91">
        <v>8.280797105953269</v>
      </c>
      <c r="K91">
        <v>8.0064130798824067</v>
      </c>
      <c r="L91">
        <v>5.8295509860105454</v>
      </c>
      <c r="M91">
        <v>13.46333821665975</v>
      </c>
      <c r="N91">
        <v>24.109172912284066</v>
      </c>
      <c r="O91">
        <v>2.3032193297191981</v>
      </c>
      <c r="P91">
        <v>9.519538852631527</v>
      </c>
      <c r="Q91">
        <v>30.897726200021992</v>
      </c>
      <c r="R91">
        <v>13.694540136314345</v>
      </c>
    </row>
    <row r="92" spans="1:18" x14ac:dyDescent="0.3">
      <c r="A92" s="1">
        <v>44378</v>
      </c>
      <c r="B92">
        <v>3.2668029512131938</v>
      </c>
      <c r="C92">
        <v>14.806926778566435</v>
      </c>
      <c r="D92">
        <v>8.8855288809139381</v>
      </c>
      <c r="E92">
        <v>23.428180916158809</v>
      </c>
      <c r="F92">
        <v>10.987338700065564</v>
      </c>
      <c r="G92">
        <v>11.327599948080788</v>
      </c>
      <c r="H92">
        <v>17.471269301017117</v>
      </c>
      <c r="I92">
        <v>44.731824686904076</v>
      </c>
      <c r="J92">
        <v>5.613896624181919</v>
      </c>
      <c r="K92">
        <v>7.9181073824074417</v>
      </c>
      <c r="L92">
        <v>5.7135266381256145</v>
      </c>
      <c r="M92">
        <v>13.457715958587954</v>
      </c>
      <c r="N92">
        <v>18.955649485228918</v>
      </c>
      <c r="O92">
        <v>2.3767205604500816</v>
      </c>
      <c r="P92">
        <v>4.7311661838827348</v>
      </c>
      <c r="Q92">
        <v>26.358751003851495</v>
      </c>
      <c r="R92">
        <v>13.012756675078862</v>
      </c>
    </row>
    <row r="93" spans="1:18" x14ac:dyDescent="0.3">
      <c r="A93" s="1">
        <v>44409</v>
      </c>
      <c r="B93">
        <v>4.2368583139801785</v>
      </c>
      <c r="C93">
        <v>5.110309383658489</v>
      </c>
      <c r="D93">
        <v>4.4738616815053831</v>
      </c>
      <c r="E93">
        <v>13.795921297007638</v>
      </c>
      <c r="F93">
        <v>6.9437887596245815</v>
      </c>
      <c r="G93">
        <v>7.5609681458238498</v>
      </c>
      <c r="H93">
        <v>12.746597770081493</v>
      </c>
      <c r="I93">
        <v>20.440106829594342</v>
      </c>
      <c r="J93">
        <v>5.9011860688337237</v>
      </c>
      <c r="K93">
        <v>9.3970178960841366</v>
      </c>
      <c r="L93">
        <v>5.333916133038656</v>
      </c>
      <c r="M93">
        <v>12.442571506240711</v>
      </c>
      <c r="N93">
        <v>15.58434373385289</v>
      </c>
      <c r="O93">
        <v>3.2273717804505111</v>
      </c>
      <c r="P93">
        <v>2.0578572317730277</v>
      </c>
      <c r="Q93">
        <v>26.636007080795181</v>
      </c>
      <c r="R93">
        <v>6.701183235286166</v>
      </c>
    </row>
    <row r="94" spans="1:18" x14ac:dyDescent="0.3">
      <c r="A94" s="1">
        <v>44440</v>
      </c>
      <c r="B94">
        <v>4.3862448166206889</v>
      </c>
      <c r="C94">
        <v>0.10760698961141202</v>
      </c>
      <c r="D94">
        <v>2.4288970794098788</v>
      </c>
      <c r="E94">
        <v>7.0430048071646638</v>
      </c>
      <c r="F94">
        <v>7.3639405140000065</v>
      </c>
      <c r="G94">
        <v>4.7113150552873435</v>
      </c>
      <c r="H94">
        <v>10.6214872736156</v>
      </c>
      <c r="I94">
        <v>17.10693959150602</v>
      </c>
      <c r="J94">
        <v>5.0151740166638206</v>
      </c>
      <c r="K94">
        <v>7.4092275205268407</v>
      </c>
      <c r="L94">
        <v>5.0567677457573836</v>
      </c>
      <c r="M94">
        <v>11.073079810569837</v>
      </c>
      <c r="N94">
        <v>11.984360995919289</v>
      </c>
      <c r="O94">
        <v>3.0418130491053574</v>
      </c>
      <c r="P94">
        <v>0.92359560851554079</v>
      </c>
      <c r="Q94">
        <v>17.576046556340714</v>
      </c>
      <c r="R94">
        <v>8.7216203066467983</v>
      </c>
    </row>
    <row r="95" spans="1:18" x14ac:dyDescent="0.3">
      <c r="A95" s="1">
        <v>44470</v>
      </c>
      <c r="B95">
        <v>2.370825184282225</v>
      </c>
      <c r="C95">
        <v>-2.3489549642528686</v>
      </c>
      <c r="D95">
        <v>2.1388744132136139</v>
      </c>
      <c r="E95">
        <v>-2.8279811429917601</v>
      </c>
      <c r="F95">
        <v>9.1422005636923274</v>
      </c>
      <c r="G95">
        <v>3.5731587339213178</v>
      </c>
      <c r="H95">
        <v>9.2004895704358631</v>
      </c>
      <c r="I95">
        <v>13.831458281470503</v>
      </c>
      <c r="J95">
        <v>7.2800910616063845</v>
      </c>
      <c r="K95">
        <v>5.913942120599728</v>
      </c>
      <c r="L95">
        <v>5.2091410679021521</v>
      </c>
      <c r="M95">
        <v>8.6078397446372747</v>
      </c>
      <c r="N95">
        <v>3.5814519652525405</v>
      </c>
      <c r="O95">
        <v>2.5439624821934359</v>
      </c>
      <c r="P95">
        <v>8.9328881756344458E-2</v>
      </c>
      <c r="Q95">
        <v>7.9662344491741663</v>
      </c>
      <c r="R95">
        <v>7.3428054447031315</v>
      </c>
    </row>
    <row r="96" spans="1:18" x14ac:dyDescent="0.3">
      <c r="A96" s="1">
        <v>44501</v>
      </c>
      <c r="B96">
        <v>6.4374387686970209</v>
      </c>
      <c r="C96">
        <v>10.800258072586914</v>
      </c>
      <c r="D96">
        <v>5.5797855784232695</v>
      </c>
      <c r="E96">
        <v>-0.12378323657370061</v>
      </c>
      <c r="F96">
        <v>13.472867661142459</v>
      </c>
      <c r="G96">
        <v>4.0539587893276376</v>
      </c>
      <c r="H96">
        <v>13.52194463613057</v>
      </c>
      <c r="I96">
        <v>13.409924611605376</v>
      </c>
      <c r="J96">
        <v>3.2568706589117085</v>
      </c>
      <c r="K96">
        <v>6.1348271301665989</v>
      </c>
      <c r="L96">
        <v>5.3879381850372852</v>
      </c>
      <c r="M96">
        <v>8.8168834410770245</v>
      </c>
      <c r="N96">
        <v>14.371296916248227</v>
      </c>
      <c r="O96">
        <v>2.6274786112789172</v>
      </c>
      <c r="P96">
        <v>1.3452054937251461</v>
      </c>
      <c r="Q96">
        <v>6.4150174649580123</v>
      </c>
      <c r="R96">
        <v>6.6896197899901892</v>
      </c>
    </row>
    <row r="97" spans="1:18" x14ac:dyDescent="0.3">
      <c r="A97" s="1">
        <v>44531</v>
      </c>
      <c r="B97">
        <v>4.543494423684777</v>
      </c>
      <c r="C97">
        <v>-2.3587670492533022</v>
      </c>
      <c r="D97">
        <v>4.0737840458837695</v>
      </c>
      <c r="E97">
        <v>-1.963041682821725</v>
      </c>
      <c r="F97">
        <v>5.2185893035988613</v>
      </c>
      <c r="G97">
        <v>4.1209068260796471</v>
      </c>
      <c r="H97">
        <v>13.547501237885484</v>
      </c>
      <c r="I97">
        <v>13.73502474653408</v>
      </c>
      <c r="J97">
        <v>-4.8971071387151284</v>
      </c>
      <c r="K97">
        <v>5.9912317885694222</v>
      </c>
      <c r="L97">
        <v>5.2890056757307207</v>
      </c>
      <c r="M97">
        <v>7.0790933010155754</v>
      </c>
      <c r="N97">
        <v>2.4959037501283348</v>
      </c>
      <c r="O97">
        <v>2.4528312428326586</v>
      </c>
      <c r="P97">
        <v>0.97192348914883553</v>
      </c>
      <c r="Q97">
        <v>4.9019916035919948</v>
      </c>
      <c r="R97">
        <v>5.9675565984437071</v>
      </c>
    </row>
    <row r="98" spans="1:18" x14ac:dyDescent="0.3">
      <c r="A98" s="1">
        <v>44562</v>
      </c>
      <c r="B98">
        <v>2.8775323364623944</v>
      </c>
      <c r="C98">
        <v>11.989882971812406</v>
      </c>
      <c r="D98">
        <v>4.8948058870017235</v>
      </c>
      <c r="E98">
        <v>3.4137770769861362</v>
      </c>
      <c r="F98">
        <v>7.1731135950256402</v>
      </c>
      <c r="G98">
        <v>3.2088429197126231</v>
      </c>
      <c r="H98">
        <v>15.627696517430053</v>
      </c>
      <c r="I98">
        <v>13.448752823942669</v>
      </c>
      <c r="J98">
        <v>1.3675786424017389</v>
      </c>
      <c r="K98">
        <v>3.76322281808892</v>
      </c>
      <c r="L98">
        <v>5.4583833691412593</v>
      </c>
      <c r="M98">
        <v>7.7782968330727016</v>
      </c>
      <c r="N98">
        <v>13.30322686670695</v>
      </c>
      <c r="O98">
        <v>2.8425035447369851</v>
      </c>
      <c r="P98">
        <v>2.1561839835949002</v>
      </c>
      <c r="Q98">
        <v>7.897521001817708</v>
      </c>
      <c r="R98">
        <v>4.4604562072025828</v>
      </c>
    </row>
    <row r="99" spans="1:18" x14ac:dyDescent="0.3">
      <c r="A99" s="1">
        <v>44593</v>
      </c>
      <c r="B99">
        <v>5.0395821518643089</v>
      </c>
      <c r="C99">
        <v>5.5701615575965775</v>
      </c>
      <c r="D99">
        <v>4.8092166029412482</v>
      </c>
      <c r="E99">
        <v>5.6369837049553837</v>
      </c>
      <c r="F99">
        <v>1.0873858499428763</v>
      </c>
      <c r="G99">
        <v>2.7893960882703368</v>
      </c>
      <c r="H99">
        <v>12.256122058999267</v>
      </c>
      <c r="I99">
        <v>16.785827796914447</v>
      </c>
      <c r="J99">
        <v>-2.6010065595191918</v>
      </c>
      <c r="K99">
        <v>8.5489203369273525</v>
      </c>
      <c r="L99">
        <v>5.2524062455550933</v>
      </c>
      <c r="M99">
        <v>6.0997664884935148</v>
      </c>
      <c r="N99">
        <v>17.209799199724628</v>
      </c>
      <c r="O99">
        <v>2.7897505046839512</v>
      </c>
      <c r="P99">
        <v>1.9434886917576506</v>
      </c>
      <c r="Q99">
        <v>9.9205996607681755</v>
      </c>
      <c r="R99">
        <v>2.5095878705194963</v>
      </c>
    </row>
    <row r="100" spans="1:18" x14ac:dyDescent="0.3">
      <c r="A100" s="1">
        <v>44621</v>
      </c>
      <c r="B100">
        <v>3.4472757002397714</v>
      </c>
      <c r="C100">
        <v>-3.0916557074481119</v>
      </c>
      <c r="D100">
        <v>5.5635841707867257</v>
      </c>
      <c r="E100">
        <v>5.6224469598310094</v>
      </c>
      <c r="F100">
        <v>4.5386052860568782</v>
      </c>
      <c r="G100">
        <v>3.6743531801228642</v>
      </c>
      <c r="H100">
        <v>14.056359747133058</v>
      </c>
      <c r="I100">
        <v>15.644573621515548</v>
      </c>
      <c r="J100">
        <v>-1.0676832894960739</v>
      </c>
      <c r="K100">
        <v>8.4533602050208714</v>
      </c>
      <c r="L100">
        <v>4.9977693152782194</v>
      </c>
      <c r="M100">
        <v>5.6067167162367184</v>
      </c>
      <c r="N100">
        <v>1.6695204169355975</v>
      </c>
      <c r="O100">
        <v>2.3881567690435617</v>
      </c>
      <c r="P100">
        <v>3.8140296736487471</v>
      </c>
      <c r="Q100">
        <v>8.1680829930625549</v>
      </c>
      <c r="R100">
        <v>5.0240192326302235</v>
      </c>
    </row>
    <row r="101" spans="1:18" x14ac:dyDescent="0.3">
      <c r="A101" s="1">
        <v>44652</v>
      </c>
      <c r="B101">
        <v>4.499093078268686</v>
      </c>
      <c r="C101">
        <v>-17.914205845746224</v>
      </c>
      <c r="D101">
        <v>3.3879104025062361</v>
      </c>
      <c r="E101">
        <v>11.868940047237061</v>
      </c>
      <c r="F101">
        <v>0.67960031710030933</v>
      </c>
      <c r="G101">
        <v>4.0956095111760078</v>
      </c>
      <c r="H101">
        <v>7.9433881674245015</v>
      </c>
      <c r="I101">
        <v>23.055825002730003</v>
      </c>
      <c r="J101">
        <v>1.5367969073849252</v>
      </c>
      <c r="K101">
        <v>12.459736701119752</v>
      </c>
      <c r="L101">
        <v>5.353097129510914</v>
      </c>
      <c r="M101">
        <v>4.9812516135701657</v>
      </c>
      <c r="N101">
        <v>10.024457852855306</v>
      </c>
      <c r="O101">
        <v>3.1579973486796575</v>
      </c>
      <c r="P101">
        <v>2.9277610977419926</v>
      </c>
      <c r="Q101">
        <v>0.31863020112754725</v>
      </c>
      <c r="R101">
        <v>7.6778743930093754</v>
      </c>
    </row>
    <row r="102" spans="1:18" x14ac:dyDescent="0.3">
      <c r="A102" s="1">
        <v>44682</v>
      </c>
      <c r="B102">
        <v>5.0176600221748942</v>
      </c>
      <c r="C102">
        <v>-9.5249033243812136</v>
      </c>
      <c r="D102">
        <v>5.2226521886539672</v>
      </c>
      <c r="E102">
        <v>-3.6610635731191365</v>
      </c>
      <c r="F102">
        <v>3.2936483167539166</v>
      </c>
      <c r="G102">
        <v>4.5256340620911146</v>
      </c>
      <c r="H102">
        <v>10.284689179359134</v>
      </c>
      <c r="I102">
        <v>13.177419215574432</v>
      </c>
      <c r="J102">
        <v>5.1702363684790384</v>
      </c>
      <c r="K102">
        <v>6.9008382709410085</v>
      </c>
      <c r="L102">
        <v>5.7319866964128607</v>
      </c>
      <c r="M102">
        <v>4.9306074300535414</v>
      </c>
      <c r="N102">
        <v>8.7613937843784555</v>
      </c>
      <c r="O102">
        <v>3.7413961964584104</v>
      </c>
      <c r="P102">
        <v>2.5041864471702979</v>
      </c>
      <c r="Q102">
        <v>-0.46169709201122089</v>
      </c>
      <c r="R102">
        <v>6.1958436582856251</v>
      </c>
    </row>
    <row r="103" spans="1:18" x14ac:dyDescent="0.3">
      <c r="A103" s="1">
        <v>44713</v>
      </c>
      <c r="B103">
        <v>3.395727315293783</v>
      </c>
      <c r="C103">
        <v>-5.6363928364862659</v>
      </c>
      <c r="D103">
        <v>4.686184627652537</v>
      </c>
      <c r="E103">
        <v>8.5620115811577762</v>
      </c>
      <c r="F103">
        <v>3.167158526977758</v>
      </c>
      <c r="G103">
        <v>4.796766432102558</v>
      </c>
      <c r="H103">
        <v>7.1128465293279817</v>
      </c>
      <c r="I103">
        <v>11.345797667239864</v>
      </c>
      <c r="J103">
        <v>2.3727841495473996</v>
      </c>
      <c r="K103">
        <v>8.115258857610371</v>
      </c>
      <c r="L103">
        <v>5.1095591158844655</v>
      </c>
      <c r="M103">
        <v>4.7157756990464605</v>
      </c>
      <c r="N103">
        <v>5.2326013852273405</v>
      </c>
      <c r="O103">
        <v>3.7302193882538575</v>
      </c>
      <c r="P103">
        <v>2.6238761073026069</v>
      </c>
      <c r="Q103">
        <v>1.7034028382487065</v>
      </c>
      <c r="R103">
        <v>6.1669452105582678</v>
      </c>
    </row>
    <row r="104" spans="1:18" x14ac:dyDescent="0.3">
      <c r="A104" s="1">
        <v>44743</v>
      </c>
      <c r="B104">
        <v>2.353180230248924</v>
      </c>
      <c r="C104">
        <v>-7.4925534025452833</v>
      </c>
      <c r="D104">
        <v>3.4922863742774268</v>
      </c>
      <c r="E104">
        <v>3.7095782209791253</v>
      </c>
      <c r="F104">
        <v>3.8858990047450561</v>
      </c>
      <c r="G104">
        <v>4.1349342999787524</v>
      </c>
      <c r="H104">
        <v>5.5992919749307362</v>
      </c>
      <c r="I104">
        <v>14.715226737746761</v>
      </c>
      <c r="J104">
        <v>2.4320329093623343</v>
      </c>
      <c r="K104">
        <v>7.9054261177938798</v>
      </c>
      <c r="L104">
        <v>5.1016690887493894</v>
      </c>
      <c r="M104">
        <v>2.9209633843391174</v>
      </c>
      <c r="N104">
        <v>0.23625231628219012</v>
      </c>
      <c r="O104">
        <v>3.648324525011077</v>
      </c>
      <c r="P104">
        <v>2.8529789967289787</v>
      </c>
      <c r="Q104">
        <v>-7.4793755061894274</v>
      </c>
      <c r="R104">
        <v>5.038498667589991</v>
      </c>
    </row>
    <row r="105" spans="1:18" x14ac:dyDescent="0.3">
      <c r="A105" s="1">
        <v>44774</v>
      </c>
      <c r="B105">
        <v>2.1644590786533229</v>
      </c>
      <c r="C105">
        <v>-4.897034201589662</v>
      </c>
      <c r="D105">
        <v>3.1354288430853501</v>
      </c>
      <c r="E105">
        <v>6.7757742599481077</v>
      </c>
      <c r="F105">
        <v>10.429558322891538</v>
      </c>
      <c r="G105">
        <v>4.1761070555784698</v>
      </c>
      <c r="H105">
        <v>6.8475972744967777</v>
      </c>
      <c r="I105">
        <v>18.208961609275477</v>
      </c>
      <c r="J105">
        <v>1.2952954182890721</v>
      </c>
      <c r="K105">
        <v>4.930537465051458</v>
      </c>
      <c r="L105">
        <v>5.4035915345439065</v>
      </c>
      <c r="M105">
        <v>4.3759799369287578</v>
      </c>
      <c r="N105">
        <v>20.525461597590052</v>
      </c>
      <c r="O105">
        <v>3.0138551772423767</v>
      </c>
      <c r="P105">
        <v>3.0760370442415592</v>
      </c>
      <c r="Q105">
        <v>-6.4449757523077977</v>
      </c>
      <c r="R105">
        <v>4.6558890687421268</v>
      </c>
    </row>
    <row r="106" spans="1:18" x14ac:dyDescent="0.3">
      <c r="A106" s="1">
        <v>44805</v>
      </c>
      <c r="B106">
        <v>1.2090300228500865</v>
      </c>
      <c r="C106">
        <v>-8.4070114999403245</v>
      </c>
      <c r="D106">
        <v>2.0479283564569926</v>
      </c>
      <c r="E106">
        <v>7.5877703179750142</v>
      </c>
      <c r="F106">
        <v>11.54884348723786</v>
      </c>
      <c r="G106">
        <v>3.430277170624521</v>
      </c>
      <c r="H106">
        <v>5.4438063469215621</v>
      </c>
      <c r="I106">
        <v>17.988925610991174</v>
      </c>
      <c r="J106">
        <v>-1.036496527034231</v>
      </c>
      <c r="K106">
        <v>11.405035172087977</v>
      </c>
      <c r="L106">
        <v>4.6404342637330558</v>
      </c>
      <c r="M106">
        <v>4.0498216101578066</v>
      </c>
      <c r="N106">
        <v>9.8829572274116373</v>
      </c>
      <c r="O106">
        <v>2.9050102029894731</v>
      </c>
      <c r="P106">
        <v>2.7941648633792937</v>
      </c>
      <c r="Q106">
        <v>-4.8089541115929535</v>
      </c>
      <c r="R106">
        <v>3.7211452638445763</v>
      </c>
    </row>
    <row r="107" spans="1:18" x14ac:dyDescent="0.3">
      <c r="A107" s="1">
        <v>44835</v>
      </c>
      <c r="B107">
        <v>0.87008305847061251</v>
      </c>
      <c r="C107">
        <v>-1.6815610653959254</v>
      </c>
      <c r="D107">
        <v>1.6136051810075287</v>
      </c>
      <c r="E107">
        <v>8.1425395126162243</v>
      </c>
      <c r="F107">
        <v>12.495889169946352</v>
      </c>
      <c r="G107">
        <v>2.4884749776360024</v>
      </c>
      <c r="H107">
        <v>5.4087708331610287</v>
      </c>
      <c r="I107">
        <v>15.227124624281799</v>
      </c>
      <c r="J107">
        <v>-4.0147841386687162</v>
      </c>
      <c r="K107">
        <v>12.105696075171295</v>
      </c>
      <c r="L107">
        <v>4.233843961315003</v>
      </c>
      <c r="M107">
        <v>4.8087870265993047</v>
      </c>
      <c r="N107">
        <v>10.277097501875403</v>
      </c>
      <c r="O107">
        <v>2.082461581791577</v>
      </c>
      <c r="P107">
        <v>2.2662695388639094</v>
      </c>
      <c r="Q107">
        <v>-3.9845802255178455</v>
      </c>
      <c r="R107">
        <v>2.1279350752223252</v>
      </c>
    </row>
    <row r="108" spans="1:18" x14ac:dyDescent="0.3">
      <c r="A108" s="1">
        <v>44866</v>
      </c>
      <c r="B108">
        <v>-0.24932890990343992</v>
      </c>
      <c r="C108">
        <v>-2.9564670955218588</v>
      </c>
      <c r="D108">
        <v>3.2664505305743035</v>
      </c>
      <c r="E108">
        <v>7.823224237595511</v>
      </c>
      <c r="F108">
        <v>13.333433827909417</v>
      </c>
      <c r="G108">
        <v>1.9512475258863304</v>
      </c>
      <c r="H108">
        <v>4.2224125546087947</v>
      </c>
      <c r="I108">
        <v>11.489235820286808</v>
      </c>
      <c r="J108">
        <v>-2.3311100083014651</v>
      </c>
      <c r="K108">
        <v>8.9570108821746857</v>
      </c>
      <c r="L108">
        <v>4.0437678243028046</v>
      </c>
      <c r="M108">
        <v>4.8259663476292189</v>
      </c>
      <c r="N108">
        <v>4.9223939018737894</v>
      </c>
      <c r="O108">
        <v>2.0176580912958855</v>
      </c>
      <c r="P108">
        <v>2.085903660454008</v>
      </c>
      <c r="Q108">
        <v>0.37912961999973049</v>
      </c>
      <c r="R108">
        <v>4.5516224296512746</v>
      </c>
    </row>
    <row r="109" spans="1:18" x14ac:dyDescent="0.3">
      <c r="A109" s="1">
        <v>44896</v>
      </c>
      <c r="B109">
        <v>-0.3267746771236375</v>
      </c>
      <c r="C109">
        <v>2.3557462821526087</v>
      </c>
      <c r="D109">
        <v>1.5205313606253696</v>
      </c>
      <c r="E109">
        <v>9.6338115210373303</v>
      </c>
      <c r="F109">
        <v>15.210258674201299</v>
      </c>
      <c r="G109">
        <v>1.9107239733237265</v>
      </c>
      <c r="H109">
        <v>2.5963748976113123</v>
      </c>
      <c r="I109">
        <v>10.028574629506167</v>
      </c>
      <c r="J109">
        <v>1.7580902812628523</v>
      </c>
      <c r="K109">
        <v>10.381491967009637</v>
      </c>
      <c r="L109">
        <v>4.2122170372334438</v>
      </c>
      <c r="M109">
        <v>4.3322384126376789</v>
      </c>
      <c r="N109">
        <v>4.0834106420271752</v>
      </c>
      <c r="O109">
        <v>1.8811505070857208</v>
      </c>
      <c r="P109">
        <v>2.5316425358098655</v>
      </c>
      <c r="Q109">
        <v>-2.9135756598478366</v>
      </c>
      <c r="R109">
        <v>3.5874581649150343</v>
      </c>
    </row>
    <row r="110" spans="1:18" x14ac:dyDescent="0.3">
      <c r="A110" s="1">
        <v>44927</v>
      </c>
      <c r="B110">
        <v>1.6478631624373179</v>
      </c>
      <c r="C110">
        <v>-7.0676727563304809</v>
      </c>
      <c r="D110">
        <v>2.4501191347197135</v>
      </c>
      <c r="E110">
        <v>2.8220228611294687</v>
      </c>
      <c r="F110">
        <v>3.3735001848569368</v>
      </c>
      <c r="G110">
        <v>2.3581267502193839</v>
      </c>
      <c r="H110">
        <v>2.4459330481360695</v>
      </c>
      <c r="I110">
        <v>12.075050342737015</v>
      </c>
      <c r="J110">
        <v>3.0319148915958607</v>
      </c>
      <c r="K110">
        <v>10.812747980791841</v>
      </c>
      <c r="L110">
        <v>4.1867155295283567</v>
      </c>
      <c r="M110">
        <v>4.8667494719057771</v>
      </c>
      <c r="N110">
        <v>5.2588617419508239</v>
      </c>
      <c r="O110">
        <v>2.6629381536131831</v>
      </c>
      <c r="P110">
        <v>2.779880586231215</v>
      </c>
      <c r="Q110">
        <v>-6.077884886315772</v>
      </c>
      <c r="R110">
        <v>4.5281687381447426</v>
      </c>
    </row>
    <row r="111" spans="1:18" x14ac:dyDescent="0.3">
      <c r="A111" s="1">
        <v>44958</v>
      </c>
      <c r="B111">
        <v>3.1090323547546177</v>
      </c>
      <c r="C111">
        <v>-11.36774578362423</v>
      </c>
      <c r="D111">
        <v>3.5908044852006356</v>
      </c>
      <c r="E111">
        <v>-0.49890314558309967</v>
      </c>
      <c r="F111">
        <v>13.673765275949876</v>
      </c>
      <c r="G111">
        <v>2.661125449151541</v>
      </c>
      <c r="H111">
        <v>3.9288150533400454</v>
      </c>
      <c r="I111">
        <v>10.465360053463129</v>
      </c>
      <c r="J111">
        <v>2.8949651429702072</v>
      </c>
      <c r="K111">
        <v>12.113071648560563</v>
      </c>
      <c r="L111">
        <v>4.2489888253446964</v>
      </c>
      <c r="M111">
        <v>6.2476448971504226</v>
      </c>
      <c r="N111">
        <v>3.2626231073952709</v>
      </c>
      <c r="O111">
        <v>3.8693486860263988</v>
      </c>
      <c r="P111">
        <v>5.7882821039395509</v>
      </c>
      <c r="Q111">
        <v>-4.0541999055106999</v>
      </c>
      <c r="R111">
        <v>3.7543102466946436</v>
      </c>
    </row>
    <row r="112" spans="1:18" x14ac:dyDescent="0.3">
      <c r="A112" s="1">
        <v>44986</v>
      </c>
      <c r="B112">
        <v>2.999126501309334</v>
      </c>
      <c r="C112">
        <v>-1.2666098210642076</v>
      </c>
      <c r="D112">
        <v>4.8215048469873523</v>
      </c>
      <c r="E112">
        <v>-2.1785672940458909</v>
      </c>
      <c r="F112">
        <v>10.195228994417604</v>
      </c>
      <c r="G112">
        <v>1.1995937476207246</v>
      </c>
      <c r="H112">
        <v>1.2970733536235883</v>
      </c>
      <c r="I112">
        <v>11.127408623682712</v>
      </c>
      <c r="J112">
        <v>1.2080209636904442</v>
      </c>
      <c r="K112">
        <v>9.9419182054849102</v>
      </c>
      <c r="L112">
        <v>4.3664927823747917</v>
      </c>
      <c r="M112">
        <v>5.0144549420877382</v>
      </c>
      <c r="N112">
        <v>7.5031922591633986</v>
      </c>
      <c r="O112">
        <v>3.9817404678267536</v>
      </c>
      <c r="P112">
        <v>5.2470531182913049</v>
      </c>
      <c r="Q112">
        <v>-1.4497184606623819</v>
      </c>
      <c r="R112">
        <v>3.1316424926334747</v>
      </c>
    </row>
    <row r="113" spans="1:18" x14ac:dyDescent="0.3">
      <c r="A113" s="1">
        <v>45017</v>
      </c>
      <c r="B113">
        <v>2.2694620892127659</v>
      </c>
      <c r="C113">
        <v>-0.82851253862854435</v>
      </c>
      <c r="D113">
        <v>2.4594607928267749</v>
      </c>
      <c r="E113">
        <v>-3.4462692845717413</v>
      </c>
      <c r="F113">
        <v>12.529324156406176</v>
      </c>
      <c r="G113">
        <v>1.0048440051299963</v>
      </c>
      <c r="H113">
        <v>1.1314340187602312</v>
      </c>
      <c r="I113">
        <v>6.8165911030483244</v>
      </c>
      <c r="J113">
        <v>-1.605315565878513</v>
      </c>
      <c r="K113">
        <v>5.7871381802524553</v>
      </c>
      <c r="L113">
        <v>3.8673773551485908</v>
      </c>
      <c r="M113">
        <v>4.4524926836056409</v>
      </c>
      <c r="N113">
        <v>-1.6810867036160033</v>
      </c>
      <c r="O113">
        <v>3.4074226674735115</v>
      </c>
      <c r="P113">
        <v>4.4649253342837767</v>
      </c>
      <c r="Q113">
        <v>3.9268870861447311</v>
      </c>
      <c r="R113">
        <v>5.3502872476784944</v>
      </c>
    </row>
    <row r="114" spans="1:18" x14ac:dyDescent="0.3">
      <c r="A114" s="1">
        <v>45047</v>
      </c>
      <c r="B114">
        <v>2.4418133124446229</v>
      </c>
      <c r="C114">
        <v>-5.0541909011457733</v>
      </c>
      <c r="D114">
        <v>2.0177257258066561</v>
      </c>
      <c r="E114">
        <v>2.6119844508390742</v>
      </c>
      <c r="F114">
        <v>5.2763403377330746</v>
      </c>
      <c r="G114">
        <v>2.9442707044243548</v>
      </c>
      <c r="H114">
        <v>1.0197488441251181</v>
      </c>
      <c r="I114">
        <v>5.5075581548935162</v>
      </c>
      <c r="J114">
        <v>-0.32300387643962836</v>
      </c>
      <c r="K114">
        <v>11.261768445423172</v>
      </c>
      <c r="L114">
        <v>3.9819657044124881</v>
      </c>
      <c r="M114">
        <v>6.4192960802673156</v>
      </c>
      <c r="N114">
        <v>-0.61205831286800105</v>
      </c>
      <c r="O114">
        <v>2.7315694627879878</v>
      </c>
      <c r="P114">
        <v>4.316468419353086</v>
      </c>
      <c r="Q114">
        <v>2.2768190703406503</v>
      </c>
      <c r="R114">
        <v>3.8529125493887477</v>
      </c>
    </row>
    <row r="115" spans="1:18" x14ac:dyDescent="0.3">
      <c r="A115" s="1">
        <v>45078</v>
      </c>
      <c r="B115">
        <v>3.3542120178225332</v>
      </c>
      <c r="C115">
        <v>-10.615497652676027</v>
      </c>
      <c r="D115">
        <v>1.3941428659332473</v>
      </c>
      <c r="E115">
        <v>-11.230407948017799</v>
      </c>
      <c r="F115">
        <v>10.736230041995157</v>
      </c>
      <c r="G115">
        <v>4.9333108679000048</v>
      </c>
      <c r="H115">
        <v>1.0162037496249923</v>
      </c>
      <c r="I115">
        <v>10.6440822519356</v>
      </c>
      <c r="J115">
        <v>-1.4362141964906954</v>
      </c>
      <c r="K115">
        <v>16.947278113158859</v>
      </c>
      <c r="L115">
        <v>4.3830855030335272</v>
      </c>
      <c r="M115">
        <v>7.4360134719716058</v>
      </c>
      <c r="N115">
        <v>4.731033291265291</v>
      </c>
      <c r="O115">
        <v>2.721417240566268</v>
      </c>
      <c r="P115">
        <v>4.4204622192250298</v>
      </c>
      <c r="Q115">
        <v>-2.3206246820964793</v>
      </c>
      <c r="R115">
        <v>5.4283712181587163</v>
      </c>
    </row>
    <row r="116" spans="1:18" x14ac:dyDescent="0.3">
      <c r="A116" s="1">
        <v>45108</v>
      </c>
      <c r="B116">
        <v>3.2308090045061419</v>
      </c>
      <c r="C116">
        <v>-7.1432697891388131</v>
      </c>
      <c r="D116">
        <v>0.85179393585386265</v>
      </c>
      <c r="E116">
        <v>-2.7598052117305656</v>
      </c>
      <c r="F116">
        <v>9.2542718346429353</v>
      </c>
      <c r="G116">
        <v>4.8833776079656275</v>
      </c>
      <c r="H116">
        <v>2.3687092906738769</v>
      </c>
      <c r="I116">
        <v>9.3284808145178033</v>
      </c>
      <c r="J116">
        <v>0.87980598455874315</v>
      </c>
      <c r="K116">
        <v>8.0323441302515306</v>
      </c>
      <c r="L116">
        <v>4.3183530073334282</v>
      </c>
      <c r="M116">
        <v>5.1209628972208776</v>
      </c>
      <c r="N116">
        <v>6.7392446388750926</v>
      </c>
      <c r="O116">
        <v>2.2711617877363039</v>
      </c>
      <c r="P116">
        <v>3.162385206233381</v>
      </c>
      <c r="Q116">
        <v>0.9658950577933183</v>
      </c>
      <c r="R116">
        <v>2.3322001013367526</v>
      </c>
    </row>
    <row r="117" spans="1:18" x14ac:dyDescent="0.3">
      <c r="A117" s="1">
        <v>45139</v>
      </c>
      <c r="B117">
        <v>2.5894630946906432</v>
      </c>
      <c r="C117">
        <v>-11.239685346803995</v>
      </c>
      <c r="D117">
        <v>1.3857505344947043</v>
      </c>
      <c r="E117">
        <v>2.1902449548335312E-2</v>
      </c>
      <c r="F117">
        <v>-1.1876231143816511</v>
      </c>
      <c r="G117">
        <v>4.5837369836706046</v>
      </c>
      <c r="H117">
        <v>2.6599546163848373</v>
      </c>
      <c r="I117">
        <v>4.9362294271812885</v>
      </c>
      <c r="J117">
        <v>1.9790591496487764E-2</v>
      </c>
      <c r="K117">
        <v>11.019802375721682</v>
      </c>
      <c r="L117">
        <v>4.0737939772681528</v>
      </c>
      <c r="M117">
        <v>4.5366021673890486</v>
      </c>
      <c r="N117">
        <v>-0.19196425237215919</v>
      </c>
      <c r="O117">
        <v>2.2498888746306278</v>
      </c>
      <c r="P117">
        <v>2.7368635872310136</v>
      </c>
      <c r="Q117">
        <v>2.0760211417520509</v>
      </c>
      <c r="R117">
        <v>3.8743042166924653</v>
      </c>
    </row>
    <row r="118" spans="1:18" x14ac:dyDescent="0.3">
      <c r="A118" s="1">
        <v>45170</v>
      </c>
      <c r="B118">
        <v>2.5734063705677812</v>
      </c>
      <c r="C118">
        <v>-8.0520654464954902</v>
      </c>
      <c r="D118">
        <v>0.97468888643510354</v>
      </c>
      <c r="E118">
        <v>-2.901669455628678</v>
      </c>
      <c r="F118">
        <v>-2.8435707514215807</v>
      </c>
      <c r="G118">
        <v>3.6030757067441641</v>
      </c>
      <c r="H118">
        <v>3.9455735628791899</v>
      </c>
      <c r="I118">
        <v>7.8234832628151025</v>
      </c>
      <c r="J118">
        <v>2.2760324811030017</v>
      </c>
      <c r="K118">
        <v>6.6849457457363997</v>
      </c>
      <c r="L118">
        <v>4.4155846350862902</v>
      </c>
      <c r="M118">
        <v>5.7277148541249829</v>
      </c>
      <c r="N118">
        <v>7.9843251639560151</v>
      </c>
      <c r="O118">
        <v>3.0480900971214737</v>
      </c>
      <c r="P118">
        <v>2.5099395397099045</v>
      </c>
      <c r="Q118">
        <v>3.6417331585129773</v>
      </c>
      <c r="R118">
        <v>2.0523191698765402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+MAX(IMAE!A:A)</f>
        <v>45261</v>
      </c>
    </row>
    <row r="2" spans="1:7" x14ac:dyDescent="0.3">
      <c r="A2">
        <v>1</v>
      </c>
      <c r="B2">
        <f>+YEAR(D2)</f>
        <v>2019</v>
      </c>
      <c r="C2">
        <f>+MONTH(D2)</f>
        <v>1</v>
      </c>
      <c r="D2" s="1">
        <f>+EOMONTH(G1,-60)+1</f>
        <v>43466</v>
      </c>
      <c r="E2">
        <f>_xlfn.IFNA(VLOOKUP(D2,IMAE!A:C,3,FALSE),0)</f>
        <v>3.6191896489051065</v>
      </c>
    </row>
    <row r="3" spans="1:7" x14ac:dyDescent="0.3">
      <c r="A3">
        <f>+A2+1</f>
        <v>2</v>
      </c>
      <c r="B3">
        <f t="shared" ref="B3:B65" si="0">+YEAR(D3)</f>
        <v>2019</v>
      </c>
      <c r="C3">
        <f t="shared" ref="C3:C65" si="1">+MONTH(D3)</f>
        <v>2</v>
      </c>
      <c r="D3" s="1">
        <f>+EOMONTH(D2,0)+1</f>
        <v>43497</v>
      </c>
      <c r="E3">
        <f>_xlfn.IFNA(VLOOKUP(D3,IMAE!A:C,3,FALSE),0)</f>
        <v>4.1854548903148157</v>
      </c>
    </row>
    <row r="4" spans="1:7" x14ac:dyDescent="0.3">
      <c r="A4">
        <f t="shared" ref="A4:A67" si="2">+A3+1</f>
        <v>3</v>
      </c>
      <c r="B4">
        <f t="shared" si="0"/>
        <v>2019</v>
      </c>
      <c r="C4">
        <f t="shared" si="1"/>
        <v>3</v>
      </c>
      <c r="D4" s="1">
        <f t="shared" ref="D4:D67" si="3">+EOMONTH(D3,0)+1</f>
        <v>43525</v>
      </c>
      <c r="E4">
        <f>_xlfn.IFNA(VLOOKUP(D4,IMAE!A:C,3,FALSE),0)</f>
        <v>3.4447368458201022</v>
      </c>
    </row>
    <row r="5" spans="1:7" x14ac:dyDescent="0.3">
      <c r="A5">
        <f t="shared" si="2"/>
        <v>4</v>
      </c>
      <c r="B5">
        <f t="shared" si="0"/>
        <v>2019</v>
      </c>
      <c r="C5">
        <f t="shared" si="1"/>
        <v>4</v>
      </c>
      <c r="D5" s="1">
        <f t="shared" si="3"/>
        <v>43556</v>
      </c>
      <c r="E5">
        <f>_xlfn.IFNA(VLOOKUP(D5,IMAE!A:C,3,FALSE),0)</f>
        <v>3.6635757869122472</v>
      </c>
    </row>
    <row r="6" spans="1:7" x14ac:dyDescent="0.3">
      <c r="A6">
        <f t="shared" si="2"/>
        <v>5</v>
      </c>
      <c r="B6">
        <f t="shared" si="0"/>
        <v>2019</v>
      </c>
      <c r="C6">
        <f t="shared" si="1"/>
        <v>5</v>
      </c>
      <c r="D6" s="1">
        <f t="shared" si="3"/>
        <v>43586</v>
      </c>
      <c r="E6">
        <f>_xlfn.IFNA(VLOOKUP(D6,IMAE!A:C,3,FALSE),0)</f>
        <v>4.1651543676751004</v>
      </c>
    </row>
    <row r="7" spans="1:7" x14ac:dyDescent="0.3">
      <c r="A7">
        <f t="shared" si="2"/>
        <v>6</v>
      </c>
      <c r="B7">
        <f t="shared" si="0"/>
        <v>2019</v>
      </c>
      <c r="C7">
        <f t="shared" si="1"/>
        <v>6</v>
      </c>
      <c r="D7" s="1">
        <f t="shared" si="3"/>
        <v>43617</v>
      </c>
      <c r="E7">
        <f>_xlfn.IFNA(VLOOKUP(D7,IMAE!A:C,3,FALSE),0)</f>
        <v>3.5124388039569681</v>
      </c>
    </row>
    <row r="8" spans="1:7" x14ac:dyDescent="0.3">
      <c r="A8">
        <f t="shared" si="2"/>
        <v>7</v>
      </c>
      <c r="B8">
        <f t="shared" si="0"/>
        <v>2019</v>
      </c>
      <c r="C8">
        <f t="shared" si="1"/>
        <v>7</v>
      </c>
      <c r="D8" s="1">
        <f t="shared" si="3"/>
        <v>43647</v>
      </c>
      <c r="E8">
        <f>_xlfn.IFNA(VLOOKUP(D8,IMAE!A:C,3,FALSE),0)</f>
        <v>4.0408067505577776</v>
      </c>
    </row>
    <row r="9" spans="1:7" x14ac:dyDescent="0.3">
      <c r="A9">
        <f t="shared" si="2"/>
        <v>8</v>
      </c>
      <c r="B9">
        <f t="shared" si="0"/>
        <v>2019</v>
      </c>
      <c r="C9">
        <f t="shared" si="1"/>
        <v>8</v>
      </c>
      <c r="D9" s="1">
        <f t="shared" si="3"/>
        <v>43678</v>
      </c>
      <c r="E9">
        <f>_xlfn.IFNA(VLOOKUP(D9,IMAE!A:C,3,FALSE),0)</f>
        <v>3.3732702071609002</v>
      </c>
    </row>
    <row r="10" spans="1:7" x14ac:dyDescent="0.3">
      <c r="A10">
        <f t="shared" si="2"/>
        <v>9</v>
      </c>
      <c r="B10">
        <f t="shared" si="0"/>
        <v>2019</v>
      </c>
      <c r="C10">
        <f t="shared" si="1"/>
        <v>9</v>
      </c>
      <c r="D10" s="1">
        <f t="shared" si="3"/>
        <v>43709</v>
      </c>
      <c r="E10">
        <f>_xlfn.IFNA(VLOOKUP(D10,IMAE!A:C,3,FALSE),0)</f>
        <v>4.7327095686093656</v>
      </c>
    </row>
    <row r="11" spans="1:7" x14ac:dyDescent="0.3">
      <c r="A11">
        <f t="shared" si="2"/>
        <v>10</v>
      </c>
      <c r="B11">
        <f t="shared" si="0"/>
        <v>2019</v>
      </c>
      <c r="C11">
        <f t="shared" si="1"/>
        <v>10</v>
      </c>
      <c r="D11" s="1">
        <f t="shared" si="3"/>
        <v>43739</v>
      </c>
      <c r="E11">
        <f>_xlfn.IFNA(VLOOKUP(D11,IMAE!A:C,3,FALSE),0)</f>
        <v>4.2041869257274413</v>
      </c>
    </row>
    <row r="12" spans="1:7" x14ac:dyDescent="0.3">
      <c r="A12">
        <f t="shared" si="2"/>
        <v>11</v>
      </c>
      <c r="B12">
        <f t="shared" si="0"/>
        <v>2019</v>
      </c>
      <c r="C12">
        <f t="shared" si="1"/>
        <v>11</v>
      </c>
      <c r="D12" s="1">
        <f t="shared" si="3"/>
        <v>43770</v>
      </c>
      <c r="E12">
        <f>_xlfn.IFNA(VLOOKUP(D12,IMAE!A:C,3,FALSE),0)</f>
        <v>4.944531596358857</v>
      </c>
    </row>
    <row r="13" spans="1:7" x14ac:dyDescent="0.3">
      <c r="A13">
        <f t="shared" si="2"/>
        <v>12</v>
      </c>
      <c r="B13">
        <f t="shared" si="0"/>
        <v>2019</v>
      </c>
      <c r="C13">
        <f t="shared" si="1"/>
        <v>12</v>
      </c>
      <c r="D13" s="1">
        <f t="shared" si="3"/>
        <v>43800</v>
      </c>
      <c r="E13">
        <f>_xlfn.IFNA(VLOOKUP(D13,IMAE!A:C,3,FALSE),0)</f>
        <v>4.3148823032658896</v>
      </c>
    </row>
    <row r="14" spans="1:7" x14ac:dyDescent="0.3">
      <c r="A14">
        <f t="shared" si="2"/>
        <v>13</v>
      </c>
      <c r="B14">
        <f t="shared" si="0"/>
        <v>2020</v>
      </c>
      <c r="C14">
        <f t="shared" si="1"/>
        <v>1</v>
      </c>
      <c r="D14" s="1">
        <f t="shared" si="3"/>
        <v>43831</v>
      </c>
      <c r="E14">
        <f>_xlfn.IFNA(VLOOKUP(D14,IMAE!A:C,3,FALSE),0)</f>
        <v>4.1807687161991254</v>
      </c>
    </row>
    <row r="15" spans="1:7" x14ac:dyDescent="0.3">
      <c r="A15">
        <f t="shared" si="2"/>
        <v>14</v>
      </c>
      <c r="B15">
        <f t="shared" si="0"/>
        <v>2020</v>
      </c>
      <c r="C15">
        <f t="shared" si="1"/>
        <v>2</v>
      </c>
      <c r="D15" s="1">
        <f t="shared" si="3"/>
        <v>43862</v>
      </c>
      <c r="E15">
        <f>_xlfn.IFNA(VLOOKUP(D15,IMAE!A:C,3,FALSE),0)</f>
        <v>2.2631300023859211</v>
      </c>
    </row>
    <row r="16" spans="1:7" x14ac:dyDescent="0.3">
      <c r="A16">
        <f t="shared" si="2"/>
        <v>15</v>
      </c>
      <c r="B16">
        <f t="shared" si="0"/>
        <v>2020</v>
      </c>
      <c r="C16">
        <f t="shared" si="1"/>
        <v>3</v>
      </c>
      <c r="D16" s="1">
        <f t="shared" si="3"/>
        <v>43891</v>
      </c>
      <c r="E16">
        <f>_xlfn.IFNA(VLOOKUP(D16,IMAE!A:C,3,FALSE),0)</f>
        <v>-4.0187831224221782</v>
      </c>
    </row>
    <row r="17" spans="1:5" x14ac:dyDescent="0.3">
      <c r="A17">
        <f t="shared" si="2"/>
        <v>16</v>
      </c>
      <c r="B17">
        <f t="shared" si="0"/>
        <v>2020</v>
      </c>
      <c r="C17">
        <f t="shared" si="1"/>
        <v>4</v>
      </c>
      <c r="D17" s="1">
        <f t="shared" si="3"/>
        <v>43922</v>
      </c>
      <c r="E17">
        <f>_xlfn.IFNA(VLOOKUP(D17,IMAE!A:C,3,FALSE),0)</f>
        <v>-9.4030168168458061</v>
      </c>
    </row>
    <row r="18" spans="1:5" x14ac:dyDescent="0.3">
      <c r="A18">
        <f t="shared" si="2"/>
        <v>17</v>
      </c>
      <c r="B18">
        <f t="shared" si="0"/>
        <v>2020</v>
      </c>
      <c r="C18">
        <f t="shared" si="1"/>
        <v>5</v>
      </c>
      <c r="D18" s="1">
        <f t="shared" si="3"/>
        <v>43952</v>
      </c>
      <c r="E18">
        <f>_xlfn.IFNA(VLOOKUP(D18,IMAE!A:C,3,FALSE),0)</f>
        <v>-10.04790743280742</v>
      </c>
    </row>
    <row r="19" spans="1:5" x14ac:dyDescent="0.3">
      <c r="A19">
        <f t="shared" si="2"/>
        <v>18</v>
      </c>
      <c r="B19">
        <f t="shared" si="0"/>
        <v>2020</v>
      </c>
      <c r="C19">
        <f t="shared" si="1"/>
        <v>6</v>
      </c>
      <c r="D19" s="1">
        <f t="shared" si="3"/>
        <v>43983</v>
      </c>
      <c r="E19">
        <f>_xlfn.IFNA(VLOOKUP(D19,IMAE!A:C,3,FALSE),0)</f>
        <v>-7.5551570447411089</v>
      </c>
    </row>
    <row r="20" spans="1:5" x14ac:dyDescent="0.3">
      <c r="A20">
        <f t="shared" si="2"/>
        <v>19</v>
      </c>
      <c r="B20">
        <f t="shared" si="0"/>
        <v>2020</v>
      </c>
      <c r="C20">
        <f t="shared" si="1"/>
        <v>7</v>
      </c>
      <c r="D20" s="1">
        <f t="shared" si="3"/>
        <v>44013</v>
      </c>
      <c r="E20">
        <f>_xlfn.IFNA(VLOOKUP(D20,IMAE!A:C,3,FALSE),0)</f>
        <v>-3.7111770786236922</v>
      </c>
    </row>
    <row r="21" spans="1:5" x14ac:dyDescent="0.3">
      <c r="A21">
        <f t="shared" si="2"/>
        <v>20</v>
      </c>
      <c r="B21">
        <f t="shared" si="0"/>
        <v>2020</v>
      </c>
      <c r="C21">
        <f t="shared" si="1"/>
        <v>8</v>
      </c>
      <c r="D21" s="1">
        <f t="shared" si="3"/>
        <v>44044</v>
      </c>
      <c r="E21">
        <f>_xlfn.IFNA(VLOOKUP(D21,IMAE!A:C,3,FALSE),0)</f>
        <v>-1.0793273459111816</v>
      </c>
    </row>
    <row r="22" spans="1:5" x14ac:dyDescent="0.3">
      <c r="A22">
        <f t="shared" si="2"/>
        <v>21</v>
      </c>
      <c r="B22">
        <f t="shared" si="0"/>
        <v>2020</v>
      </c>
      <c r="C22">
        <f t="shared" si="1"/>
        <v>9</v>
      </c>
      <c r="D22" s="1">
        <f t="shared" si="3"/>
        <v>44075</v>
      </c>
      <c r="E22">
        <f>_xlfn.IFNA(VLOOKUP(D22,IMAE!A:C,3,FALSE),0)</f>
        <v>0.65859365300590866</v>
      </c>
    </row>
    <row r="23" spans="1:5" x14ac:dyDescent="0.3">
      <c r="A23">
        <f t="shared" si="2"/>
        <v>22</v>
      </c>
      <c r="B23">
        <f t="shared" si="0"/>
        <v>2020</v>
      </c>
      <c r="C23">
        <f t="shared" si="1"/>
        <v>10</v>
      </c>
      <c r="D23" s="1">
        <f t="shared" si="3"/>
        <v>44105</v>
      </c>
      <c r="E23">
        <f>_xlfn.IFNA(VLOOKUP(D23,IMAE!A:C,3,FALSE),0)</f>
        <v>2.0340477164869384</v>
      </c>
    </row>
    <row r="24" spans="1:5" x14ac:dyDescent="0.3">
      <c r="A24">
        <f t="shared" si="2"/>
        <v>23</v>
      </c>
      <c r="B24">
        <f t="shared" si="0"/>
        <v>2020</v>
      </c>
      <c r="C24">
        <f t="shared" si="1"/>
        <v>11</v>
      </c>
      <c r="D24" s="1">
        <f t="shared" si="3"/>
        <v>44136</v>
      </c>
      <c r="E24">
        <f>_xlfn.IFNA(VLOOKUP(D24,IMAE!A:C,3,FALSE),0)</f>
        <v>1.0627882300237277</v>
      </c>
    </row>
    <row r="25" spans="1:5" x14ac:dyDescent="0.3">
      <c r="A25">
        <f t="shared" si="2"/>
        <v>24</v>
      </c>
      <c r="B25">
        <f t="shared" si="0"/>
        <v>2020</v>
      </c>
      <c r="C25">
        <f t="shared" si="1"/>
        <v>12</v>
      </c>
      <c r="D25" s="1">
        <f t="shared" si="3"/>
        <v>44166</v>
      </c>
      <c r="E25">
        <f>_xlfn.IFNA(VLOOKUP(D25,IMAE!A:C,3,FALSE),0)</f>
        <v>3.8075368185392047</v>
      </c>
    </row>
    <row r="26" spans="1:5" x14ac:dyDescent="0.3">
      <c r="A26">
        <f t="shared" si="2"/>
        <v>25</v>
      </c>
      <c r="B26">
        <f t="shared" si="0"/>
        <v>2021</v>
      </c>
      <c r="C26">
        <f t="shared" si="1"/>
        <v>1</v>
      </c>
      <c r="D26" s="1">
        <f t="shared" si="3"/>
        <v>44197</v>
      </c>
      <c r="E26">
        <f>_xlfn.IFNA(VLOOKUP(D26,IMAE!A:C,3,FALSE),0)</f>
        <v>1.2959981509562226</v>
      </c>
    </row>
    <row r="27" spans="1:5" x14ac:dyDescent="0.3">
      <c r="A27">
        <f t="shared" si="2"/>
        <v>26</v>
      </c>
      <c r="B27">
        <f t="shared" si="0"/>
        <v>2021</v>
      </c>
      <c r="C27">
        <f t="shared" si="1"/>
        <v>2</v>
      </c>
      <c r="D27" s="1">
        <f t="shared" si="3"/>
        <v>44228</v>
      </c>
      <c r="E27">
        <f>_xlfn.IFNA(VLOOKUP(D27,IMAE!A:C,3,FALSE),0)</f>
        <v>2.4271562952785644</v>
      </c>
    </row>
    <row r="28" spans="1:5" x14ac:dyDescent="0.3">
      <c r="A28">
        <f t="shared" si="2"/>
        <v>27</v>
      </c>
      <c r="B28">
        <f t="shared" si="0"/>
        <v>2021</v>
      </c>
      <c r="C28">
        <f t="shared" si="1"/>
        <v>3</v>
      </c>
      <c r="D28" s="1">
        <f t="shared" si="3"/>
        <v>44256</v>
      </c>
      <c r="E28">
        <f>_xlfn.IFNA(VLOOKUP(D28,IMAE!A:C,3,FALSE),0)</f>
        <v>9.9470426026881995</v>
      </c>
    </row>
    <row r="29" spans="1:5" x14ac:dyDescent="0.3">
      <c r="A29">
        <f t="shared" si="2"/>
        <v>28</v>
      </c>
      <c r="B29">
        <f t="shared" si="0"/>
        <v>2021</v>
      </c>
      <c r="C29">
        <f t="shared" si="1"/>
        <v>4</v>
      </c>
      <c r="D29" s="1">
        <f t="shared" si="3"/>
        <v>44287</v>
      </c>
      <c r="E29">
        <f>_xlfn.IFNA(VLOOKUP(D29,IMAE!A:C,3,FALSE),0)</f>
        <v>15.394005140958498</v>
      </c>
    </row>
    <row r="30" spans="1:5" x14ac:dyDescent="0.3">
      <c r="A30">
        <f t="shared" si="2"/>
        <v>29</v>
      </c>
      <c r="B30">
        <f t="shared" si="0"/>
        <v>2021</v>
      </c>
      <c r="C30">
        <f t="shared" si="1"/>
        <v>5</v>
      </c>
      <c r="D30" s="1">
        <f t="shared" si="3"/>
        <v>44317</v>
      </c>
      <c r="E30">
        <f>_xlfn.IFNA(VLOOKUP(D30,IMAE!A:C,3,FALSE),0)</f>
        <v>16.52062384176196</v>
      </c>
    </row>
    <row r="31" spans="1:5" x14ac:dyDescent="0.3">
      <c r="A31">
        <f t="shared" si="2"/>
        <v>30</v>
      </c>
      <c r="B31">
        <f t="shared" si="0"/>
        <v>2021</v>
      </c>
      <c r="C31">
        <f t="shared" si="1"/>
        <v>6</v>
      </c>
      <c r="D31" s="1">
        <f t="shared" si="3"/>
        <v>44348</v>
      </c>
      <c r="E31">
        <f>_xlfn.IFNA(VLOOKUP(D31,IMAE!A:C,3,FALSE),0)</f>
        <v>14.279532800808624</v>
      </c>
    </row>
    <row r="32" spans="1:5" x14ac:dyDescent="0.3">
      <c r="A32">
        <f t="shared" si="2"/>
        <v>31</v>
      </c>
      <c r="B32">
        <f t="shared" si="0"/>
        <v>2021</v>
      </c>
      <c r="C32">
        <f t="shared" si="1"/>
        <v>7</v>
      </c>
      <c r="D32" s="1">
        <f t="shared" si="3"/>
        <v>44378</v>
      </c>
      <c r="E32">
        <f>_xlfn.IFNA(VLOOKUP(D32,IMAE!A:C,3,FALSE),0)</f>
        <v>10.842740845731283</v>
      </c>
    </row>
    <row r="33" spans="1:5" x14ac:dyDescent="0.3">
      <c r="A33">
        <f t="shared" si="2"/>
        <v>32</v>
      </c>
      <c r="B33">
        <f t="shared" si="0"/>
        <v>2021</v>
      </c>
      <c r="C33">
        <f t="shared" si="1"/>
        <v>8</v>
      </c>
      <c r="D33" s="1">
        <f t="shared" si="3"/>
        <v>44409</v>
      </c>
      <c r="E33">
        <f>_xlfn.IFNA(VLOOKUP(D33,IMAE!A:C,3,FALSE),0)</f>
        <v>7.83276630433663</v>
      </c>
    </row>
    <row r="34" spans="1:5" x14ac:dyDescent="0.3">
      <c r="A34">
        <f t="shared" si="2"/>
        <v>33</v>
      </c>
      <c r="B34">
        <f t="shared" si="0"/>
        <v>2021</v>
      </c>
      <c r="C34">
        <f t="shared" si="1"/>
        <v>9</v>
      </c>
      <c r="D34" s="1">
        <f t="shared" si="3"/>
        <v>44440</v>
      </c>
      <c r="E34">
        <f>_xlfn.IFNA(VLOOKUP(D34,IMAE!A:C,3,FALSE),0)</f>
        <v>5.9338141522375878</v>
      </c>
    </row>
    <row r="35" spans="1:5" x14ac:dyDescent="0.3">
      <c r="A35">
        <f t="shared" si="2"/>
        <v>34</v>
      </c>
      <c r="B35">
        <f t="shared" si="0"/>
        <v>2021</v>
      </c>
      <c r="C35">
        <f t="shared" si="1"/>
        <v>10</v>
      </c>
      <c r="D35" s="1">
        <f t="shared" si="3"/>
        <v>44470</v>
      </c>
      <c r="E35">
        <f>_xlfn.IFNA(VLOOKUP(D35,IMAE!A:C,3,FALSE),0)</f>
        <v>4.3917852718497983</v>
      </c>
    </row>
    <row r="36" spans="1:5" x14ac:dyDescent="0.3">
      <c r="A36">
        <f t="shared" si="2"/>
        <v>35</v>
      </c>
      <c r="B36">
        <f t="shared" si="0"/>
        <v>2021</v>
      </c>
      <c r="C36">
        <f t="shared" si="1"/>
        <v>11</v>
      </c>
      <c r="D36" s="1">
        <f t="shared" si="3"/>
        <v>44501</v>
      </c>
      <c r="E36">
        <f>_xlfn.IFNA(VLOOKUP(D36,IMAE!A:C,3,FALSE),0)</f>
        <v>6.0063709402184315</v>
      </c>
    </row>
    <row r="37" spans="1:5" x14ac:dyDescent="0.3">
      <c r="A37">
        <f t="shared" si="2"/>
        <v>36</v>
      </c>
      <c r="B37">
        <f t="shared" si="0"/>
        <v>2021</v>
      </c>
      <c r="C37">
        <f t="shared" si="1"/>
        <v>12</v>
      </c>
      <c r="D37" s="1">
        <f t="shared" si="3"/>
        <v>44531</v>
      </c>
      <c r="E37">
        <f>_xlfn.IFNA(VLOOKUP(D37,IMAE!A:C,3,FALSE),0)</f>
        <v>4.2138220754686273</v>
      </c>
    </row>
    <row r="38" spans="1:5" x14ac:dyDescent="0.3">
      <c r="A38">
        <f t="shared" si="2"/>
        <v>37</v>
      </c>
      <c r="B38">
        <f t="shared" si="0"/>
        <v>2022</v>
      </c>
      <c r="C38">
        <f t="shared" si="1"/>
        <v>1</v>
      </c>
      <c r="D38" s="1">
        <f t="shared" si="3"/>
        <v>44562</v>
      </c>
      <c r="E38">
        <f>_xlfn.IFNA(VLOOKUP(D38,IMAE!A:C,3,FALSE),0)</f>
        <v>4.9088999548520889</v>
      </c>
    </row>
    <row r="39" spans="1:5" x14ac:dyDescent="0.3">
      <c r="A39">
        <f t="shared" si="2"/>
        <v>38</v>
      </c>
      <c r="B39">
        <f t="shared" si="0"/>
        <v>2022</v>
      </c>
      <c r="C39">
        <f t="shared" si="1"/>
        <v>2</v>
      </c>
      <c r="D39" s="1">
        <f t="shared" si="3"/>
        <v>44593</v>
      </c>
      <c r="E39">
        <f>_xlfn.IFNA(VLOOKUP(D39,IMAE!A:C,3,FALSE),0)</f>
        <v>4.7201886813364951</v>
      </c>
    </row>
    <row r="40" spans="1:5" x14ac:dyDescent="0.3">
      <c r="A40">
        <f t="shared" si="2"/>
        <v>39</v>
      </c>
      <c r="B40">
        <f t="shared" si="0"/>
        <v>2022</v>
      </c>
      <c r="C40">
        <f t="shared" si="1"/>
        <v>3</v>
      </c>
      <c r="D40" s="1">
        <f t="shared" si="3"/>
        <v>44621</v>
      </c>
      <c r="E40">
        <f>_xlfn.IFNA(VLOOKUP(D40,IMAE!A:C,3,FALSE),0)</f>
        <v>4.6693751196820017</v>
      </c>
    </row>
    <row r="41" spans="1:5" x14ac:dyDescent="0.3">
      <c r="A41">
        <f t="shared" si="2"/>
        <v>40</v>
      </c>
      <c r="B41">
        <f t="shared" si="0"/>
        <v>2022</v>
      </c>
      <c r="C41">
        <f t="shared" si="1"/>
        <v>4</v>
      </c>
      <c r="D41" s="1">
        <f t="shared" si="3"/>
        <v>44652</v>
      </c>
      <c r="E41">
        <f>_xlfn.IFNA(VLOOKUP(D41,IMAE!A:C,3,FALSE),0)</f>
        <v>4.5985263753370162</v>
      </c>
    </row>
    <row r="42" spans="1:5" x14ac:dyDescent="0.3">
      <c r="A42">
        <f t="shared" si="2"/>
        <v>41</v>
      </c>
      <c r="B42">
        <f t="shared" si="0"/>
        <v>2022</v>
      </c>
      <c r="C42">
        <f t="shared" si="1"/>
        <v>5</v>
      </c>
      <c r="D42" s="1">
        <f t="shared" si="3"/>
        <v>44682</v>
      </c>
      <c r="E42">
        <f>_xlfn.IFNA(VLOOKUP(D42,IMAE!A:C,3,FALSE),0)</f>
        <v>4.7194437702293328</v>
      </c>
    </row>
    <row r="43" spans="1:5" x14ac:dyDescent="0.3">
      <c r="A43">
        <f t="shared" si="2"/>
        <v>42</v>
      </c>
      <c r="B43">
        <f t="shared" si="0"/>
        <v>2022</v>
      </c>
      <c r="C43">
        <f t="shared" si="1"/>
        <v>6</v>
      </c>
      <c r="D43" s="1">
        <f t="shared" si="3"/>
        <v>44713</v>
      </c>
      <c r="E43">
        <f>_xlfn.IFNA(VLOOKUP(D43,IMAE!A:C,3,FALSE),0)</f>
        <v>4.0443031523896167</v>
      </c>
    </row>
    <row r="44" spans="1:5" x14ac:dyDescent="0.3">
      <c r="A44">
        <f t="shared" si="2"/>
        <v>43</v>
      </c>
      <c r="B44">
        <f t="shared" si="0"/>
        <v>2022</v>
      </c>
      <c r="C44">
        <f t="shared" si="1"/>
        <v>7</v>
      </c>
      <c r="D44" s="1">
        <f t="shared" si="3"/>
        <v>44743</v>
      </c>
      <c r="E44">
        <f>_xlfn.IFNA(VLOOKUP(D44,IMAE!A:C,3,FALSE),0)</f>
        <v>3.1487226009296023</v>
      </c>
    </row>
    <row r="45" spans="1:5" x14ac:dyDescent="0.3">
      <c r="A45">
        <f t="shared" si="2"/>
        <v>44</v>
      </c>
      <c r="B45">
        <f t="shared" si="0"/>
        <v>2022</v>
      </c>
      <c r="C45">
        <f t="shared" si="1"/>
        <v>8</v>
      </c>
      <c r="D45" s="1">
        <f t="shared" si="3"/>
        <v>44774</v>
      </c>
      <c r="E45">
        <f>_xlfn.IFNA(VLOOKUP(D45,IMAE!A:C,3,FALSE),0)</f>
        <v>4.3852985282221653</v>
      </c>
    </row>
    <row r="46" spans="1:5" x14ac:dyDescent="0.3">
      <c r="A46">
        <f t="shared" si="2"/>
        <v>45</v>
      </c>
      <c r="B46">
        <f t="shared" si="0"/>
        <v>2022</v>
      </c>
      <c r="C46">
        <f t="shared" si="1"/>
        <v>9</v>
      </c>
      <c r="D46" s="1">
        <f t="shared" si="3"/>
        <v>44805</v>
      </c>
      <c r="E46">
        <f>_xlfn.IFNA(VLOOKUP(D46,IMAE!A:C,3,FALSE),0)</f>
        <v>3.812742477362292</v>
      </c>
    </row>
    <row r="47" spans="1:5" x14ac:dyDescent="0.3">
      <c r="A47">
        <f t="shared" si="2"/>
        <v>46</v>
      </c>
      <c r="B47">
        <f t="shared" si="0"/>
        <v>2022</v>
      </c>
      <c r="C47">
        <f t="shared" si="1"/>
        <v>10</v>
      </c>
      <c r="D47" s="1">
        <f t="shared" si="3"/>
        <v>44835</v>
      </c>
      <c r="E47">
        <f>_xlfn.IFNA(VLOOKUP(D47,IMAE!A:C,3,FALSE),0)</f>
        <v>3.6541933390987258</v>
      </c>
    </row>
    <row r="48" spans="1:5" x14ac:dyDescent="0.3">
      <c r="A48">
        <f t="shared" si="2"/>
        <v>47</v>
      </c>
      <c r="B48">
        <f t="shared" si="0"/>
        <v>2022</v>
      </c>
      <c r="C48">
        <f t="shared" si="1"/>
        <v>11</v>
      </c>
      <c r="D48" s="1">
        <f t="shared" si="3"/>
        <v>44866</v>
      </c>
      <c r="E48">
        <f>_xlfn.IFNA(VLOOKUP(D48,IMAE!A:C,3,FALSE),0)</f>
        <v>3.4873861757404256</v>
      </c>
    </row>
    <row r="49" spans="1:5" x14ac:dyDescent="0.3">
      <c r="A49">
        <f t="shared" si="2"/>
        <v>48</v>
      </c>
      <c r="B49">
        <f t="shared" si="0"/>
        <v>2022</v>
      </c>
      <c r="C49">
        <f t="shared" si="1"/>
        <v>12</v>
      </c>
      <c r="D49" s="1">
        <f t="shared" si="3"/>
        <v>44896</v>
      </c>
      <c r="E49">
        <f>_xlfn.IFNA(VLOOKUP(D49,IMAE!A:C,3,FALSE),0)</f>
        <v>3.3769430321880947</v>
      </c>
    </row>
    <row r="50" spans="1:5" x14ac:dyDescent="0.3">
      <c r="A50">
        <f t="shared" si="2"/>
        <v>49</v>
      </c>
      <c r="B50">
        <f t="shared" si="0"/>
        <v>2023</v>
      </c>
      <c r="C50">
        <f t="shared" si="1"/>
        <v>1</v>
      </c>
      <c r="D50" s="1">
        <f t="shared" si="3"/>
        <v>44927</v>
      </c>
      <c r="E50">
        <f>_xlfn.IFNA(VLOOKUP(D50,IMAE!A:C,3,FALSE),0)</f>
        <v>3.2484711274472322</v>
      </c>
    </row>
    <row r="51" spans="1:5" x14ac:dyDescent="0.3">
      <c r="A51">
        <f t="shared" si="2"/>
        <v>50</v>
      </c>
      <c r="B51">
        <f t="shared" si="0"/>
        <v>2023</v>
      </c>
      <c r="C51">
        <f t="shared" si="1"/>
        <v>2</v>
      </c>
      <c r="D51" s="1">
        <f t="shared" si="3"/>
        <v>44958</v>
      </c>
      <c r="E51">
        <f>_xlfn.IFNA(VLOOKUP(D51,IMAE!A:C,3,FALSE),0)</f>
        <v>4.4404117595251194</v>
      </c>
    </row>
    <row r="52" spans="1:5" x14ac:dyDescent="0.3">
      <c r="A52">
        <f t="shared" si="2"/>
        <v>51</v>
      </c>
      <c r="B52">
        <f t="shared" si="0"/>
        <v>2023</v>
      </c>
      <c r="C52">
        <f t="shared" si="1"/>
        <v>3</v>
      </c>
      <c r="D52" s="1">
        <f t="shared" si="3"/>
        <v>44986</v>
      </c>
      <c r="E52">
        <f>_xlfn.IFNA(VLOOKUP(D52,IMAE!A:C,3,FALSE),0)</f>
        <v>3.8582145366089264</v>
      </c>
    </row>
    <row r="53" spans="1:5" x14ac:dyDescent="0.3">
      <c r="A53">
        <f t="shared" si="2"/>
        <v>52</v>
      </c>
      <c r="B53">
        <f t="shared" si="0"/>
        <v>2023</v>
      </c>
      <c r="C53">
        <f t="shared" si="1"/>
        <v>4</v>
      </c>
      <c r="D53" s="1">
        <f t="shared" si="3"/>
        <v>45017</v>
      </c>
      <c r="E53">
        <f>_xlfn.IFNA(VLOOKUP(D53,IMAE!A:C,3,FALSE),0)</f>
        <v>3.2972752477524097</v>
      </c>
    </row>
    <row r="54" spans="1:5" x14ac:dyDescent="0.3">
      <c r="A54">
        <f t="shared" si="2"/>
        <v>53</v>
      </c>
      <c r="B54">
        <f t="shared" si="0"/>
        <v>2023</v>
      </c>
      <c r="C54">
        <f t="shared" si="1"/>
        <v>5</v>
      </c>
      <c r="D54" s="1">
        <f t="shared" si="3"/>
        <v>45047</v>
      </c>
      <c r="E54">
        <f>_xlfn.IFNA(VLOOKUP(D54,IMAE!A:C,3,FALSE),0)</f>
        <v>3.6768822943434434</v>
      </c>
    </row>
    <row r="55" spans="1:5" x14ac:dyDescent="0.3">
      <c r="A55">
        <f t="shared" si="2"/>
        <v>54</v>
      </c>
      <c r="B55">
        <f t="shared" si="0"/>
        <v>2023</v>
      </c>
      <c r="C55">
        <f t="shared" si="1"/>
        <v>6</v>
      </c>
      <c r="D55" s="1">
        <f t="shared" si="3"/>
        <v>45078</v>
      </c>
      <c r="E55">
        <f>_xlfn.IFNA(VLOOKUP(D55,IMAE!A:C,3,FALSE),0)</f>
        <v>4.7837121366981421</v>
      </c>
    </row>
    <row r="56" spans="1:5" x14ac:dyDescent="0.3">
      <c r="A56">
        <f t="shared" si="2"/>
        <v>55</v>
      </c>
      <c r="B56">
        <f t="shared" si="0"/>
        <v>2023</v>
      </c>
      <c r="C56">
        <f t="shared" si="1"/>
        <v>7</v>
      </c>
      <c r="D56" s="1">
        <f t="shared" si="3"/>
        <v>45108</v>
      </c>
      <c r="E56">
        <f>_xlfn.IFNA(VLOOKUP(D56,IMAE!A:C,3,FALSE),0)</f>
        <v>4.5844277236324729</v>
      </c>
    </row>
    <row r="57" spans="1:5" x14ac:dyDescent="0.3">
      <c r="A57">
        <f t="shared" si="2"/>
        <v>56</v>
      </c>
      <c r="B57">
        <f t="shared" si="0"/>
        <v>2023</v>
      </c>
      <c r="C57">
        <f t="shared" si="1"/>
        <v>8</v>
      </c>
      <c r="D57" s="1">
        <f t="shared" si="3"/>
        <v>45139</v>
      </c>
      <c r="E57">
        <f>_xlfn.IFNA(VLOOKUP(D57,IMAE!A:C,3,FALSE),0)</f>
        <v>3.3603337452828157</v>
      </c>
    </row>
    <row r="58" spans="1:5" x14ac:dyDescent="0.3">
      <c r="A58">
        <f t="shared" si="2"/>
        <v>57</v>
      </c>
      <c r="B58">
        <f t="shared" si="0"/>
        <v>2023</v>
      </c>
      <c r="C58">
        <f t="shared" si="1"/>
        <v>9</v>
      </c>
      <c r="D58" s="1">
        <f t="shared" si="3"/>
        <v>45170</v>
      </c>
      <c r="E58">
        <f>_xlfn.IFNA(VLOOKUP(D58,IMAE!A:C,3,FALSE),0)</f>
        <v>3.2580361098792707</v>
      </c>
    </row>
    <row r="59" spans="1:5" x14ac:dyDescent="0.3">
      <c r="A59">
        <f t="shared" si="2"/>
        <v>58</v>
      </c>
      <c r="B59">
        <f t="shared" si="0"/>
        <v>2023</v>
      </c>
      <c r="C59">
        <f t="shared" si="1"/>
        <v>10</v>
      </c>
      <c r="D59" s="1">
        <f t="shared" si="3"/>
        <v>45200</v>
      </c>
      <c r="E59">
        <f>_xlfn.IFNA(VLOOKUP(D59,IMAE!A:C,3,FALSE),0)</f>
        <v>1.5928675413881166</v>
      </c>
    </row>
    <row r="60" spans="1:5" x14ac:dyDescent="0.3">
      <c r="A60">
        <f t="shared" si="2"/>
        <v>59</v>
      </c>
      <c r="B60">
        <f t="shared" si="0"/>
        <v>2023</v>
      </c>
      <c r="C60">
        <f t="shared" si="1"/>
        <v>11</v>
      </c>
      <c r="D60" s="1">
        <f t="shared" si="3"/>
        <v>45231</v>
      </c>
      <c r="E60">
        <f>_xlfn.IFNA(VLOOKUP(D60,IMAE!A:C,3,FALSE),0)</f>
        <v>2.7005641620206262</v>
      </c>
    </row>
    <row r="61" spans="1:5" x14ac:dyDescent="0.3">
      <c r="A61">
        <f t="shared" si="2"/>
        <v>60</v>
      </c>
      <c r="B61">
        <f t="shared" si="0"/>
        <v>2023</v>
      </c>
      <c r="C61">
        <f t="shared" si="1"/>
        <v>12</v>
      </c>
      <c r="D61" s="1">
        <f t="shared" si="3"/>
        <v>45261</v>
      </c>
      <c r="E61">
        <f>_xlfn.IFNA(VLOOKUP(D61,IMAE!A:C,3,FALSE),0)</f>
        <v>2.757184707499988</v>
      </c>
    </row>
    <row r="62" spans="1:5" x14ac:dyDescent="0.3">
      <c r="A62">
        <f t="shared" si="2"/>
        <v>61</v>
      </c>
      <c r="B62">
        <f t="shared" si="0"/>
        <v>2024</v>
      </c>
      <c r="C62">
        <f t="shared" si="1"/>
        <v>1</v>
      </c>
      <c r="D62" s="1">
        <f t="shared" si="3"/>
        <v>45292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2024</v>
      </c>
      <c r="C63">
        <f t="shared" si="1"/>
        <v>2</v>
      </c>
      <c r="D63" s="1">
        <f t="shared" si="3"/>
        <v>45323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2024</v>
      </c>
      <c r="C64">
        <f t="shared" si="1"/>
        <v>3</v>
      </c>
      <c r="D64" s="1">
        <f t="shared" si="3"/>
        <v>45352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2024</v>
      </c>
      <c r="C65">
        <f t="shared" si="1"/>
        <v>4</v>
      </c>
      <c r="D65" s="1">
        <f t="shared" si="3"/>
        <v>45383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2024</v>
      </c>
      <c r="C66">
        <f>+MONTH(D66)</f>
        <v>5</v>
      </c>
      <c r="D66" s="1">
        <f t="shared" si="3"/>
        <v>45413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2024</v>
      </c>
      <c r="C67">
        <f>+MONTH(D67)</f>
        <v>6</v>
      </c>
      <c r="D67" s="1">
        <f t="shared" si="3"/>
        <v>45444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2024</v>
      </c>
      <c r="C68">
        <f>+MONTH(D68)</f>
        <v>7</v>
      </c>
      <c r="D68" s="1">
        <f t="shared" ref="D68:D86" si="5">+EOMONTH(D67,0)+1</f>
        <v>45474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2024</v>
      </c>
      <c r="C69">
        <f>+MONTH(D69)</f>
        <v>8</v>
      </c>
      <c r="D69" s="1">
        <f t="shared" si="5"/>
        <v>45505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2024</v>
      </c>
      <c r="C70">
        <f t="shared" ref="C70:C86" si="7">+MONTH(D70)</f>
        <v>9</v>
      </c>
      <c r="D70" s="1">
        <f t="shared" si="5"/>
        <v>45536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2024</v>
      </c>
      <c r="C71">
        <f t="shared" si="7"/>
        <v>10</v>
      </c>
      <c r="D71" s="1">
        <f t="shared" si="5"/>
        <v>45566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2024</v>
      </c>
      <c r="C72">
        <f t="shared" si="7"/>
        <v>11</v>
      </c>
      <c r="D72" s="1">
        <f t="shared" si="5"/>
        <v>45597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2024</v>
      </c>
      <c r="C73">
        <f t="shared" si="7"/>
        <v>12</v>
      </c>
      <c r="D73" s="1">
        <f t="shared" si="5"/>
        <v>45627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2025</v>
      </c>
      <c r="C74">
        <f t="shared" si="7"/>
        <v>1</v>
      </c>
      <c r="D74" s="1">
        <f t="shared" si="5"/>
        <v>45658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2025</v>
      </c>
      <c r="C75">
        <f t="shared" si="7"/>
        <v>2</v>
      </c>
      <c r="D75" s="1">
        <f t="shared" si="5"/>
        <v>45689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2025</v>
      </c>
      <c r="C76">
        <f t="shared" si="7"/>
        <v>3</v>
      </c>
      <c r="D76" s="1">
        <f t="shared" si="5"/>
        <v>45717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2025</v>
      </c>
      <c r="C77">
        <f t="shared" si="7"/>
        <v>4</v>
      </c>
      <c r="D77" s="1">
        <f t="shared" si="5"/>
        <v>45748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2025</v>
      </c>
      <c r="C78">
        <f t="shared" si="7"/>
        <v>5</v>
      </c>
      <c r="D78" s="1">
        <f t="shared" si="5"/>
        <v>45778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2025</v>
      </c>
      <c r="C79">
        <f t="shared" si="7"/>
        <v>6</v>
      </c>
      <c r="D79" s="1">
        <f t="shared" si="5"/>
        <v>45809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2025</v>
      </c>
      <c r="C80">
        <f t="shared" si="7"/>
        <v>7</v>
      </c>
      <c r="D80" s="1">
        <f t="shared" si="5"/>
        <v>45839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2025</v>
      </c>
      <c r="C81">
        <f t="shared" si="7"/>
        <v>8</v>
      </c>
      <c r="D81" s="1">
        <f t="shared" si="5"/>
        <v>45870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2025</v>
      </c>
      <c r="C82">
        <f t="shared" si="7"/>
        <v>9</v>
      </c>
      <c r="D82" s="1">
        <f t="shared" si="5"/>
        <v>45901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2025</v>
      </c>
      <c r="C83">
        <f t="shared" si="7"/>
        <v>10</v>
      </c>
      <c r="D83" s="1">
        <f t="shared" si="5"/>
        <v>45931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2025</v>
      </c>
      <c r="C84">
        <f t="shared" si="7"/>
        <v>11</v>
      </c>
      <c r="D84" s="1">
        <f t="shared" si="5"/>
        <v>45962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2025</v>
      </c>
      <c r="C85">
        <f t="shared" si="7"/>
        <v>12</v>
      </c>
      <c r="D85" s="1">
        <f t="shared" si="5"/>
        <v>45992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2026</v>
      </c>
      <c r="C86">
        <f t="shared" si="7"/>
        <v>1</v>
      </c>
      <c r="D86" s="1">
        <f t="shared" si="5"/>
        <v>46023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8671875" defaultRowHeight="15.6" x14ac:dyDescent="0.3"/>
  <cols>
    <col min="1" max="16384" width="8.88671875" style="10"/>
  </cols>
  <sheetData>
    <row r="1" spans="1:9" x14ac:dyDescent="0.3">
      <c r="A1" t="s">
        <v>75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7" t="s">
        <v>76</v>
      </c>
      <c r="B3" s="27"/>
      <c r="C3"/>
      <c r="D3"/>
      <c r="E3"/>
      <c r="F3"/>
      <c r="G3"/>
      <c r="H3"/>
      <c r="I3"/>
    </row>
    <row r="4" spans="1:9" x14ac:dyDescent="0.3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82</v>
      </c>
      <c r="B10"/>
      <c r="C10"/>
      <c r="D10"/>
      <c r="E10"/>
      <c r="F10"/>
      <c r="G10"/>
      <c r="H10"/>
      <c r="I10"/>
    </row>
    <row r="11" spans="1:9" x14ac:dyDescent="0.3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3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3">
      <c r="A17" t="s">
        <v>98</v>
      </c>
      <c r="B17">
        <f>+INTERCEPT('IMAE para s'!E2:E61,'IMAE para s'!A2:A61)</f>
        <v>2.4276128108420627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1" t="s">
        <v>99</v>
      </c>
      <c r="B18" s="11">
        <f>+SLOPE('IMAE para s'!E2:E61,'IMAE para s'!A2:A61)</f>
        <v>3.8746299487306644E-2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100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2.4663591103293694</v>
      </c>
      <c r="C25">
        <f>+'IMAE para s'!E2-'IMAE regresion'!B25</f>
        <v>1.1528305385757371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2.5051054098166761</v>
      </c>
      <c r="C26">
        <f>+'IMAE para s'!E3-'IMAE regresion'!B26</f>
        <v>1.6803494804981396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2.5438517093039827</v>
      </c>
      <c r="C27">
        <f>+'IMAE para s'!E4-'IMAE regresion'!B27</f>
        <v>0.90088513651611946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2.5825980087912894</v>
      </c>
      <c r="C28">
        <f>+'IMAE para s'!E5-'IMAE regresion'!B28</f>
        <v>1.0809777781209577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2.6213443082785961</v>
      </c>
      <c r="C29">
        <f>+'IMAE para s'!E6-'IMAE regresion'!B29</f>
        <v>1.5438100593965043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2.6600906077659028</v>
      </c>
      <c r="C30">
        <f>+'IMAE para s'!E7-'IMAE regresion'!B30</f>
        <v>0.85234819619106528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2.6988369072532095</v>
      </c>
      <c r="C31">
        <f>+'IMAE para s'!E8-'IMAE regresion'!B31</f>
        <v>1.3419698433045681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2.7375832067405157</v>
      </c>
      <c r="C32">
        <f>+'IMAE para s'!E9-'IMAE regresion'!B32</f>
        <v>0.63568700042038451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2.7763295062278224</v>
      </c>
      <c r="C33">
        <f>+'IMAE para s'!E10-'IMAE regresion'!B33</f>
        <v>1.9563800623815433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2.8150758057151291</v>
      </c>
      <c r="C34">
        <f>+'IMAE para s'!E11-'IMAE regresion'!B34</f>
        <v>1.3891111200123123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2.8538221052024357</v>
      </c>
      <c r="C35">
        <f>+'IMAE para s'!E12-'IMAE regresion'!B35</f>
        <v>2.0907094911564212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2.8925684046897424</v>
      </c>
      <c r="C36">
        <f>+'IMAE para s'!E13-'IMAE regresion'!B36</f>
        <v>1.4223138985761472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2.9313147041770491</v>
      </c>
      <c r="C37">
        <f>+'IMAE para s'!E14-'IMAE regresion'!B37</f>
        <v>1.2494540120220763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2.9700610036643558</v>
      </c>
      <c r="C38">
        <f>+'IMAE para s'!E15-'IMAE regresion'!B38</f>
        <v>-0.70693100127843467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3.0088073031516624</v>
      </c>
      <c r="C39">
        <f>+'IMAE para s'!E16-'IMAE regresion'!B39</f>
        <v>-7.0275904255738411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3.0475536026389691</v>
      </c>
      <c r="C40">
        <f>+'IMAE para s'!E17-'IMAE regresion'!B40</f>
        <v>-12.450570419484775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3.0862999021262758</v>
      </c>
      <c r="C41">
        <f>+'IMAE para s'!E18-'IMAE regresion'!B41</f>
        <v>-13.134207334933697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3.125046201613582</v>
      </c>
      <c r="C42">
        <f>+'IMAE para s'!E19-'IMAE regresion'!B42</f>
        <v>-10.68020324635469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3.1637925011008887</v>
      </c>
      <c r="C43">
        <f>+'IMAE para s'!E20-'IMAE regresion'!B43</f>
        <v>-6.8749695797245813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3.2025388005881954</v>
      </c>
      <c r="C44">
        <f>+'IMAE para s'!E21-'IMAE regresion'!B44</f>
        <v>-4.281866146499377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3.2412851000755021</v>
      </c>
      <c r="C45">
        <f>+'IMAE para s'!E22-'IMAE regresion'!B45</f>
        <v>-2.5826914470695934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3.2800313995628088</v>
      </c>
      <c r="C46">
        <f>+'IMAE para s'!E23-'IMAE regresion'!B46</f>
        <v>-1.2459836830758704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3.3187776990501154</v>
      </c>
      <c r="C47">
        <f>+'IMAE para s'!E24-'IMAE regresion'!B47</f>
        <v>-2.255989469026388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3.3575239985374221</v>
      </c>
      <c r="C48">
        <f>+'IMAE para s'!E25-'IMAE regresion'!B48</f>
        <v>0.45001282000178255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3.3962702980247288</v>
      </c>
      <c r="C49">
        <f>+'IMAE para s'!E26-'IMAE regresion'!B49</f>
        <v>-2.1002721470685062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3.4350165975120355</v>
      </c>
      <c r="C50">
        <f>+'IMAE para s'!E27-'IMAE regresion'!B50</f>
        <v>-1.0078603022334711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3.4737628969993422</v>
      </c>
      <c r="C51">
        <f>+'IMAE para s'!E28-'IMAE regresion'!B51</f>
        <v>6.4732797056888574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3.5125091964866488</v>
      </c>
      <c r="C52">
        <f>+'IMAE para s'!E29-'IMAE regresion'!B52</f>
        <v>11.881495944471849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3.5512554959739555</v>
      </c>
      <c r="C53">
        <f>+'IMAE para s'!E30-'IMAE regresion'!B53</f>
        <v>12.969368345788006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3.5900017954612622</v>
      </c>
      <c r="C54">
        <f>+'IMAE para s'!E31-'IMAE regresion'!B54</f>
        <v>10.689531005347362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3.6287480949485689</v>
      </c>
      <c r="C55">
        <f>+'IMAE para s'!E32-'IMAE regresion'!B55</f>
        <v>7.2139927507827144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3.6674943944358755</v>
      </c>
      <c r="C56">
        <f>+'IMAE para s'!E33-'IMAE regresion'!B56</f>
        <v>4.1652719099007545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3.7062406939231822</v>
      </c>
      <c r="C57">
        <f>+'IMAE para s'!E34-'IMAE regresion'!B57</f>
        <v>2.2275734583144056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3.7449869934104889</v>
      </c>
      <c r="C58">
        <f>+'IMAE para s'!E35-'IMAE regresion'!B58</f>
        <v>0.64679827843930937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3.7837332928977956</v>
      </c>
      <c r="C59">
        <f>+'IMAE para s'!E36-'IMAE regresion'!B59</f>
        <v>2.222637647320636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3.8224795923851018</v>
      </c>
      <c r="C60">
        <f>+'IMAE para s'!E37-'IMAE regresion'!B60</f>
        <v>0.39134248308352548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3.8612258918724085</v>
      </c>
      <c r="C61">
        <f>+'IMAE para s'!E38-'IMAE regresion'!B61</f>
        <v>1.0476740629796804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3.8999721913597152</v>
      </c>
      <c r="C62">
        <f>+'IMAE para s'!E39-'IMAE regresion'!B62</f>
        <v>0.82021648997677987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3.9387184908470219</v>
      </c>
      <c r="C63">
        <f>+'IMAE para s'!E40-'IMAE regresion'!B63</f>
        <v>0.73065662883497984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3.9774647903343285</v>
      </c>
      <c r="C64">
        <f>+'IMAE para s'!E41-'IMAE regresion'!B64</f>
        <v>0.62106158500268771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4.0162110898216348</v>
      </c>
      <c r="C65">
        <f>+'IMAE para s'!E42-'IMAE regresion'!B65</f>
        <v>0.70323268040769804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4.0549573893089415</v>
      </c>
      <c r="C66">
        <f>+'IMAE para s'!E43-'IMAE regresion'!B66</f>
        <v>-1.0654236919324767E-2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4.0937036887962481</v>
      </c>
      <c r="C67">
        <f>+'IMAE para s'!E44-'IMAE regresion'!B67</f>
        <v>-0.94498108786664581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4.1324499882835548</v>
      </c>
      <c r="C68">
        <f>+'IMAE para s'!E45-'IMAE regresion'!B68</f>
        <v>0.25284853993861045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4.1711962877708615</v>
      </c>
      <c r="C69">
        <f>+'IMAE para s'!E46-'IMAE regresion'!B69</f>
        <v>-0.3584538104085695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4.2099425872581682</v>
      </c>
      <c r="C70">
        <f>+'IMAE para s'!E47-'IMAE regresion'!B70</f>
        <v>-0.55574924815944238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4.2486888867454748</v>
      </c>
      <c r="C71">
        <f>+'IMAE para s'!E48-'IMAE regresion'!B71</f>
        <v>-0.7613027110050492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4.2874351862327815</v>
      </c>
      <c r="C72">
        <f>+'IMAE para s'!E49-'IMAE regresion'!B72</f>
        <v>-0.91049215404468686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4.3261814857200882</v>
      </c>
      <c r="C73">
        <f>+'IMAE para s'!E50-'IMAE regresion'!B73</f>
        <v>-1.077710358272856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4.3649277852073949</v>
      </c>
      <c r="C74">
        <f>+'IMAE para s'!E51-'IMAE regresion'!B74</f>
        <v>7.5483974317724467E-2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4.4036740846947016</v>
      </c>
      <c r="C75">
        <f>+'IMAE para s'!E52-'IMAE regresion'!B75</f>
        <v>-0.54545954808577513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4.4424203841820082</v>
      </c>
      <c r="C76">
        <f>+'IMAE para s'!E53-'IMAE regresion'!B76</f>
        <v>-1.1451451364295986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4.4811666836693149</v>
      </c>
      <c r="C77">
        <f>+'IMAE para s'!E54-'IMAE regresion'!B77</f>
        <v>-0.80428438932587154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4.5199129831566216</v>
      </c>
      <c r="C78">
        <f>+'IMAE para s'!E55-'IMAE regresion'!B78</f>
        <v>0.2637991535415205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4.5586592826439283</v>
      </c>
      <c r="C79">
        <f>+'IMAE para s'!E56-'IMAE regresion'!B79</f>
        <v>2.5768440988544583E-2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4.597405582131235</v>
      </c>
      <c r="C80">
        <f>+'IMAE para s'!E57-'IMAE regresion'!B80</f>
        <v>-1.2370718368484193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4.6361518816185416</v>
      </c>
      <c r="C81">
        <f>+'IMAE para s'!E58-'IMAE regresion'!B81</f>
        <v>-1.3781157717392709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4.6748981811058474</v>
      </c>
      <c r="C82">
        <f>+'IMAE para s'!E59-'IMAE regresion'!B82</f>
        <v>-3.0820306397177308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4.713644480593155</v>
      </c>
      <c r="C83">
        <f>+'IMAE para s'!E60-'IMAE regresion'!B83</f>
        <v>-2.0130803185725288</v>
      </c>
      <c r="D83"/>
      <c r="E83"/>
      <c r="F83"/>
      <c r="G83"/>
      <c r="H83"/>
      <c r="I83"/>
    </row>
    <row r="84" spans="1:9" ht="16.2" thickBot="1" x14ac:dyDescent="0.35">
      <c r="A84" s="11">
        <v>60</v>
      </c>
      <c r="B84">
        <f t="shared" si="0"/>
        <v>4.7523907800804608</v>
      </c>
      <c r="C84">
        <f>+'IMAE para s'!E61-'IMAE regresion'!B84</f>
        <v>-1.9952060725804728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1"/>
      <c r="B87" s="11"/>
      <c r="C87" s="11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8671875" defaultRowHeight="15.6" x14ac:dyDescent="0.3"/>
  <cols>
    <col min="1" max="1" width="8.88671875" style="10"/>
    <col min="2" max="2" width="16.6640625" style="10" bestFit="1" customWidth="1"/>
    <col min="3" max="3" width="13" style="12" bestFit="1" customWidth="1"/>
    <col min="4" max="6" width="8.88671875" style="10"/>
    <col min="7" max="7" width="13.88671875" style="10" bestFit="1" customWidth="1"/>
    <col min="8" max="16" width="8.88671875" style="10"/>
    <col min="17" max="17" width="12.6640625" style="10" bestFit="1" customWidth="1"/>
    <col min="18" max="18" width="8.88671875" style="10"/>
    <col min="19" max="19" width="14" style="10" bestFit="1" customWidth="1"/>
    <col min="20" max="20" width="12.6640625" style="10" bestFit="1" customWidth="1"/>
    <col min="21" max="21" width="8.88671875" style="10"/>
    <col min="22" max="22" width="14" style="10" bestFit="1" customWidth="1"/>
    <col min="23" max="23" width="17.6640625" style="10" bestFit="1" customWidth="1"/>
    <col min="24" max="24" width="15.6640625" style="10" bestFit="1" customWidth="1"/>
    <col min="25" max="25" width="15.5546875" style="10" bestFit="1" customWidth="1"/>
    <col min="26" max="26" width="16.33203125" style="10" customWidth="1"/>
    <col min="27" max="16384" width="8.88671875" style="10"/>
  </cols>
  <sheetData>
    <row r="1" spans="1:1011" ht="16.2" thickBot="1" x14ac:dyDescent="0.35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2" thickBot="1" x14ac:dyDescent="0.35">
      <c r="G2" s="14" t="s">
        <v>102</v>
      </c>
      <c r="H2" s="14" t="s">
        <v>103</v>
      </c>
      <c r="L2" s="10">
        <f>+AVERAGE(L5:L63)</f>
        <v>1.3906905391999578</v>
      </c>
      <c r="M2" s="10">
        <f>+(L2*2.66)/3</f>
        <v>1.2330789447572961</v>
      </c>
    </row>
    <row r="3" spans="1:1011" s="18" customFormat="1" ht="12.75" customHeight="1" x14ac:dyDescent="0.3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3">
      <c r="A4" s="10">
        <v>1</v>
      </c>
      <c r="B4" s="10">
        <f>+'IMAE para s'!E2</f>
        <v>3.6191896489051065</v>
      </c>
      <c r="C4" s="12">
        <f>+'IMAE para s'!D2</f>
        <v>43466</v>
      </c>
      <c r="D4" s="10">
        <f>+YEAR(C4)</f>
        <v>2019</v>
      </c>
      <c r="E4" s="10">
        <f>+MONTH(C4)</f>
        <v>1</v>
      </c>
      <c r="F4" s="10" t="str">
        <f>+_xlfn.CONCAT(D4,E4)</f>
        <v>20191</v>
      </c>
      <c r="G4" s="10">
        <f>+'IMAE regresion'!B25</f>
        <v>2.4663591103293694</v>
      </c>
      <c r="H4" s="10">
        <f>+'IMAE regresion'!C25</f>
        <v>1.1528305385757371</v>
      </c>
      <c r="I4" s="10">
        <f>+AVERAGE(H4,H16,H28,H40,H64,H52)</f>
        <v>5.4395221647226322E-2</v>
      </c>
      <c r="J4" s="10">
        <f>+G4+I4</f>
        <v>2.5207543319765957</v>
      </c>
      <c r="K4" s="13">
        <f>+B4-J4</f>
        <v>1.0984353169285108</v>
      </c>
      <c r="M4" s="21">
        <f t="shared" ref="M4:R19" si="0">($J4)+(M$1*$M$2)</f>
        <v>-1.1784825022952923</v>
      </c>
      <c r="N4" s="21">
        <f t="shared" si="0"/>
        <v>6.2199911662484837</v>
      </c>
      <c r="O4" s="21">
        <f t="shared" si="0"/>
        <v>5.4596442462003569E-2</v>
      </c>
      <c r="P4" s="21">
        <f t="shared" si="0"/>
        <v>4.9869122214911883</v>
      </c>
      <c r="Q4" s="21">
        <f t="shared" si="0"/>
        <v>1.2876753872192996</v>
      </c>
      <c r="R4" s="21">
        <f t="shared" si="0"/>
        <v>3.753833276733892</v>
      </c>
      <c r="S4" s="13">
        <f>+IF(B4=0,NA(),B4)</f>
        <v>3.6191896489051065</v>
      </c>
      <c r="T4" s="21">
        <f>+IF(B5=0,NA(),J4)</f>
        <v>2.5207543319765957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">
      <c r="A5" s="10">
        <f>+A4+1</f>
        <v>2</v>
      </c>
      <c r="B5" s="10">
        <f>+'IMAE para s'!E3</f>
        <v>4.1854548903148157</v>
      </c>
      <c r="C5" s="12">
        <f>+EOMONTH(C4,1)</f>
        <v>43524</v>
      </c>
      <c r="D5" s="10">
        <f t="shared" ref="D5:D68" si="1">+YEAR(C5)</f>
        <v>2019</v>
      </c>
      <c r="E5" s="10">
        <f t="shared" ref="E5:E68" si="2">+MONTH(C5)</f>
        <v>2</v>
      </c>
      <c r="F5" s="10" t="str">
        <f t="shared" ref="F5:F68" si="3">+_xlfn.CONCAT(D5,E5)</f>
        <v>20192</v>
      </c>
      <c r="G5" s="10">
        <f>+'IMAE regresion'!B26</f>
        <v>2.5051054098166761</v>
      </c>
      <c r="H5" s="10">
        <f>+'IMAE regresion'!C26</f>
        <v>1.6803494804981396</v>
      </c>
      <c r="I5" s="10">
        <f>+AVERAGE(H5,H17,H29,H41,H65,H53)</f>
        <v>0.17225172825614762</v>
      </c>
      <c r="J5" s="10">
        <f t="shared" ref="J5:J68" si="4">+G5+I5</f>
        <v>2.6773571380728236</v>
      </c>
      <c r="K5" s="13">
        <f t="shared" ref="K5:K68" si="5">+B5-J5</f>
        <v>1.5080977522419921</v>
      </c>
      <c r="L5" s="10">
        <f>+ABS(K5-K4)</f>
        <v>0.40966243531348123</v>
      </c>
      <c r="M5" s="21">
        <f t="shared" si="0"/>
        <v>-1.0218796961990644</v>
      </c>
      <c r="N5" s="21">
        <f t="shared" si="0"/>
        <v>6.3765939723447111</v>
      </c>
      <c r="O5" s="21">
        <f t="shared" si="0"/>
        <v>0.21119924855823147</v>
      </c>
      <c r="P5" s="21">
        <f t="shared" si="0"/>
        <v>5.1435150275874157</v>
      </c>
      <c r="Q5" s="21">
        <f t="shared" si="0"/>
        <v>1.4442781933155275</v>
      </c>
      <c r="R5" s="21">
        <f t="shared" si="0"/>
        <v>3.9104360828301195</v>
      </c>
      <c r="S5" s="13">
        <f t="shared" ref="S5:S68" si="6">+IF(B5=0,NA(),B5)</f>
        <v>4.1854548903148157</v>
      </c>
      <c r="T5" s="21">
        <f t="shared" ref="T5:T68" si="7">+IF(B6=0,NA(),J5)</f>
        <v>2.6773571380728236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">
      <c r="A6" s="10">
        <f t="shared" ref="A6:A69" si="9">+A5+1</f>
        <v>3</v>
      </c>
      <c r="B6" s="10">
        <f>+'IMAE para s'!E4</f>
        <v>3.4447368458201022</v>
      </c>
      <c r="C6" s="12">
        <f t="shared" ref="C6:C69" si="10">+EOMONTH(C5,1)</f>
        <v>43555</v>
      </c>
      <c r="D6" s="10">
        <f t="shared" si="1"/>
        <v>2019</v>
      </c>
      <c r="E6" s="10">
        <f t="shared" si="2"/>
        <v>3</v>
      </c>
      <c r="F6" s="10" t="str">
        <f t="shared" si="3"/>
        <v>20193</v>
      </c>
      <c r="G6" s="10">
        <f>+'IMAE regresion'!B27</f>
        <v>2.5438517093039827</v>
      </c>
      <c r="H6" s="10">
        <f>+'IMAE regresion'!C27</f>
        <v>0.90088513651611946</v>
      </c>
      <c r="I6" s="10">
        <f>+AVERAGE(H6,H18,H30,H42,H66,H54)</f>
        <v>0.10635429947606818</v>
      </c>
      <c r="J6" s="10">
        <f t="shared" si="4"/>
        <v>2.6502060087800507</v>
      </c>
      <c r="K6" s="13">
        <f t="shared" si="5"/>
        <v>0.79453083704005145</v>
      </c>
      <c r="L6" s="10">
        <f t="shared" ref="L6:L69" si="11">+ABS(K6-K5)</f>
        <v>0.7135669152019406</v>
      </c>
      <c r="M6" s="21">
        <f t="shared" si="0"/>
        <v>-1.0490308254918372</v>
      </c>
      <c r="N6" s="21">
        <f t="shared" si="0"/>
        <v>6.3494428430519392</v>
      </c>
      <c r="O6" s="21">
        <f t="shared" si="0"/>
        <v>0.18404811926545861</v>
      </c>
      <c r="P6" s="21">
        <f t="shared" si="0"/>
        <v>5.1163638982946429</v>
      </c>
      <c r="Q6" s="21">
        <f t="shared" si="0"/>
        <v>1.4171270640227547</v>
      </c>
      <c r="R6" s="21">
        <f t="shared" si="0"/>
        <v>3.8832849535373466</v>
      </c>
      <c r="S6" s="13">
        <f t="shared" si="6"/>
        <v>3.4447368458201022</v>
      </c>
      <c r="T6" s="21">
        <f t="shared" si="7"/>
        <v>2.6502060087800507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">
      <c r="A7" s="10">
        <f t="shared" si="9"/>
        <v>4</v>
      </c>
      <c r="B7" s="10">
        <f>+'IMAE para s'!E5</f>
        <v>3.6635757869122472</v>
      </c>
      <c r="C7" s="12">
        <f t="shared" si="10"/>
        <v>43585</v>
      </c>
      <c r="D7" s="10">
        <f t="shared" si="1"/>
        <v>2019</v>
      </c>
      <c r="E7" s="10">
        <f t="shared" si="2"/>
        <v>4</v>
      </c>
      <c r="F7" s="10" t="str">
        <f t="shared" si="3"/>
        <v>20194</v>
      </c>
      <c r="G7" s="10">
        <f>+'IMAE regresion'!B28</f>
        <v>2.5825980087912894</v>
      </c>
      <c r="H7" s="10">
        <f>+'IMAE regresion'!C28</f>
        <v>1.0809777781209577</v>
      </c>
      <c r="I7" s="10">
        <f t="shared" ref="I7:I15" si="12">+AVERAGE(H7,H19,H31,H43,H55,H67)</f>
        <v>-2.4360496637755523E-3</v>
      </c>
      <c r="J7" s="10">
        <f t="shared" si="4"/>
        <v>2.5801619591275138</v>
      </c>
      <c r="K7" s="13">
        <f t="shared" si="5"/>
        <v>1.0834138277847334</v>
      </c>
      <c r="L7" s="10">
        <f t="shared" si="11"/>
        <v>0.28888299074468193</v>
      </c>
      <c r="M7" s="21">
        <f t="shared" si="0"/>
        <v>-1.1190748751443742</v>
      </c>
      <c r="N7" s="21">
        <f t="shared" si="0"/>
        <v>6.2793987933994018</v>
      </c>
      <c r="O7" s="21">
        <f t="shared" si="0"/>
        <v>0.11400406961292164</v>
      </c>
      <c r="P7" s="21">
        <f t="shared" si="0"/>
        <v>5.0463198486421064</v>
      </c>
      <c r="Q7" s="21">
        <f t="shared" si="0"/>
        <v>1.3470830143702177</v>
      </c>
      <c r="R7" s="21">
        <f t="shared" si="0"/>
        <v>3.8132409038848101</v>
      </c>
      <c r="S7" s="13">
        <f t="shared" si="6"/>
        <v>3.6635757869122472</v>
      </c>
      <c r="T7" s="21">
        <f t="shared" si="7"/>
        <v>2.5801619591275138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">
      <c r="A8" s="10">
        <f t="shared" si="9"/>
        <v>5</v>
      </c>
      <c r="B8" s="10">
        <f>+'IMAE para s'!E6</f>
        <v>4.1651543676751004</v>
      </c>
      <c r="C8" s="12">
        <f t="shared" si="10"/>
        <v>43616</v>
      </c>
      <c r="D8" s="10">
        <f t="shared" si="1"/>
        <v>2019</v>
      </c>
      <c r="E8" s="10">
        <f t="shared" si="2"/>
        <v>5</v>
      </c>
      <c r="F8" s="10" t="str">
        <f t="shared" si="3"/>
        <v>20195</v>
      </c>
      <c r="G8" s="10">
        <f>+'IMAE regresion'!B29</f>
        <v>2.6213443082785961</v>
      </c>
      <c r="H8" s="10">
        <f>+'IMAE regresion'!C29</f>
        <v>1.5438100593965043</v>
      </c>
      <c r="I8" s="10">
        <f t="shared" si="12"/>
        <v>0.2555838722665279</v>
      </c>
      <c r="J8" s="10">
        <f t="shared" si="4"/>
        <v>2.8769281805451241</v>
      </c>
      <c r="K8" s="13">
        <f t="shared" si="5"/>
        <v>1.2882261871299763</v>
      </c>
      <c r="L8" s="10">
        <f t="shared" si="11"/>
        <v>0.20481235934524289</v>
      </c>
      <c r="M8" s="21">
        <f t="shared" si="0"/>
        <v>-0.82230865372676387</v>
      </c>
      <c r="N8" s="21">
        <f t="shared" si="0"/>
        <v>6.5761650148170121</v>
      </c>
      <c r="O8" s="21">
        <f t="shared" si="0"/>
        <v>0.41077029103053198</v>
      </c>
      <c r="P8" s="21">
        <f t="shared" si="0"/>
        <v>5.3430860700597158</v>
      </c>
      <c r="Q8" s="21">
        <f t="shared" si="0"/>
        <v>1.643849235787828</v>
      </c>
      <c r="R8" s="21">
        <f t="shared" si="0"/>
        <v>4.1100071253024204</v>
      </c>
      <c r="S8" s="13">
        <f t="shared" si="6"/>
        <v>4.1651543676751004</v>
      </c>
      <c r="T8" s="21">
        <f t="shared" si="7"/>
        <v>2.8769281805451241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">
      <c r="A9" s="10">
        <f t="shared" si="9"/>
        <v>6</v>
      </c>
      <c r="B9" s="10">
        <f>+'IMAE para s'!E7</f>
        <v>3.5124388039569681</v>
      </c>
      <c r="C9" s="12">
        <f t="shared" si="10"/>
        <v>43646</v>
      </c>
      <c r="D9" s="10">
        <f t="shared" si="1"/>
        <v>2019</v>
      </c>
      <c r="E9" s="10">
        <f t="shared" si="2"/>
        <v>6</v>
      </c>
      <c r="F9" s="10" t="str">
        <f t="shared" si="3"/>
        <v>20196</v>
      </c>
      <c r="G9" s="10">
        <f>+'IMAE regresion'!B30</f>
        <v>2.6600906077659028</v>
      </c>
      <c r="H9" s="10">
        <f>+'IMAE regresion'!C30</f>
        <v>0.85234819619106528</v>
      </c>
      <c r="I9" s="10">
        <f t="shared" si="12"/>
        <v>0.22296417436118682</v>
      </c>
      <c r="J9" s="10">
        <f t="shared" si="4"/>
        <v>2.8830547821270898</v>
      </c>
      <c r="K9" s="13">
        <f t="shared" si="5"/>
        <v>0.62938402182987829</v>
      </c>
      <c r="L9" s="10">
        <f t="shared" si="11"/>
        <v>0.65884216530009798</v>
      </c>
      <c r="M9" s="21">
        <f t="shared" si="0"/>
        <v>-0.81618205214479822</v>
      </c>
      <c r="N9" s="21">
        <f t="shared" si="0"/>
        <v>6.5822916163989778</v>
      </c>
      <c r="O9" s="21">
        <f t="shared" si="0"/>
        <v>0.41689689261249763</v>
      </c>
      <c r="P9" s="21">
        <f t="shared" si="0"/>
        <v>5.3492126716416823</v>
      </c>
      <c r="Q9" s="21">
        <f t="shared" si="0"/>
        <v>1.6499758373697937</v>
      </c>
      <c r="R9" s="21">
        <f t="shared" si="0"/>
        <v>4.1161337268843861</v>
      </c>
      <c r="S9" s="13">
        <f t="shared" si="6"/>
        <v>3.5124388039569681</v>
      </c>
      <c r="T9" s="21">
        <f t="shared" si="7"/>
        <v>2.8830547821270898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">
      <c r="A10" s="10">
        <f t="shared" si="9"/>
        <v>7</v>
      </c>
      <c r="B10" s="10">
        <f>+'IMAE para s'!E8</f>
        <v>4.0408067505577776</v>
      </c>
      <c r="C10" s="12">
        <f t="shared" si="10"/>
        <v>43677</v>
      </c>
      <c r="D10" s="10">
        <f t="shared" si="1"/>
        <v>2019</v>
      </c>
      <c r="E10" s="10">
        <f t="shared" si="2"/>
        <v>7</v>
      </c>
      <c r="F10" s="10" t="str">
        <f t="shared" si="3"/>
        <v>20197</v>
      </c>
      <c r="G10" s="10">
        <f>+'IMAE regresion'!B31</f>
        <v>2.6988369072532095</v>
      </c>
      <c r="H10" s="10">
        <f>+'IMAE regresion'!C31</f>
        <v>1.3419698433045681</v>
      </c>
      <c r="I10" s="10">
        <f t="shared" si="12"/>
        <v>0.15235607349691999</v>
      </c>
      <c r="J10" s="10">
        <f t="shared" si="4"/>
        <v>2.8511929807501293</v>
      </c>
      <c r="K10" s="13">
        <f t="shared" si="5"/>
        <v>1.1896137698076483</v>
      </c>
      <c r="L10" s="10">
        <f t="shared" si="11"/>
        <v>0.56022974797777003</v>
      </c>
      <c r="M10" s="21">
        <f t="shared" si="0"/>
        <v>-0.84804385352175871</v>
      </c>
      <c r="N10" s="21">
        <f t="shared" si="0"/>
        <v>6.5504298150220173</v>
      </c>
      <c r="O10" s="21">
        <f t="shared" si="0"/>
        <v>0.38503509123553714</v>
      </c>
      <c r="P10" s="21">
        <f t="shared" si="0"/>
        <v>5.3173508702647219</v>
      </c>
      <c r="Q10" s="21">
        <f t="shared" si="0"/>
        <v>1.6181140359928332</v>
      </c>
      <c r="R10" s="21">
        <f t="shared" si="0"/>
        <v>4.0842719255074256</v>
      </c>
      <c r="S10" s="13">
        <f t="shared" si="6"/>
        <v>4.0408067505577776</v>
      </c>
      <c r="T10" s="21">
        <f t="shared" si="7"/>
        <v>2.8511929807501293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">
      <c r="A11" s="10">
        <f t="shared" si="9"/>
        <v>8</v>
      </c>
      <c r="B11" s="10">
        <f>+'IMAE para s'!E9</f>
        <v>3.3732702071609002</v>
      </c>
      <c r="C11" s="12">
        <f t="shared" si="10"/>
        <v>43708</v>
      </c>
      <c r="D11" s="10">
        <f t="shared" si="1"/>
        <v>2019</v>
      </c>
      <c r="E11" s="10">
        <f t="shared" si="2"/>
        <v>8</v>
      </c>
      <c r="F11" s="10" t="str">
        <f t="shared" si="3"/>
        <v>20198</v>
      </c>
      <c r="G11" s="10">
        <f>+'IMAE regresion'!B32</f>
        <v>2.7375832067405157</v>
      </c>
      <c r="H11" s="10">
        <f>+'IMAE regresion'!C32</f>
        <v>0.63568700042038451</v>
      </c>
      <c r="I11" s="10">
        <f t="shared" si="12"/>
        <v>-9.3026106617609378E-2</v>
      </c>
      <c r="J11" s="10">
        <f t="shared" si="4"/>
        <v>2.6445571001229062</v>
      </c>
      <c r="K11" s="13">
        <f t="shared" si="5"/>
        <v>0.72871310703799397</v>
      </c>
      <c r="L11" s="10">
        <f t="shared" si="11"/>
        <v>0.46090066276965436</v>
      </c>
      <c r="M11" s="21">
        <f t="shared" si="0"/>
        <v>-1.0546797341489818</v>
      </c>
      <c r="N11" s="21">
        <f t="shared" si="0"/>
        <v>6.3437939343947942</v>
      </c>
      <c r="O11" s="21">
        <f t="shared" si="0"/>
        <v>0.1783992106083141</v>
      </c>
      <c r="P11" s="21">
        <f t="shared" si="0"/>
        <v>5.1107149896374988</v>
      </c>
      <c r="Q11" s="21">
        <f t="shared" si="0"/>
        <v>1.4114781553656102</v>
      </c>
      <c r="R11" s="21">
        <f t="shared" si="0"/>
        <v>3.8776360448802025</v>
      </c>
      <c r="S11" s="13">
        <f t="shared" si="6"/>
        <v>3.3732702071609002</v>
      </c>
      <c r="T11" s="21">
        <f t="shared" si="7"/>
        <v>2.6445571001229062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">
      <c r="A12" s="10">
        <f t="shared" si="9"/>
        <v>9</v>
      </c>
      <c r="B12" s="10">
        <f>+'IMAE para s'!E10</f>
        <v>4.7327095686093656</v>
      </c>
      <c r="C12" s="12">
        <f t="shared" si="10"/>
        <v>43738</v>
      </c>
      <c r="D12" s="10">
        <f t="shared" si="1"/>
        <v>2019</v>
      </c>
      <c r="E12" s="10">
        <f t="shared" si="2"/>
        <v>9</v>
      </c>
      <c r="F12" s="10" t="str">
        <f t="shared" si="3"/>
        <v>20199</v>
      </c>
      <c r="G12" s="10">
        <f>+'IMAE regresion'!B33</f>
        <v>2.7763295062278224</v>
      </c>
      <c r="H12" s="10">
        <f>+'IMAE regresion'!C33</f>
        <v>1.9563800623815433</v>
      </c>
      <c r="I12" s="10">
        <f t="shared" si="12"/>
        <v>-2.7061501704296997E-2</v>
      </c>
      <c r="J12" s="10">
        <f t="shared" si="4"/>
        <v>2.7492680045235254</v>
      </c>
      <c r="K12" s="13">
        <f t="shared" si="5"/>
        <v>1.9834415640858403</v>
      </c>
      <c r="L12" s="10">
        <f t="shared" si="11"/>
        <v>1.2547284570478463</v>
      </c>
      <c r="M12" s="21">
        <f t="shared" si="0"/>
        <v>-0.94996882974836261</v>
      </c>
      <c r="N12" s="21">
        <f t="shared" si="0"/>
        <v>6.4485048387954134</v>
      </c>
      <c r="O12" s="21">
        <f t="shared" si="0"/>
        <v>0.28311011500893324</v>
      </c>
      <c r="P12" s="21">
        <f t="shared" si="0"/>
        <v>5.215425894038118</v>
      </c>
      <c r="Q12" s="21">
        <f t="shared" si="0"/>
        <v>1.5161890597662293</v>
      </c>
      <c r="R12" s="21">
        <f t="shared" si="0"/>
        <v>3.9823469492808217</v>
      </c>
      <c r="S12" s="13">
        <f t="shared" si="6"/>
        <v>4.7327095686093656</v>
      </c>
      <c r="T12" s="21">
        <f t="shared" si="7"/>
        <v>2.7492680045235254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">
      <c r="A13" s="10">
        <f t="shared" si="9"/>
        <v>10</v>
      </c>
      <c r="B13" s="10">
        <f>+'IMAE para s'!E11</f>
        <v>4.2041869257274413</v>
      </c>
      <c r="C13" s="12">
        <f t="shared" si="10"/>
        <v>43769</v>
      </c>
      <c r="D13" s="10">
        <f t="shared" si="1"/>
        <v>2019</v>
      </c>
      <c r="E13" s="10">
        <f t="shared" si="2"/>
        <v>10</v>
      </c>
      <c r="F13" s="10" t="str">
        <f t="shared" si="3"/>
        <v>201910</v>
      </c>
      <c r="G13" s="10">
        <f>+'IMAE regresion'!B34</f>
        <v>2.8150758057151291</v>
      </c>
      <c r="H13" s="10">
        <f>+'IMAE regresion'!C34</f>
        <v>1.3891111200123123</v>
      </c>
      <c r="I13" s="10">
        <f t="shared" si="12"/>
        <v>-0.56957083450028434</v>
      </c>
      <c r="J13" s="10">
        <f t="shared" si="4"/>
        <v>2.2455049712148449</v>
      </c>
      <c r="K13" s="13">
        <f t="shared" si="5"/>
        <v>1.9586819545125964</v>
      </c>
      <c r="L13" s="10">
        <f t="shared" si="11"/>
        <v>2.4759609573243857E-2</v>
      </c>
      <c r="M13" s="21">
        <f t="shared" si="0"/>
        <v>-1.453731863057043</v>
      </c>
      <c r="N13" s="21">
        <f t="shared" si="0"/>
        <v>5.9447418054867329</v>
      </c>
      <c r="O13" s="21">
        <f t="shared" si="0"/>
        <v>-0.2206529182997472</v>
      </c>
      <c r="P13" s="21">
        <f t="shared" si="0"/>
        <v>4.7116628607294366</v>
      </c>
      <c r="Q13" s="21">
        <f t="shared" si="0"/>
        <v>1.0124260264575489</v>
      </c>
      <c r="R13" s="21">
        <f t="shared" si="0"/>
        <v>3.4785839159721412</v>
      </c>
      <c r="S13" s="13">
        <f t="shared" si="6"/>
        <v>4.2041869257274413</v>
      </c>
      <c r="T13" s="21">
        <f t="shared" si="7"/>
        <v>2.2455049712148449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">
      <c r="A14" s="10">
        <f t="shared" si="9"/>
        <v>11</v>
      </c>
      <c r="B14" s="10">
        <f>+'IMAE para s'!E12</f>
        <v>4.944531596358857</v>
      </c>
      <c r="C14" s="12">
        <f t="shared" si="10"/>
        <v>43799</v>
      </c>
      <c r="D14" s="10">
        <f t="shared" si="1"/>
        <v>2019</v>
      </c>
      <c r="E14" s="10">
        <f t="shared" si="2"/>
        <v>11</v>
      </c>
      <c r="F14" s="10" t="str">
        <f t="shared" si="3"/>
        <v>201911</v>
      </c>
      <c r="G14" s="10">
        <f>+'IMAE regresion'!B35</f>
        <v>2.8538221052024357</v>
      </c>
      <c r="H14" s="10">
        <f>+'IMAE regresion'!C35</f>
        <v>2.0907094911564212</v>
      </c>
      <c r="I14" s="10">
        <f t="shared" si="12"/>
        <v>-0.14340507202538175</v>
      </c>
      <c r="J14" s="10">
        <f t="shared" si="4"/>
        <v>2.7104170331770541</v>
      </c>
      <c r="K14" s="13">
        <f t="shared" si="5"/>
        <v>2.2341145631818029</v>
      </c>
      <c r="L14" s="10">
        <f t="shared" si="11"/>
        <v>0.27543260866920649</v>
      </c>
      <c r="M14" s="21">
        <f t="shared" si="0"/>
        <v>-0.98881980109483392</v>
      </c>
      <c r="N14" s="21">
        <f t="shared" si="0"/>
        <v>6.4096538674489416</v>
      </c>
      <c r="O14" s="21">
        <f t="shared" si="0"/>
        <v>0.24425914366246193</v>
      </c>
      <c r="P14" s="21">
        <f t="shared" si="0"/>
        <v>5.1765749226916462</v>
      </c>
      <c r="Q14" s="21">
        <f t="shared" si="0"/>
        <v>1.477338088419758</v>
      </c>
      <c r="R14" s="21">
        <f t="shared" si="0"/>
        <v>3.9434959779343499</v>
      </c>
      <c r="S14" s="13">
        <f t="shared" si="6"/>
        <v>4.944531596358857</v>
      </c>
      <c r="T14" s="21">
        <f t="shared" si="7"/>
        <v>2.7104170331770541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">
      <c r="A15" s="10">
        <f t="shared" si="9"/>
        <v>12</v>
      </c>
      <c r="B15" s="10">
        <f>+'IMAE para s'!E13</f>
        <v>4.3148823032658896</v>
      </c>
      <c r="C15" s="12">
        <f t="shared" si="10"/>
        <v>43830</v>
      </c>
      <c r="D15" s="10">
        <f t="shared" si="1"/>
        <v>2019</v>
      </c>
      <c r="E15" s="10">
        <f t="shared" si="2"/>
        <v>12</v>
      </c>
      <c r="F15" s="10" t="str">
        <f t="shared" si="3"/>
        <v>201912</v>
      </c>
      <c r="G15" s="10">
        <f>+'IMAE regresion'!B36</f>
        <v>2.8925684046897424</v>
      </c>
      <c r="H15" s="10">
        <f>+'IMAE regresion'!C36</f>
        <v>1.4223138985761472</v>
      </c>
      <c r="I15" s="10">
        <f t="shared" si="12"/>
        <v>-0.12840580499274087</v>
      </c>
      <c r="J15" s="10">
        <f t="shared" si="4"/>
        <v>2.7641625996970016</v>
      </c>
      <c r="K15" s="13">
        <f t="shared" si="5"/>
        <v>1.550719703568888</v>
      </c>
      <c r="L15" s="10">
        <f t="shared" si="11"/>
        <v>0.68339485961291491</v>
      </c>
      <c r="M15" s="21">
        <f t="shared" si="0"/>
        <v>-0.93507423457488636</v>
      </c>
      <c r="N15" s="21">
        <f t="shared" si="0"/>
        <v>6.4633994339688901</v>
      </c>
      <c r="O15" s="21">
        <f t="shared" si="0"/>
        <v>0.29800471018240948</v>
      </c>
      <c r="P15" s="21">
        <f t="shared" si="0"/>
        <v>5.2303204892115938</v>
      </c>
      <c r="Q15" s="21">
        <f t="shared" si="0"/>
        <v>1.5310836549397056</v>
      </c>
      <c r="R15" s="21">
        <f t="shared" si="0"/>
        <v>3.9972415444542975</v>
      </c>
      <c r="S15" s="13">
        <f t="shared" si="6"/>
        <v>4.3148823032658896</v>
      </c>
      <c r="T15" s="21">
        <f t="shared" si="7"/>
        <v>2.7641625996970016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">
      <c r="A16" s="10">
        <f t="shared" si="9"/>
        <v>13</v>
      </c>
      <c r="B16" s="10">
        <f>+'IMAE para s'!E14</f>
        <v>4.1807687161991254</v>
      </c>
      <c r="C16" s="12">
        <f t="shared" si="10"/>
        <v>43861</v>
      </c>
      <c r="D16" s="10">
        <f t="shared" si="1"/>
        <v>2020</v>
      </c>
      <c r="E16" s="10">
        <f t="shared" si="2"/>
        <v>1</v>
      </c>
      <c r="F16" s="10" t="str">
        <f t="shared" si="3"/>
        <v>20201</v>
      </c>
      <c r="G16" s="10">
        <f>+'IMAE regresion'!B37</f>
        <v>2.9313147041770491</v>
      </c>
      <c r="H16" s="10">
        <f>+'IMAE regresion'!C37</f>
        <v>1.2494540120220763</v>
      </c>
      <c r="I16" s="10">
        <f>+I4</f>
        <v>5.4395221647226322E-2</v>
      </c>
      <c r="J16" s="10">
        <f t="shared" si="4"/>
        <v>2.9857099258242754</v>
      </c>
      <c r="K16" s="13">
        <f t="shared" si="5"/>
        <v>1.19505879037485</v>
      </c>
      <c r="L16" s="10">
        <f t="shared" si="11"/>
        <v>0.35566091319403803</v>
      </c>
      <c r="M16" s="21">
        <f t="shared" si="0"/>
        <v>-0.71352690844761257</v>
      </c>
      <c r="N16" s="21">
        <f t="shared" si="0"/>
        <v>6.6849467600961638</v>
      </c>
      <c r="O16" s="21">
        <f t="shared" si="0"/>
        <v>0.51955203630968327</v>
      </c>
      <c r="P16" s="21">
        <f t="shared" si="0"/>
        <v>5.4518678153388676</v>
      </c>
      <c r="Q16" s="21">
        <f t="shared" si="0"/>
        <v>1.7526309810669793</v>
      </c>
      <c r="R16" s="21">
        <f t="shared" si="0"/>
        <v>4.2187888705815713</v>
      </c>
      <c r="S16" s="13">
        <f t="shared" si="6"/>
        <v>4.1807687161991254</v>
      </c>
      <c r="T16" s="21">
        <f t="shared" si="7"/>
        <v>2.9857099258242754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">
      <c r="A17" s="10">
        <f t="shared" si="9"/>
        <v>14</v>
      </c>
      <c r="B17" s="10">
        <f>+'IMAE para s'!E15</f>
        <v>2.2631300023859211</v>
      </c>
      <c r="C17" s="12">
        <f t="shared" si="10"/>
        <v>43890</v>
      </c>
      <c r="D17" s="10">
        <f t="shared" si="1"/>
        <v>2020</v>
      </c>
      <c r="E17" s="10">
        <f t="shared" si="2"/>
        <v>2</v>
      </c>
      <c r="F17" s="10" t="str">
        <f t="shared" si="3"/>
        <v>20202</v>
      </c>
      <c r="G17" s="10">
        <f>+'IMAE regresion'!B38</f>
        <v>2.9700610036643558</v>
      </c>
      <c r="H17" s="10">
        <f>+'IMAE regresion'!C38</f>
        <v>-0.70693100127843467</v>
      </c>
      <c r="I17" s="10">
        <f t="shared" ref="I17:I80" si="13">+I5</f>
        <v>0.17225172825614762</v>
      </c>
      <c r="J17" s="10">
        <f t="shared" si="4"/>
        <v>3.1423127319205033</v>
      </c>
      <c r="K17" s="13">
        <f t="shared" si="5"/>
        <v>-0.87918272953458221</v>
      </c>
      <c r="L17" s="10">
        <f t="shared" si="11"/>
        <v>2.0742415199094322</v>
      </c>
      <c r="M17" s="21">
        <f t="shared" si="0"/>
        <v>-0.55692410235138468</v>
      </c>
      <c r="N17" s="21">
        <f t="shared" si="0"/>
        <v>6.8415495661923913</v>
      </c>
      <c r="O17" s="21">
        <f t="shared" si="0"/>
        <v>0.67615484240591117</v>
      </c>
      <c r="P17" s="21">
        <f t="shared" si="0"/>
        <v>5.6084706214350959</v>
      </c>
      <c r="Q17" s="21">
        <f t="shared" si="0"/>
        <v>1.9092337871632072</v>
      </c>
      <c r="R17" s="21">
        <f t="shared" si="0"/>
        <v>4.3753916766777996</v>
      </c>
      <c r="S17" s="13">
        <f t="shared" si="6"/>
        <v>2.2631300023859211</v>
      </c>
      <c r="T17" s="21">
        <f t="shared" si="7"/>
        <v>3.1423127319205033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">
      <c r="A18" s="10">
        <f t="shared" si="9"/>
        <v>15</v>
      </c>
      <c r="B18" s="10">
        <f>+'IMAE para s'!E16</f>
        <v>-4.0187831224221782</v>
      </c>
      <c r="C18" s="12">
        <f t="shared" si="10"/>
        <v>43921</v>
      </c>
      <c r="D18" s="10">
        <f t="shared" si="1"/>
        <v>2020</v>
      </c>
      <c r="E18" s="10">
        <f t="shared" si="2"/>
        <v>3</v>
      </c>
      <c r="F18" s="10" t="str">
        <f t="shared" si="3"/>
        <v>20203</v>
      </c>
      <c r="G18" s="10">
        <f>+'IMAE regresion'!B39</f>
        <v>3.0088073031516624</v>
      </c>
      <c r="H18" s="10">
        <f>+'IMAE regresion'!C39</f>
        <v>-7.0275904255738411</v>
      </c>
      <c r="I18" s="10">
        <f t="shared" si="13"/>
        <v>0.10635429947606818</v>
      </c>
      <c r="J18" s="10">
        <f t="shared" si="4"/>
        <v>3.1151616026277305</v>
      </c>
      <c r="K18" s="13">
        <f t="shared" si="5"/>
        <v>-7.1339447250499086</v>
      </c>
      <c r="L18" s="10">
        <f t="shared" si="11"/>
        <v>6.2547619955153264</v>
      </c>
      <c r="M18" s="21">
        <f t="shared" si="0"/>
        <v>-0.58407523164415753</v>
      </c>
      <c r="N18" s="21">
        <f t="shared" si="0"/>
        <v>6.8143984368996184</v>
      </c>
      <c r="O18" s="21">
        <f t="shared" si="0"/>
        <v>0.64900371311313831</v>
      </c>
      <c r="P18" s="21">
        <f t="shared" si="0"/>
        <v>5.5813194921423221</v>
      </c>
      <c r="Q18" s="21">
        <f t="shared" si="0"/>
        <v>1.8820826578704344</v>
      </c>
      <c r="R18" s="21">
        <f t="shared" si="0"/>
        <v>4.3482405473850267</v>
      </c>
      <c r="S18" s="13">
        <f t="shared" si="6"/>
        <v>-4.0187831224221782</v>
      </c>
      <c r="T18" s="21">
        <f t="shared" si="7"/>
        <v>3.1151616026277305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">
      <c r="A19" s="10">
        <f t="shared" si="9"/>
        <v>16</v>
      </c>
      <c r="B19" s="10">
        <f>+'IMAE para s'!E17</f>
        <v>-9.4030168168458061</v>
      </c>
      <c r="C19" s="12">
        <f t="shared" si="10"/>
        <v>43951</v>
      </c>
      <c r="D19" s="10">
        <f t="shared" si="1"/>
        <v>2020</v>
      </c>
      <c r="E19" s="10">
        <f t="shared" si="2"/>
        <v>4</v>
      </c>
      <c r="F19" s="10" t="str">
        <f t="shared" si="3"/>
        <v>20204</v>
      </c>
      <c r="G19" s="10">
        <f>+'IMAE regresion'!B40</f>
        <v>3.0475536026389691</v>
      </c>
      <c r="H19" s="10">
        <f>+'IMAE regresion'!C40</f>
        <v>-12.450570419484775</v>
      </c>
      <c r="I19" s="10">
        <f t="shared" si="13"/>
        <v>-2.4360496637755523E-3</v>
      </c>
      <c r="J19" s="10">
        <f t="shared" si="4"/>
        <v>3.0451175529751935</v>
      </c>
      <c r="K19" s="13">
        <f t="shared" si="5"/>
        <v>-12.448134369821</v>
      </c>
      <c r="L19" s="10">
        <f t="shared" si="11"/>
        <v>5.3141896447710915</v>
      </c>
      <c r="M19" s="21">
        <f t="shared" si="0"/>
        <v>-0.6541192812966945</v>
      </c>
      <c r="N19" s="21">
        <f t="shared" si="0"/>
        <v>6.7443543872470819</v>
      </c>
      <c r="O19" s="21">
        <f t="shared" si="0"/>
        <v>0.57895966346060135</v>
      </c>
      <c r="P19" s="21">
        <f t="shared" si="0"/>
        <v>5.5112754424897856</v>
      </c>
      <c r="Q19" s="21">
        <f t="shared" si="0"/>
        <v>1.8120386082178974</v>
      </c>
      <c r="R19" s="21">
        <f t="shared" si="0"/>
        <v>4.2781964977324893</v>
      </c>
      <c r="S19" s="13">
        <f t="shared" si="6"/>
        <v>-9.4030168168458061</v>
      </c>
      <c r="T19" s="21">
        <f t="shared" si="7"/>
        <v>3.0451175529751935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">
      <c r="A20" s="10">
        <f t="shared" si="9"/>
        <v>17</v>
      </c>
      <c r="B20" s="10">
        <f>+'IMAE para s'!E18</f>
        <v>-10.04790743280742</v>
      </c>
      <c r="C20" s="12">
        <f t="shared" si="10"/>
        <v>43982</v>
      </c>
      <c r="D20" s="10">
        <f t="shared" si="1"/>
        <v>2020</v>
      </c>
      <c r="E20" s="10">
        <f t="shared" si="2"/>
        <v>5</v>
      </c>
      <c r="F20" s="10" t="str">
        <f t="shared" si="3"/>
        <v>20205</v>
      </c>
      <c r="G20" s="10">
        <f>+'IMAE regresion'!B41</f>
        <v>3.0862999021262758</v>
      </c>
      <c r="H20" s="10">
        <f>+'IMAE regresion'!C41</f>
        <v>-13.134207334933697</v>
      </c>
      <c r="I20" s="10">
        <f t="shared" si="13"/>
        <v>0.2555838722665279</v>
      </c>
      <c r="J20" s="10">
        <f t="shared" si="4"/>
        <v>3.3418837743928038</v>
      </c>
      <c r="K20" s="13">
        <f t="shared" si="5"/>
        <v>-13.389791207200224</v>
      </c>
      <c r="L20" s="10">
        <f t="shared" si="11"/>
        <v>0.94165683737922379</v>
      </c>
      <c r="M20" s="21">
        <f t="shared" ref="M20:R51" si="14">($J20)+(M$1*$M$2)</f>
        <v>-0.35735305987908417</v>
      </c>
      <c r="N20" s="21">
        <f t="shared" si="14"/>
        <v>7.0411206086646914</v>
      </c>
      <c r="O20" s="21">
        <f t="shared" si="14"/>
        <v>0.87572588487821168</v>
      </c>
      <c r="P20" s="21">
        <f t="shared" si="14"/>
        <v>5.808041663907396</v>
      </c>
      <c r="Q20" s="21">
        <f t="shared" si="14"/>
        <v>2.108804829635508</v>
      </c>
      <c r="R20" s="21">
        <f t="shared" si="14"/>
        <v>4.5749627191500997</v>
      </c>
      <c r="S20" s="13">
        <f t="shared" si="6"/>
        <v>-10.04790743280742</v>
      </c>
      <c r="T20" s="21">
        <f t="shared" si="7"/>
        <v>3.3418837743928038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">
      <c r="A21" s="10">
        <f t="shared" si="9"/>
        <v>18</v>
      </c>
      <c r="B21" s="10">
        <f>+'IMAE para s'!E19</f>
        <v>-7.5551570447411089</v>
      </c>
      <c r="C21" s="12">
        <f t="shared" si="10"/>
        <v>44012</v>
      </c>
      <c r="D21" s="10">
        <f t="shared" si="1"/>
        <v>2020</v>
      </c>
      <c r="E21" s="10">
        <f t="shared" si="2"/>
        <v>6</v>
      </c>
      <c r="F21" s="10" t="str">
        <f t="shared" si="3"/>
        <v>20206</v>
      </c>
      <c r="G21" s="10">
        <f>+'IMAE regresion'!B42</f>
        <v>3.125046201613582</v>
      </c>
      <c r="H21" s="10">
        <f>+'IMAE regresion'!C42</f>
        <v>-10.68020324635469</v>
      </c>
      <c r="I21" s="10">
        <f t="shared" si="13"/>
        <v>0.22296417436118682</v>
      </c>
      <c r="J21" s="10">
        <f t="shared" si="4"/>
        <v>3.348010375974769</v>
      </c>
      <c r="K21" s="13">
        <f t="shared" si="5"/>
        <v>-10.903167420715878</v>
      </c>
      <c r="L21" s="10">
        <f t="shared" si="11"/>
        <v>2.4866237864843459</v>
      </c>
      <c r="M21" s="21">
        <f t="shared" si="14"/>
        <v>-0.35122645829711896</v>
      </c>
      <c r="N21" s="21">
        <f t="shared" si="14"/>
        <v>7.047247210246657</v>
      </c>
      <c r="O21" s="21">
        <f t="shared" si="14"/>
        <v>0.88185248646017689</v>
      </c>
      <c r="P21" s="21">
        <f t="shared" si="14"/>
        <v>5.8141682654893607</v>
      </c>
      <c r="Q21" s="21">
        <f t="shared" si="14"/>
        <v>2.1149314312174727</v>
      </c>
      <c r="R21" s="21">
        <f t="shared" si="14"/>
        <v>4.5810893207320653</v>
      </c>
      <c r="S21" s="13">
        <f t="shared" si="6"/>
        <v>-7.5551570447411089</v>
      </c>
      <c r="T21" s="21">
        <f t="shared" si="7"/>
        <v>3.348010375974769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">
      <c r="A22" s="10">
        <f t="shared" si="9"/>
        <v>19</v>
      </c>
      <c r="B22" s="10">
        <f>+'IMAE para s'!E20</f>
        <v>-3.7111770786236922</v>
      </c>
      <c r="C22" s="12">
        <f t="shared" si="10"/>
        <v>44043</v>
      </c>
      <c r="D22" s="10">
        <f t="shared" si="1"/>
        <v>2020</v>
      </c>
      <c r="E22" s="10">
        <f t="shared" si="2"/>
        <v>7</v>
      </c>
      <c r="F22" s="10" t="str">
        <f t="shared" si="3"/>
        <v>20207</v>
      </c>
      <c r="G22" s="10">
        <f>+'IMAE regresion'!B43</f>
        <v>3.1637925011008887</v>
      </c>
      <c r="H22" s="10">
        <f>+'IMAE regresion'!C43</f>
        <v>-6.8749695797245813</v>
      </c>
      <c r="I22" s="10">
        <f t="shared" si="13"/>
        <v>0.15235607349691999</v>
      </c>
      <c r="J22" s="10">
        <f t="shared" si="4"/>
        <v>3.3161485745978085</v>
      </c>
      <c r="K22" s="13">
        <f t="shared" si="5"/>
        <v>-7.0273256532215012</v>
      </c>
      <c r="L22" s="10">
        <f t="shared" si="11"/>
        <v>3.8758417674943768</v>
      </c>
      <c r="M22" s="21">
        <f t="shared" si="14"/>
        <v>-0.38308825967407945</v>
      </c>
      <c r="N22" s="21">
        <f t="shared" si="14"/>
        <v>7.0153854088696965</v>
      </c>
      <c r="O22" s="21">
        <f t="shared" si="14"/>
        <v>0.8499906850832164</v>
      </c>
      <c r="P22" s="21">
        <f t="shared" si="14"/>
        <v>5.7823064641124002</v>
      </c>
      <c r="Q22" s="21">
        <f t="shared" si="14"/>
        <v>2.0830696298405122</v>
      </c>
      <c r="R22" s="21">
        <f t="shared" si="14"/>
        <v>4.5492275193551048</v>
      </c>
      <c r="S22" s="13">
        <f t="shared" si="6"/>
        <v>-3.7111770786236922</v>
      </c>
      <c r="T22" s="21">
        <f t="shared" si="7"/>
        <v>3.3161485745978085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">
      <c r="A23" s="10">
        <f t="shared" si="9"/>
        <v>20</v>
      </c>
      <c r="B23" s="10">
        <f>+'IMAE para s'!E21</f>
        <v>-1.0793273459111816</v>
      </c>
      <c r="C23" s="12">
        <f t="shared" si="10"/>
        <v>44074</v>
      </c>
      <c r="D23" s="10">
        <f t="shared" si="1"/>
        <v>2020</v>
      </c>
      <c r="E23" s="10">
        <f t="shared" si="2"/>
        <v>8</v>
      </c>
      <c r="F23" s="10" t="str">
        <f t="shared" si="3"/>
        <v>20208</v>
      </c>
      <c r="G23" s="10">
        <f>+'IMAE regresion'!B44</f>
        <v>3.2025388005881954</v>
      </c>
      <c r="H23" s="10">
        <f>+'IMAE regresion'!C44</f>
        <v>-4.281866146499377</v>
      </c>
      <c r="I23" s="10">
        <f t="shared" si="13"/>
        <v>-9.3026106617609378E-2</v>
      </c>
      <c r="J23" s="10">
        <f t="shared" si="4"/>
        <v>3.1095126939705859</v>
      </c>
      <c r="K23" s="13">
        <f t="shared" si="5"/>
        <v>-4.188840039881768</v>
      </c>
      <c r="L23" s="10">
        <f t="shared" si="11"/>
        <v>2.8384856133397331</v>
      </c>
      <c r="M23" s="21">
        <f t="shared" si="14"/>
        <v>-0.58972414030130205</v>
      </c>
      <c r="N23" s="21">
        <f t="shared" si="14"/>
        <v>6.8087495282424744</v>
      </c>
      <c r="O23" s="21">
        <f t="shared" si="14"/>
        <v>0.6433548044559938</v>
      </c>
      <c r="P23" s="21">
        <f t="shared" si="14"/>
        <v>5.5756705834851781</v>
      </c>
      <c r="Q23" s="21">
        <f t="shared" si="14"/>
        <v>1.8764337492132899</v>
      </c>
      <c r="R23" s="21">
        <f t="shared" si="14"/>
        <v>4.3425916387278818</v>
      </c>
      <c r="S23" s="13">
        <f t="shared" si="6"/>
        <v>-1.0793273459111816</v>
      </c>
      <c r="T23" s="21">
        <f t="shared" si="7"/>
        <v>3.1095126939705859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">
      <c r="A24" s="10">
        <f t="shared" si="9"/>
        <v>21</v>
      </c>
      <c r="B24" s="10">
        <f>+'IMAE para s'!E22</f>
        <v>0.65859365300590866</v>
      </c>
      <c r="C24" s="12">
        <f t="shared" si="10"/>
        <v>44104</v>
      </c>
      <c r="D24" s="10">
        <f t="shared" si="1"/>
        <v>2020</v>
      </c>
      <c r="E24" s="10">
        <f t="shared" si="2"/>
        <v>9</v>
      </c>
      <c r="F24" s="10" t="str">
        <f t="shared" si="3"/>
        <v>20209</v>
      </c>
      <c r="G24" s="10">
        <f>+'IMAE regresion'!B45</f>
        <v>3.2412851000755021</v>
      </c>
      <c r="H24" s="10">
        <f>+'IMAE regresion'!C45</f>
        <v>-2.5826914470695934</v>
      </c>
      <c r="I24" s="10">
        <f t="shared" si="13"/>
        <v>-2.7061501704296997E-2</v>
      </c>
      <c r="J24" s="10">
        <f t="shared" si="4"/>
        <v>3.2142235983712051</v>
      </c>
      <c r="K24" s="13">
        <f t="shared" si="5"/>
        <v>-2.5556299453652964</v>
      </c>
      <c r="L24" s="10">
        <f t="shared" si="11"/>
        <v>1.6332100945164716</v>
      </c>
      <c r="M24" s="21">
        <f t="shared" si="14"/>
        <v>-0.4850132359006829</v>
      </c>
      <c r="N24" s="21">
        <f t="shared" si="14"/>
        <v>6.9134604326430935</v>
      </c>
      <c r="O24" s="21">
        <f t="shared" si="14"/>
        <v>0.74806570885661294</v>
      </c>
      <c r="P24" s="21">
        <f t="shared" si="14"/>
        <v>5.6803814878857972</v>
      </c>
      <c r="Q24" s="21">
        <f t="shared" si="14"/>
        <v>1.981144653613909</v>
      </c>
      <c r="R24" s="21">
        <f t="shared" si="14"/>
        <v>4.4473025431285009</v>
      </c>
      <c r="S24" s="13">
        <f t="shared" si="6"/>
        <v>0.65859365300590866</v>
      </c>
      <c r="T24" s="21">
        <f t="shared" si="7"/>
        <v>3.2142235983712051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">
      <c r="A25" s="10">
        <f t="shared" si="9"/>
        <v>22</v>
      </c>
      <c r="B25" s="10">
        <f>+'IMAE para s'!E23</f>
        <v>2.0340477164869384</v>
      </c>
      <c r="C25" s="12">
        <f t="shared" si="10"/>
        <v>44135</v>
      </c>
      <c r="D25" s="10">
        <f t="shared" si="1"/>
        <v>2020</v>
      </c>
      <c r="E25" s="10">
        <f t="shared" si="2"/>
        <v>10</v>
      </c>
      <c r="F25" s="10" t="str">
        <f t="shared" si="3"/>
        <v>202010</v>
      </c>
      <c r="G25" s="10">
        <f>+'IMAE regresion'!B46</f>
        <v>3.2800313995628088</v>
      </c>
      <c r="H25" s="10">
        <f>+'IMAE regresion'!C46</f>
        <v>-1.2459836830758704</v>
      </c>
      <c r="I25" s="10">
        <f t="shared" si="13"/>
        <v>-0.56957083450028434</v>
      </c>
      <c r="J25" s="10">
        <f t="shared" si="4"/>
        <v>2.7104605650625242</v>
      </c>
      <c r="K25" s="13">
        <f t="shared" si="5"/>
        <v>-0.67641284857558581</v>
      </c>
      <c r="L25" s="10">
        <f t="shared" si="11"/>
        <v>1.8792170967897106</v>
      </c>
      <c r="M25" s="21">
        <f t="shared" si="14"/>
        <v>-0.98877626920936379</v>
      </c>
      <c r="N25" s="21">
        <f t="shared" si="14"/>
        <v>6.4096973993344122</v>
      </c>
      <c r="O25" s="21">
        <f t="shared" si="14"/>
        <v>0.24430267554793206</v>
      </c>
      <c r="P25" s="21">
        <f t="shared" si="14"/>
        <v>5.1766184545771168</v>
      </c>
      <c r="Q25" s="21">
        <f t="shared" si="14"/>
        <v>1.4773816203052281</v>
      </c>
      <c r="R25" s="21">
        <f t="shared" si="14"/>
        <v>3.9435395098198205</v>
      </c>
      <c r="S25" s="13">
        <f t="shared" si="6"/>
        <v>2.0340477164869384</v>
      </c>
      <c r="T25" s="21">
        <f t="shared" si="7"/>
        <v>2.7104605650625242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">
      <c r="A26" s="10">
        <f t="shared" si="9"/>
        <v>23</v>
      </c>
      <c r="B26" s="10">
        <f>+'IMAE para s'!E24</f>
        <v>1.0627882300237277</v>
      </c>
      <c r="C26" s="12">
        <f t="shared" si="10"/>
        <v>44165</v>
      </c>
      <c r="D26" s="10">
        <f t="shared" si="1"/>
        <v>2020</v>
      </c>
      <c r="E26" s="10">
        <f t="shared" si="2"/>
        <v>11</v>
      </c>
      <c r="F26" s="10" t="str">
        <f t="shared" si="3"/>
        <v>202011</v>
      </c>
      <c r="G26" s="10">
        <f>+'IMAE regresion'!B47</f>
        <v>3.3187776990501154</v>
      </c>
      <c r="H26" s="10">
        <f>+'IMAE regresion'!C47</f>
        <v>-2.255989469026388</v>
      </c>
      <c r="I26" s="10">
        <f t="shared" si="13"/>
        <v>-0.14340507202538175</v>
      </c>
      <c r="J26" s="10">
        <f t="shared" si="4"/>
        <v>3.1753726270247338</v>
      </c>
      <c r="K26" s="13">
        <f t="shared" si="5"/>
        <v>-2.1125843970010063</v>
      </c>
      <c r="L26" s="10">
        <f t="shared" si="11"/>
        <v>1.4361715484254205</v>
      </c>
      <c r="M26" s="21">
        <f t="shared" si="14"/>
        <v>-0.52386420724715421</v>
      </c>
      <c r="N26" s="21">
        <f t="shared" si="14"/>
        <v>6.8746094612966218</v>
      </c>
      <c r="O26" s="21">
        <f t="shared" si="14"/>
        <v>0.70921473751014164</v>
      </c>
      <c r="P26" s="21">
        <f t="shared" si="14"/>
        <v>5.6415305165393264</v>
      </c>
      <c r="Q26" s="21">
        <f t="shared" si="14"/>
        <v>1.9422936822674377</v>
      </c>
      <c r="R26" s="21">
        <f t="shared" si="14"/>
        <v>4.4084515717820301</v>
      </c>
      <c r="S26" s="13">
        <f t="shared" si="6"/>
        <v>1.0627882300237277</v>
      </c>
      <c r="T26" s="21">
        <f t="shared" si="7"/>
        <v>3.1753726270247338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">
      <c r="A27" s="10">
        <f t="shared" si="9"/>
        <v>24</v>
      </c>
      <c r="B27" s="10">
        <f>+'IMAE para s'!E25</f>
        <v>3.8075368185392047</v>
      </c>
      <c r="C27" s="12">
        <f t="shared" si="10"/>
        <v>44196</v>
      </c>
      <c r="D27" s="10">
        <f t="shared" si="1"/>
        <v>2020</v>
      </c>
      <c r="E27" s="10">
        <f t="shared" si="2"/>
        <v>12</v>
      </c>
      <c r="F27" s="10" t="str">
        <f t="shared" si="3"/>
        <v>202012</v>
      </c>
      <c r="G27" s="10">
        <f>+'IMAE regresion'!B48</f>
        <v>3.3575239985374221</v>
      </c>
      <c r="H27" s="10">
        <f>+'IMAE regresion'!C48</f>
        <v>0.45001282000178255</v>
      </c>
      <c r="I27" s="10">
        <f t="shared" si="13"/>
        <v>-0.12840580499274087</v>
      </c>
      <c r="J27" s="10">
        <f t="shared" si="4"/>
        <v>3.2291181935446813</v>
      </c>
      <c r="K27" s="13">
        <f t="shared" si="5"/>
        <v>0.57841862499452334</v>
      </c>
      <c r="L27" s="10">
        <f t="shared" si="11"/>
        <v>2.6910030219955297</v>
      </c>
      <c r="M27" s="21">
        <f t="shared" si="14"/>
        <v>-0.47011864072720666</v>
      </c>
      <c r="N27" s="21">
        <f t="shared" si="14"/>
        <v>6.9283550278165693</v>
      </c>
      <c r="O27" s="21">
        <f t="shared" si="14"/>
        <v>0.76296030403008919</v>
      </c>
      <c r="P27" s="21">
        <f t="shared" si="14"/>
        <v>5.695276083059273</v>
      </c>
      <c r="Q27" s="21">
        <f t="shared" si="14"/>
        <v>1.9960392487873853</v>
      </c>
      <c r="R27" s="21">
        <f t="shared" si="14"/>
        <v>4.4621971383019776</v>
      </c>
      <c r="S27" s="13">
        <f t="shared" si="6"/>
        <v>3.8075368185392047</v>
      </c>
      <c r="T27" s="21">
        <f t="shared" si="7"/>
        <v>3.2291181935446813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">
      <c r="A28" s="10">
        <f t="shared" si="9"/>
        <v>25</v>
      </c>
      <c r="B28" s="10">
        <f>+'IMAE para s'!E26</f>
        <v>1.2959981509562226</v>
      </c>
      <c r="C28" s="12">
        <f t="shared" si="10"/>
        <v>44227</v>
      </c>
      <c r="D28" s="10">
        <f t="shared" si="1"/>
        <v>2021</v>
      </c>
      <c r="E28" s="10">
        <f t="shared" si="2"/>
        <v>1</v>
      </c>
      <c r="F28" s="10" t="str">
        <f t="shared" si="3"/>
        <v>20211</v>
      </c>
      <c r="G28" s="10">
        <f>+'IMAE regresion'!B49</f>
        <v>3.3962702980247288</v>
      </c>
      <c r="H28" s="10">
        <f>+'IMAE regresion'!C49</f>
        <v>-2.1002721470685062</v>
      </c>
      <c r="I28" s="10">
        <f t="shared" si="13"/>
        <v>5.4395221647226322E-2</v>
      </c>
      <c r="J28" s="10">
        <f t="shared" si="4"/>
        <v>3.4506655196719551</v>
      </c>
      <c r="K28" s="13">
        <f t="shared" si="5"/>
        <v>-2.1546673687157325</v>
      </c>
      <c r="L28" s="10">
        <f t="shared" si="11"/>
        <v>2.7330859937102558</v>
      </c>
      <c r="M28" s="21">
        <f t="shared" si="14"/>
        <v>-0.24857131459993287</v>
      </c>
      <c r="N28" s="21">
        <f t="shared" si="14"/>
        <v>7.1499023539438431</v>
      </c>
      <c r="O28" s="21">
        <f t="shared" si="14"/>
        <v>0.98450763015736298</v>
      </c>
      <c r="P28" s="21">
        <f t="shared" si="14"/>
        <v>5.9168234091865468</v>
      </c>
      <c r="Q28" s="21">
        <f t="shared" si="14"/>
        <v>2.2175865749146588</v>
      </c>
      <c r="R28" s="21">
        <f t="shared" si="14"/>
        <v>4.6837444644292514</v>
      </c>
      <c r="S28" s="13">
        <f t="shared" si="6"/>
        <v>1.2959981509562226</v>
      </c>
      <c r="T28" s="21">
        <f t="shared" si="7"/>
        <v>3.4506655196719551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">
      <c r="A29" s="10">
        <f t="shared" si="9"/>
        <v>26</v>
      </c>
      <c r="B29" s="10">
        <f>+'IMAE para s'!E27</f>
        <v>2.4271562952785644</v>
      </c>
      <c r="C29" s="12">
        <f t="shared" si="10"/>
        <v>44255</v>
      </c>
      <c r="D29" s="10">
        <f t="shared" si="1"/>
        <v>2021</v>
      </c>
      <c r="E29" s="10">
        <f t="shared" si="2"/>
        <v>2</v>
      </c>
      <c r="F29" s="10" t="str">
        <f t="shared" si="3"/>
        <v>20212</v>
      </c>
      <c r="G29" s="10">
        <f>+'IMAE regresion'!B50</f>
        <v>3.4350165975120355</v>
      </c>
      <c r="H29" s="10">
        <f>+'IMAE regresion'!C50</f>
        <v>-1.0078603022334711</v>
      </c>
      <c r="I29" s="10">
        <f t="shared" si="13"/>
        <v>0.17225172825614762</v>
      </c>
      <c r="J29" s="10">
        <f t="shared" si="4"/>
        <v>3.607268325768183</v>
      </c>
      <c r="K29" s="13">
        <f t="shared" si="5"/>
        <v>-1.1801120304896187</v>
      </c>
      <c r="L29" s="10">
        <f t="shared" si="11"/>
        <v>0.97455533822611384</v>
      </c>
      <c r="M29" s="21">
        <f t="shared" si="14"/>
        <v>-9.1968508503704971E-2</v>
      </c>
      <c r="N29" s="21">
        <f t="shared" si="14"/>
        <v>7.3065051600400714</v>
      </c>
      <c r="O29" s="21">
        <f t="shared" si="14"/>
        <v>1.1411104362535909</v>
      </c>
      <c r="P29" s="21">
        <f t="shared" si="14"/>
        <v>6.0734262152827752</v>
      </c>
      <c r="Q29" s="21">
        <f t="shared" si="14"/>
        <v>2.3741893810108872</v>
      </c>
      <c r="R29" s="21">
        <f t="shared" si="14"/>
        <v>4.8403472705254789</v>
      </c>
      <c r="S29" s="13">
        <f t="shared" si="6"/>
        <v>2.4271562952785644</v>
      </c>
      <c r="T29" s="21">
        <f t="shared" si="7"/>
        <v>3.607268325768183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">
      <c r="A30" s="10">
        <f t="shared" si="9"/>
        <v>27</v>
      </c>
      <c r="B30" s="10">
        <f>+'IMAE para s'!E28</f>
        <v>9.9470426026881995</v>
      </c>
      <c r="C30" s="12">
        <f t="shared" si="10"/>
        <v>44286</v>
      </c>
      <c r="D30" s="10">
        <f t="shared" si="1"/>
        <v>2021</v>
      </c>
      <c r="E30" s="10">
        <f t="shared" si="2"/>
        <v>3</v>
      </c>
      <c r="F30" s="10" t="str">
        <f t="shared" si="3"/>
        <v>20213</v>
      </c>
      <c r="G30" s="10">
        <f>+'IMAE regresion'!B51</f>
        <v>3.4737628969993422</v>
      </c>
      <c r="H30" s="10">
        <f>+'IMAE regresion'!C51</f>
        <v>6.4732797056888574</v>
      </c>
      <c r="I30" s="10">
        <f t="shared" si="13"/>
        <v>0.10635429947606818</v>
      </c>
      <c r="J30" s="10">
        <f t="shared" si="4"/>
        <v>3.5801171964754102</v>
      </c>
      <c r="K30" s="13">
        <f t="shared" si="5"/>
        <v>6.3669254062127898</v>
      </c>
      <c r="L30" s="10">
        <f t="shared" si="11"/>
        <v>7.5470374367024089</v>
      </c>
      <c r="M30" s="21">
        <f t="shared" si="14"/>
        <v>-0.11911963779647783</v>
      </c>
      <c r="N30" s="21">
        <f t="shared" si="14"/>
        <v>7.2793540307472977</v>
      </c>
      <c r="O30" s="21">
        <f t="shared" si="14"/>
        <v>1.113959306960818</v>
      </c>
      <c r="P30" s="21">
        <f t="shared" si="14"/>
        <v>6.0462750859900023</v>
      </c>
      <c r="Q30" s="21">
        <f t="shared" si="14"/>
        <v>2.3470382517181143</v>
      </c>
      <c r="R30" s="21">
        <f t="shared" si="14"/>
        <v>4.813196141232706</v>
      </c>
      <c r="S30" s="13">
        <f t="shared" si="6"/>
        <v>9.9470426026881995</v>
      </c>
      <c r="T30" s="21">
        <f t="shared" si="7"/>
        <v>3.5801171964754102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">
      <c r="A31" s="10">
        <f t="shared" si="9"/>
        <v>28</v>
      </c>
      <c r="B31" s="10">
        <f>+'IMAE para s'!E29</f>
        <v>15.394005140958498</v>
      </c>
      <c r="C31" s="12">
        <f t="shared" si="10"/>
        <v>44316</v>
      </c>
      <c r="D31" s="10">
        <f t="shared" si="1"/>
        <v>2021</v>
      </c>
      <c r="E31" s="10">
        <f t="shared" si="2"/>
        <v>4</v>
      </c>
      <c r="F31" s="10" t="str">
        <f t="shared" si="3"/>
        <v>20214</v>
      </c>
      <c r="G31" s="10">
        <f>+'IMAE regresion'!B52</f>
        <v>3.5125091964866488</v>
      </c>
      <c r="H31" s="10">
        <f>+'IMAE regresion'!C52</f>
        <v>11.881495944471849</v>
      </c>
      <c r="I31" s="10">
        <f t="shared" si="13"/>
        <v>-2.4360496637755523E-3</v>
      </c>
      <c r="J31" s="10">
        <f t="shared" si="4"/>
        <v>3.5100731468228732</v>
      </c>
      <c r="K31" s="13">
        <f t="shared" si="5"/>
        <v>11.883931994135626</v>
      </c>
      <c r="L31" s="10">
        <f t="shared" si="11"/>
        <v>5.517006587922836</v>
      </c>
      <c r="M31" s="21">
        <f t="shared" si="14"/>
        <v>-0.18916368744901479</v>
      </c>
      <c r="N31" s="21">
        <f t="shared" si="14"/>
        <v>7.2093099810947612</v>
      </c>
      <c r="O31" s="21">
        <f t="shared" si="14"/>
        <v>1.0439152573082811</v>
      </c>
      <c r="P31" s="21">
        <f t="shared" si="14"/>
        <v>5.9762310363374649</v>
      </c>
      <c r="Q31" s="21">
        <f t="shared" si="14"/>
        <v>2.2769942020655769</v>
      </c>
      <c r="R31" s="21">
        <f t="shared" si="14"/>
        <v>4.7431520915801695</v>
      </c>
      <c r="S31" s="13">
        <f t="shared" si="6"/>
        <v>15.394005140958498</v>
      </c>
      <c r="T31" s="21">
        <f t="shared" si="7"/>
        <v>3.5100731468228732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">
      <c r="A32" s="10">
        <f t="shared" si="9"/>
        <v>29</v>
      </c>
      <c r="B32" s="10">
        <f>+'IMAE para s'!E30</f>
        <v>16.52062384176196</v>
      </c>
      <c r="C32" s="12">
        <f t="shared" si="10"/>
        <v>44347</v>
      </c>
      <c r="D32" s="10">
        <f t="shared" si="1"/>
        <v>2021</v>
      </c>
      <c r="E32" s="10">
        <f t="shared" si="2"/>
        <v>5</v>
      </c>
      <c r="F32" s="10" t="str">
        <f t="shared" si="3"/>
        <v>20215</v>
      </c>
      <c r="G32" s="10">
        <f>+'IMAE regresion'!B53</f>
        <v>3.5512554959739555</v>
      </c>
      <c r="H32" s="10">
        <f>+'IMAE regresion'!C53</f>
        <v>12.969368345788006</v>
      </c>
      <c r="I32" s="10">
        <f t="shared" si="13"/>
        <v>0.2555838722665279</v>
      </c>
      <c r="J32" s="10">
        <f t="shared" si="4"/>
        <v>3.8068393682404835</v>
      </c>
      <c r="K32" s="13">
        <f t="shared" si="5"/>
        <v>12.713784473521477</v>
      </c>
      <c r="L32" s="10">
        <f t="shared" si="11"/>
        <v>0.82985247938585083</v>
      </c>
      <c r="M32" s="21">
        <f t="shared" si="14"/>
        <v>0.10760253396859554</v>
      </c>
      <c r="N32" s="21">
        <f t="shared" si="14"/>
        <v>7.5060762025123715</v>
      </c>
      <c r="O32" s="21">
        <f t="shared" si="14"/>
        <v>1.3406814787258914</v>
      </c>
      <c r="P32" s="21">
        <f t="shared" si="14"/>
        <v>6.2729972577550761</v>
      </c>
      <c r="Q32" s="21">
        <f t="shared" si="14"/>
        <v>2.5737604234831872</v>
      </c>
      <c r="R32" s="21">
        <f t="shared" si="14"/>
        <v>5.0399183129977798</v>
      </c>
      <c r="S32" s="13">
        <f t="shared" si="6"/>
        <v>16.52062384176196</v>
      </c>
      <c r="T32" s="21">
        <f t="shared" si="7"/>
        <v>3.8068393682404835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">
      <c r="A33" s="10">
        <f t="shared" si="9"/>
        <v>30</v>
      </c>
      <c r="B33" s="10">
        <f>+'IMAE para s'!E31</f>
        <v>14.279532800808624</v>
      </c>
      <c r="C33" s="12">
        <f t="shared" si="10"/>
        <v>44377</v>
      </c>
      <c r="D33" s="10">
        <f t="shared" si="1"/>
        <v>2021</v>
      </c>
      <c r="E33" s="10">
        <f t="shared" si="2"/>
        <v>6</v>
      </c>
      <c r="F33" s="10" t="str">
        <f t="shared" si="3"/>
        <v>20216</v>
      </c>
      <c r="G33" s="10">
        <f>+'IMAE regresion'!B54</f>
        <v>3.5900017954612622</v>
      </c>
      <c r="H33" s="10">
        <f>+'IMAE regresion'!C54</f>
        <v>10.689531005347362</v>
      </c>
      <c r="I33" s="10">
        <f t="shared" si="13"/>
        <v>0.22296417436118682</v>
      </c>
      <c r="J33" s="10">
        <f t="shared" si="4"/>
        <v>3.8129659698224492</v>
      </c>
      <c r="K33" s="13">
        <f t="shared" si="5"/>
        <v>10.466566830986174</v>
      </c>
      <c r="L33" s="10">
        <f t="shared" si="11"/>
        <v>2.2472176425353023</v>
      </c>
      <c r="M33" s="21">
        <f t="shared" si="14"/>
        <v>0.11372913555056119</v>
      </c>
      <c r="N33" s="21">
        <f t="shared" si="14"/>
        <v>7.5122028040943372</v>
      </c>
      <c r="O33" s="21">
        <f t="shared" si="14"/>
        <v>1.346808080307857</v>
      </c>
      <c r="P33" s="21">
        <f t="shared" si="14"/>
        <v>6.2791238593370409</v>
      </c>
      <c r="Q33" s="21">
        <f t="shared" si="14"/>
        <v>2.5798870250651529</v>
      </c>
      <c r="R33" s="21">
        <f t="shared" si="14"/>
        <v>5.0460449145797455</v>
      </c>
      <c r="S33" s="13">
        <f t="shared" si="6"/>
        <v>14.279532800808624</v>
      </c>
      <c r="T33" s="21">
        <f t="shared" si="7"/>
        <v>3.8129659698224492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">
      <c r="A34" s="10">
        <f t="shared" si="9"/>
        <v>31</v>
      </c>
      <c r="B34" s="10">
        <f>+'IMAE para s'!E32</f>
        <v>10.842740845731283</v>
      </c>
      <c r="C34" s="12">
        <f t="shared" si="10"/>
        <v>44408</v>
      </c>
      <c r="D34" s="10">
        <f t="shared" si="1"/>
        <v>2021</v>
      </c>
      <c r="E34" s="10">
        <f t="shared" si="2"/>
        <v>7</v>
      </c>
      <c r="F34" s="10" t="str">
        <f t="shared" si="3"/>
        <v>20217</v>
      </c>
      <c r="G34" s="10">
        <f>+'IMAE regresion'!B55</f>
        <v>3.6287480949485689</v>
      </c>
      <c r="H34" s="10">
        <f>+'IMAE regresion'!C55</f>
        <v>7.2139927507827144</v>
      </c>
      <c r="I34" s="10">
        <f t="shared" si="13"/>
        <v>0.15235607349691999</v>
      </c>
      <c r="J34" s="10">
        <f t="shared" si="4"/>
        <v>3.7811041684454887</v>
      </c>
      <c r="K34" s="13">
        <f t="shared" si="5"/>
        <v>7.0616366772857946</v>
      </c>
      <c r="L34" s="10">
        <f t="shared" si="11"/>
        <v>3.4049301537003798</v>
      </c>
      <c r="M34" s="21">
        <f t="shared" si="14"/>
        <v>8.1867334173600703E-2</v>
      </c>
      <c r="N34" s="21">
        <f t="shared" si="14"/>
        <v>7.4803410027173767</v>
      </c>
      <c r="O34" s="21">
        <f t="shared" si="14"/>
        <v>1.3149462789308966</v>
      </c>
      <c r="P34" s="21">
        <f t="shared" si="14"/>
        <v>6.2472620579600804</v>
      </c>
      <c r="Q34" s="21">
        <f t="shared" si="14"/>
        <v>2.5480252236881924</v>
      </c>
      <c r="R34" s="21">
        <f t="shared" si="14"/>
        <v>5.014183113202785</v>
      </c>
      <c r="S34" s="13">
        <f t="shared" si="6"/>
        <v>10.842740845731283</v>
      </c>
      <c r="T34" s="21">
        <f t="shared" si="7"/>
        <v>3.7811041684454887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">
      <c r="A35" s="10">
        <f t="shared" si="9"/>
        <v>32</v>
      </c>
      <c r="B35" s="10">
        <f>+'IMAE para s'!E33</f>
        <v>7.83276630433663</v>
      </c>
      <c r="C35" s="12">
        <f t="shared" si="10"/>
        <v>44439</v>
      </c>
      <c r="D35" s="10">
        <f t="shared" si="1"/>
        <v>2021</v>
      </c>
      <c r="E35" s="10">
        <f t="shared" si="2"/>
        <v>8</v>
      </c>
      <c r="F35" s="10" t="str">
        <f t="shared" si="3"/>
        <v>20218</v>
      </c>
      <c r="G35" s="10">
        <f>+'IMAE regresion'!B56</f>
        <v>3.6674943944358755</v>
      </c>
      <c r="H35" s="10">
        <f>+'IMAE regresion'!C56</f>
        <v>4.1652719099007545</v>
      </c>
      <c r="I35" s="10">
        <f t="shared" si="13"/>
        <v>-9.3026106617609378E-2</v>
      </c>
      <c r="J35" s="10">
        <f t="shared" si="4"/>
        <v>3.5744682878182661</v>
      </c>
      <c r="K35" s="13">
        <f t="shared" si="5"/>
        <v>4.2582980165183635</v>
      </c>
      <c r="L35" s="10">
        <f t="shared" si="11"/>
        <v>2.8033386607674311</v>
      </c>
      <c r="M35" s="21">
        <f t="shared" si="14"/>
        <v>-0.1247685464536219</v>
      </c>
      <c r="N35" s="21">
        <f t="shared" si="14"/>
        <v>7.2737051220901545</v>
      </c>
      <c r="O35" s="21">
        <f t="shared" si="14"/>
        <v>1.1083103983036739</v>
      </c>
      <c r="P35" s="21">
        <f t="shared" si="14"/>
        <v>6.0406261773328582</v>
      </c>
      <c r="Q35" s="21">
        <f t="shared" si="14"/>
        <v>2.3413893430609702</v>
      </c>
      <c r="R35" s="21">
        <f t="shared" si="14"/>
        <v>4.8075472325755619</v>
      </c>
      <c r="S35" s="13">
        <f t="shared" si="6"/>
        <v>7.83276630433663</v>
      </c>
      <c r="T35" s="21">
        <f t="shared" si="7"/>
        <v>3.5744682878182661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">
      <c r="A36" s="10">
        <f t="shared" si="9"/>
        <v>33</v>
      </c>
      <c r="B36" s="10">
        <f>+'IMAE para s'!E34</f>
        <v>5.9338141522375878</v>
      </c>
      <c r="C36" s="12">
        <f t="shared" si="10"/>
        <v>44469</v>
      </c>
      <c r="D36" s="10">
        <f t="shared" si="1"/>
        <v>2021</v>
      </c>
      <c r="E36" s="10">
        <f t="shared" si="2"/>
        <v>9</v>
      </c>
      <c r="F36" s="10" t="str">
        <f t="shared" si="3"/>
        <v>20219</v>
      </c>
      <c r="G36" s="10">
        <f>+'IMAE regresion'!B57</f>
        <v>3.7062406939231822</v>
      </c>
      <c r="H36" s="10">
        <f>+'IMAE regresion'!C57</f>
        <v>2.2275734583144056</v>
      </c>
      <c r="I36" s="10">
        <f t="shared" si="13"/>
        <v>-2.7061501704296997E-2</v>
      </c>
      <c r="J36" s="10">
        <f t="shared" si="4"/>
        <v>3.6791791922188852</v>
      </c>
      <c r="K36" s="13">
        <f t="shared" si="5"/>
        <v>2.2546349600187026</v>
      </c>
      <c r="L36" s="10">
        <f t="shared" si="11"/>
        <v>2.0036630564996609</v>
      </c>
      <c r="M36" s="21">
        <f t="shared" si="14"/>
        <v>-2.0057642053002755E-2</v>
      </c>
      <c r="N36" s="21">
        <f t="shared" si="14"/>
        <v>7.3784160264907737</v>
      </c>
      <c r="O36" s="21">
        <f t="shared" si="14"/>
        <v>1.2130213027042931</v>
      </c>
      <c r="P36" s="21">
        <f t="shared" si="14"/>
        <v>6.1453370817334774</v>
      </c>
      <c r="Q36" s="21">
        <f t="shared" si="14"/>
        <v>2.4461002474615894</v>
      </c>
      <c r="R36" s="21">
        <f t="shared" si="14"/>
        <v>4.9122581369761811</v>
      </c>
      <c r="S36" s="13">
        <f t="shared" si="6"/>
        <v>5.9338141522375878</v>
      </c>
      <c r="T36" s="21">
        <f t="shared" si="7"/>
        <v>3.6791791922188852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">
      <c r="A37" s="10">
        <f t="shared" si="9"/>
        <v>34</v>
      </c>
      <c r="B37" s="10">
        <f>+'IMAE para s'!E35</f>
        <v>4.3917852718497983</v>
      </c>
      <c r="C37" s="12">
        <f t="shared" si="10"/>
        <v>44500</v>
      </c>
      <c r="D37" s="10">
        <f t="shared" si="1"/>
        <v>2021</v>
      </c>
      <c r="E37" s="10">
        <f t="shared" si="2"/>
        <v>10</v>
      </c>
      <c r="F37" s="10" t="str">
        <f t="shared" si="3"/>
        <v>202110</v>
      </c>
      <c r="G37" s="10">
        <f>+'IMAE regresion'!B58</f>
        <v>3.7449869934104889</v>
      </c>
      <c r="H37" s="10">
        <f>+'IMAE regresion'!C58</f>
        <v>0.64679827843930937</v>
      </c>
      <c r="I37" s="10">
        <f t="shared" si="13"/>
        <v>-0.56957083450028434</v>
      </c>
      <c r="J37" s="10">
        <f t="shared" si="4"/>
        <v>3.1754161589102043</v>
      </c>
      <c r="K37" s="13">
        <f t="shared" si="5"/>
        <v>1.2163691129395939</v>
      </c>
      <c r="L37" s="10">
        <f t="shared" si="11"/>
        <v>1.0382658470791086</v>
      </c>
      <c r="M37" s="21">
        <f t="shared" si="14"/>
        <v>-0.52382067536168364</v>
      </c>
      <c r="N37" s="21">
        <f t="shared" si="14"/>
        <v>6.8746529931820923</v>
      </c>
      <c r="O37" s="21">
        <f t="shared" si="14"/>
        <v>0.70925826939561221</v>
      </c>
      <c r="P37" s="21">
        <f t="shared" si="14"/>
        <v>5.6415740484247969</v>
      </c>
      <c r="Q37" s="21">
        <f t="shared" si="14"/>
        <v>1.9423372141529083</v>
      </c>
      <c r="R37" s="21">
        <f t="shared" si="14"/>
        <v>4.4084951036675006</v>
      </c>
      <c r="S37" s="13">
        <f t="shared" si="6"/>
        <v>4.3917852718497983</v>
      </c>
      <c r="T37" s="21">
        <f t="shared" si="7"/>
        <v>3.1754161589102043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">
      <c r="A38" s="10">
        <f t="shared" si="9"/>
        <v>35</v>
      </c>
      <c r="B38" s="10">
        <f>+'IMAE para s'!E36</f>
        <v>6.0063709402184315</v>
      </c>
      <c r="C38" s="12">
        <f t="shared" si="10"/>
        <v>44530</v>
      </c>
      <c r="D38" s="10">
        <f t="shared" si="1"/>
        <v>2021</v>
      </c>
      <c r="E38" s="10">
        <f t="shared" si="2"/>
        <v>11</v>
      </c>
      <c r="F38" s="10" t="str">
        <f t="shared" si="3"/>
        <v>202111</v>
      </c>
      <c r="G38" s="10">
        <f>+'IMAE regresion'!B59</f>
        <v>3.7837332928977956</v>
      </c>
      <c r="H38" s="10">
        <f>+'IMAE regresion'!C59</f>
        <v>2.222637647320636</v>
      </c>
      <c r="I38" s="10">
        <f t="shared" si="13"/>
        <v>-0.14340507202538175</v>
      </c>
      <c r="J38" s="10">
        <f t="shared" si="4"/>
        <v>3.6403282208724139</v>
      </c>
      <c r="K38" s="13">
        <f t="shared" si="5"/>
        <v>2.3660427193460176</v>
      </c>
      <c r="L38" s="10">
        <f t="shared" si="11"/>
        <v>1.1496736064064237</v>
      </c>
      <c r="M38" s="21">
        <f t="shared" si="14"/>
        <v>-5.8908613399474063E-2</v>
      </c>
      <c r="N38" s="21">
        <f t="shared" si="14"/>
        <v>7.3395650551443019</v>
      </c>
      <c r="O38" s="21">
        <f t="shared" si="14"/>
        <v>1.1741703313578218</v>
      </c>
      <c r="P38" s="21">
        <f t="shared" si="14"/>
        <v>6.1064861103870065</v>
      </c>
      <c r="Q38" s="21">
        <f t="shared" si="14"/>
        <v>2.4072492761151176</v>
      </c>
      <c r="R38" s="21">
        <f t="shared" si="14"/>
        <v>4.8734071656297102</v>
      </c>
      <c r="S38" s="13">
        <f t="shared" si="6"/>
        <v>6.0063709402184315</v>
      </c>
      <c r="T38" s="21">
        <f t="shared" si="7"/>
        <v>3.6403282208724139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">
      <c r="A39" s="10">
        <f t="shared" si="9"/>
        <v>36</v>
      </c>
      <c r="B39" s="10">
        <f>+'IMAE para s'!E37</f>
        <v>4.2138220754686273</v>
      </c>
      <c r="C39" s="12">
        <f t="shared" si="10"/>
        <v>44561</v>
      </c>
      <c r="D39" s="10">
        <f t="shared" si="1"/>
        <v>2021</v>
      </c>
      <c r="E39" s="10">
        <f t="shared" si="2"/>
        <v>12</v>
      </c>
      <c r="F39" s="10" t="str">
        <f t="shared" si="3"/>
        <v>202112</v>
      </c>
      <c r="G39" s="10">
        <f>+'IMAE regresion'!B60</f>
        <v>3.8224795923851018</v>
      </c>
      <c r="H39" s="10">
        <f>+'IMAE regresion'!C60</f>
        <v>0.39134248308352548</v>
      </c>
      <c r="I39" s="10">
        <f t="shared" si="13"/>
        <v>-0.12840580499274087</v>
      </c>
      <c r="J39" s="10">
        <f t="shared" si="4"/>
        <v>3.694073787392361</v>
      </c>
      <c r="K39" s="13">
        <f t="shared" si="5"/>
        <v>0.51974828807626627</v>
      </c>
      <c r="L39" s="10">
        <f t="shared" si="11"/>
        <v>1.8462944312697513</v>
      </c>
      <c r="M39" s="21">
        <f t="shared" si="14"/>
        <v>-5.1630468795269557E-3</v>
      </c>
      <c r="N39" s="21">
        <f t="shared" si="14"/>
        <v>7.3933106216642486</v>
      </c>
      <c r="O39" s="21">
        <f t="shared" si="14"/>
        <v>1.2279158978777689</v>
      </c>
      <c r="P39" s="21">
        <f t="shared" si="14"/>
        <v>6.1602316769069532</v>
      </c>
      <c r="Q39" s="21">
        <f t="shared" si="14"/>
        <v>2.4609948426350652</v>
      </c>
      <c r="R39" s="21">
        <f t="shared" si="14"/>
        <v>4.9271527321496569</v>
      </c>
      <c r="S39" s="13">
        <f t="shared" si="6"/>
        <v>4.2138220754686273</v>
      </c>
      <c r="T39" s="21">
        <f t="shared" si="7"/>
        <v>3.694073787392361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">
      <c r="A40" s="10">
        <f t="shared" si="9"/>
        <v>37</v>
      </c>
      <c r="B40" s="10">
        <f>+'IMAE para s'!E38</f>
        <v>4.9088999548520889</v>
      </c>
      <c r="C40" s="12">
        <f t="shared" si="10"/>
        <v>44592</v>
      </c>
      <c r="D40" s="10">
        <f t="shared" si="1"/>
        <v>2022</v>
      </c>
      <c r="E40" s="10">
        <f t="shared" si="2"/>
        <v>1</v>
      </c>
      <c r="F40" s="10" t="str">
        <f t="shared" si="3"/>
        <v>20221</v>
      </c>
      <c r="G40" s="10">
        <f>+'IMAE regresion'!B61</f>
        <v>3.8612258918724085</v>
      </c>
      <c r="H40" s="10">
        <f>+'IMAE regresion'!C61</f>
        <v>1.0476740629796804</v>
      </c>
      <c r="I40" s="10">
        <f t="shared" si="13"/>
        <v>5.4395221647226322E-2</v>
      </c>
      <c r="J40" s="10">
        <f t="shared" si="4"/>
        <v>3.9156211135196348</v>
      </c>
      <c r="K40" s="13">
        <f t="shared" si="5"/>
        <v>0.99327884133245403</v>
      </c>
      <c r="L40" s="10">
        <f t="shared" si="11"/>
        <v>0.47353055325618776</v>
      </c>
      <c r="M40" s="21">
        <f t="shared" si="14"/>
        <v>0.21638427924774684</v>
      </c>
      <c r="N40" s="21">
        <f t="shared" si="14"/>
        <v>7.6148579477915224</v>
      </c>
      <c r="O40" s="21">
        <f t="shared" si="14"/>
        <v>1.4494632240050427</v>
      </c>
      <c r="P40" s="21">
        <f t="shared" si="14"/>
        <v>6.381779003034227</v>
      </c>
      <c r="Q40" s="21">
        <f t="shared" si="14"/>
        <v>2.682542168762339</v>
      </c>
      <c r="R40" s="21">
        <f t="shared" si="14"/>
        <v>5.1487000582769307</v>
      </c>
      <c r="S40" s="13">
        <f t="shared" si="6"/>
        <v>4.9088999548520889</v>
      </c>
      <c r="T40" s="21">
        <f t="shared" si="7"/>
        <v>3.9156211135196348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">
      <c r="A41" s="10">
        <f t="shared" si="9"/>
        <v>38</v>
      </c>
      <c r="B41" s="10">
        <f>+'IMAE para s'!E39</f>
        <v>4.7201886813364951</v>
      </c>
      <c r="C41" s="12">
        <f t="shared" si="10"/>
        <v>44620</v>
      </c>
      <c r="D41" s="10">
        <f t="shared" si="1"/>
        <v>2022</v>
      </c>
      <c r="E41" s="10">
        <f t="shared" si="2"/>
        <v>2</v>
      </c>
      <c r="F41" s="10" t="str">
        <f t="shared" si="3"/>
        <v>20222</v>
      </c>
      <c r="G41" s="10">
        <f>+'IMAE regresion'!B62</f>
        <v>3.8999721913597152</v>
      </c>
      <c r="H41" s="10">
        <f>+'IMAE regresion'!C62</f>
        <v>0.82021648997677987</v>
      </c>
      <c r="I41" s="10">
        <f t="shared" si="13"/>
        <v>0.17225172825614762</v>
      </c>
      <c r="J41" s="10">
        <f t="shared" si="4"/>
        <v>4.0722239196158627</v>
      </c>
      <c r="K41" s="13">
        <f t="shared" si="5"/>
        <v>0.64796476172063233</v>
      </c>
      <c r="L41" s="10">
        <f t="shared" si="11"/>
        <v>0.3453140796118217</v>
      </c>
      <c r="M41" s="21">
        <f t="shared" si="14"/>
        <v>0.37298708534397473</v>
      </c>
      <c r="N41" s="21">
        <f t="shared" si="14"/>
        <v>7.7714607538877507</v>
      </c>
      <c r="O41" s="21">
        <f t="shared" si="14"/>
        <v>1.6060660301012706</v>
      </c>
      <c r="P41" s="21">
        <f t="shared" si="14"/>
        <v>6.5383818091304544</v>
      </c>
      <c r="Q41" s="21">
        <f t="shared" si="14"/>
        <v>2.8391449748585664</v>
      </c>
      <c r="R41" s="21">
        <f t="shared" si="14"/>
        <v>5.305302864373159</v>
      </c>
      <c r="S41" s="13">
        <f t="shared" si="6"/>
        <v>4.7201886813364951</v>
      </c>
      <c r="T41" s="21">
        <f t="shared" si="7"/>
        <v>4.0722239196158627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">
      <c r="A42" s="10">
        <f t="shared" si="9"/>
        <v>39</v>
      </c>
      <c r="B42" s="10">
        <f>+'IMAE para s'!E40</f>
        <v>4.6693751196820017</v>
      </c>
      <c r="C42" s="12">
        <f t="shared" si="10"/>
        <v>44651</v>
      </c>
      <c r="D42" s="10">
        <f t="shared" si="1"/>
        <v>2022</v>
      </c>
      <c r="E42" s="10">
        <f t="shared" si="2"/>
        <v>3</v>
      </c>
      <c r="F42" s="10" t="str">
        <f t="shared" si="3"/>
        <v>20223</v>
      </c>
      <c r="G42" s="10">
        <f>+'IMAE regresion'!B63</f>
        <v>3.9387184908470219</v>
      </c>
      <c r="H42" s="10">
        <f>+'IMAE regresion'!C63</f>
        <v>0.73065662883497984</v>
      </c>
      <c r="I42" s="10">
        <f t="shared" si="13"/>
        <v>0.10635429947606818</v>
      </c>
      <c r="J42" s="10">
        <f t="shared" si="4"/>
        <v>4.0450727903230899</v>
      </c>
      <c r="K42" s="13">
        <f t="shared" si="5"/>
        <v>0.62430232935891183</v>
      </c>
      <c r="L42" s="10">
        <f t="shared" si="11"/>
        <v>2.3662432361720498E-2</v>
      </c>
      <c r="M42" s="21">
        <f t="shared" si="14"/>
        <v>0.34583595605120188</v>
      </c>
      <c r="N42" s="21">
        <f t="shared" si="14"/>
        <v>7.7443096245949778</v>
      </c>
      <c r="O42" s="21">
        <f t="shared" si="14"/>
        <v>1.5789149008084977</v>
      </c>
      <c r="P42" s="21">
        <f t="shared" si="14"/>
        <v>6.5112306798376824</v>
      </c>
      <c r="Q42" s="21">
        <f t="shared" si="14"/>
        <v>2.8119938455657936</v>
      </c>
      <c r="R42" s="21">
        <f t="shared" si="14"/>
        <v>5.2781517350803862</v>
      </c>
      <c r="S42" s="13">
        <f t="shared" si="6"/>
        <v>4.6693751196820017</v>
      </c>
      <c r="T42" s="21">
        <f t="shared" si="7"/>
        <v>4.0450727903230899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">
      <c r="A43" s="10">
        <f t="shared" si="9"/>
        <v>40</v>
      </c>
      <c r="B43" s="10">
        <f>+'IMAE para s'!E41</f>
        <v>4.5985263753370162</v>
      </c>
      <c r="C43" s="12">
        <f t="shared" si="10"/>
        <v>44681</v>
      </c>
      <c r="D43" s="10">
        <f t="shared" si="1"/>
        <v>2022</v>
      </c>
      <c r="E43" s="10">
        <f t="shared" si="2"/>
        <v>4</v>
      </c>
      <c r="F43" s="10" t="str">
        <f t="shared" si="3"/>
        <v>20224</v>
      </c>
      <c r="G43" s="10">
        <f>+'IMAE regresion'!B64</f>
        <v>3.9774647903343285</v>
      </c>
      <c r="H43" s="10">
        <f>+'IMAE regresion'!C64</f>
        <v>0.62106158500268771</v>
      </c>
      <c r="I43" s="10">
        <f t="shared" si="13"/>
        <v>-2.4360496637755523E-3</v>
      </c>
      <c r="J43" s="10">
        <f t="shared" si="4"/>
        <v>3.9750287406705529</v>
      </c>
      <c r="K43" s="13">
        <f t="shared" si="5"/>
        <v>0.62349763466646335</v>
      </c>
      <c r="L43" s="10">
        <f t="shared" si="11"/>
        <v>8.0469469244848213E-4</v>
      </c>
      <c r="M43" s="21">
        <f t="shared" si="14"/>
        <v>0.27579190639866491</v>
      </c>
      <c r="N43" s="21">
        <f t="shared" si="14"/>
        <v>7.6742655749424404</v>
      </c>
      <c r="O43" s="21">
        <f t="shared" si="14"/>
        <v>1.5088708511559608</v>
      </c>
      <c r="P43" s="21">
        <f t="shared" si="14"/>
        <v>6.441186630185145</v>
      </c>
      <c r="Q43" s="21">
        <f t="shared" si="14"/>
        <v>2.741949795913257</v>
      </c>
      <c r="R43" s="21">
        <f t="shared" si="14"/>
        <v>5.2081076854278487</v>
      </c>
      <c r="S43" s="13">
        <f t="shared" si="6"/>
        <v>4.5985263753370162</v>
      </c>
      <c r="T43" s="21">
        <f t="shared" si="7"/>
        <v>3.9750287406705529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">
      <c r="A44" s="10">
        <f t="shared" si="9"/>
        <v>41</v>
      </c>
      <c r="B44" s="10">
        <f>+'IMAE para s'!E42</f>
        <v>4.7194437702293328</v>
      </c>
      <c r="C44" s="12">
        <f t="shared" si="10"/>
        <v>44712</v>
      </c>
      <c r="D44" s="10">
        <f t="shared" si="1"/>
        <v>2022</v>
      </c>
      <c r="E44" s="10">
        <f t="shared" si="2"/>
        <v>5</v>
      </c>
      <c r="F44" s="10" t="str">
        <f t="shared" si="3"/>
        <v>20225</v>
      </c>
      <c r="G44" s="10">
        <f>+'IMAE regresion'!B65</f>
        <v>4.0162110898216348</v>
      </c>
      <c r="H44" s="10">
        <f>+'IMAE regresion'!C65</f>
        <v>0.70323268040769804</v>
      </c>
      <c r="I44" s="10">
        <f t="shared" si="13"/>
        <v>0.2555838722665279</v>
      </c>
      <c r="J44" s="10">
        <f t="shared" si="4"/>
        <v>4.2717949620881628</v>
      </c>
      <c r="K44" s="13">
        <f t="shared" si="5"/>
        <v>0.44764880814117003</v>
      </c>
      <c r="L44" s="10">
        <f t="shared" si="11"/>
        <v>0.17584882652529332</v>
      </c>
      <c r="M44" s="21">
        <f t="shared" si="14"/>
        <v>0.5725581278162748</v>
      </c>
      <c r="N44" s="21">
        <f t="shared" si="14"/>
        <v>7.9710317963600508</v>
      </c>
      <c r="O44" s="21">
        <f t="shared" si="14"/>
        <v>1.8056370725735706</v>
      </c>
      <c r="P44" s="21">
        <f t="shared" si="14"/>
        <v>6.7379528516027545</v>
      </c>
      <c r="Q44" s="21">
        <f t="shared" si="14"/>
        <v>3.0387160173308665</v>
      </c>
      <c r="R44" s="21">
        <f t="shared" si="14"/>
        <v>5.5048739068454591</v>
      </c>
      <c r="S44" s="13">
        <f t="shared" si="6"/>
        <v>4.7194437702293328</v>
      </c>
      <c r="T44" s="21">
        <f t="shared" si="7"/>
        <v>4.2717949620881628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">
      <c r="A45" s="10">
        <f t="shared" si="9"/>
        <v>42</v>
      </c>
      <c r="B45" s="10">
        <f>+'IMAE para s'!E43</f>
        <v>4.0443031523896167</v>
      </c>
      <c r="C45" s="12">
        <f t="shared" si="10"/>
        <v>44742</v>
      </c>
      <c r="D45" s="10">
        <f t="shared" si="1"/>
        <v>2022</v>
      </c>
      <c r="E45" s="10">
        <f t="shared" si="2"/>
        <v>6</v>
      </c>
      <c r="F45" s="10" t="str">
        <f t="shared" si="3"/>
        <v>20226</v>
      </c>
      <c r="G45" s="10">
        <f>+'IMAE regresion'!B66</f>
        <v>4.0549573893089415</v>
      </c>
      <c r="H45" s="10">
        <f>+'IMAE regresion'!C66</f>
        <v>-1.0654236919324767E-2</v>
      </c>
      <c r="I45" s="10">
        <f t="shared" si="13"/>
        <v>0.22296417436118682</v>
      </c>
      <c r="J45" s="10">
        <f t="shared" si="4"/>
        <v>4.2779215636701284</v>
      </c>
      <c r="K45" s="13">
        <f t="shared" si="5"/>
        <v>-0.23361841128051175</v>
      </c>
      <c r="L45" s="10">
        <f t="shared" si="11"/>
        <v>0.68126721942168178</v>
      </c>
      <c r="M45" s="21">
        <f t="shared" si="14"/>
        <v>0.57868472939824045</v>
      </c>
      <c r="N45" s="21">
        <f t="shared" si="14"/>
        <v>7.9771583979420164</v>
      </c>
      <c r="O45" s="21">
        <f t="shared" si="14"/>
        <v>1.8117636741555363</v>
      </c>
      <c r="P45" s="21">
        <f t="shared" si="14"/>
        <v>6.744079453184721</v>
      </c>
      <c r="Q45" s="21">
        <f t="shared" si="14"/>
        <v>3.0448426189128321</v>
      </c>
      <c r="R45" s="21">
        <f t="shared" si="14"/>
        <v>5.5110005084274247</v>
      </c>
      <c r="S45" s="13">
        <f t="shared" si="6"/>
        <v>4.0443031523896167</v>
      </c>
      <c r="T45" s="21">
        <f t="shared" si="7"/>
        <v>4.2779215636701284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">
      <c r="A46" s="10">
        <f t="shared" si="9"/>
        <v>43</v>
      </c>
      <c r="B46" s="10">
        <f>+'IMAE para s'!E44</f>
        <v>3.1487226009296023</v>
      </c>
      <c r="C46" s="12">
        <f t="shared" si="10"/>
        <v>44773</v>
      </c>
      <c r="D46" s="10">
        <f t="shared" si="1"/>
        <v>2022</v>
      </c>
      <c r="E46" s="10">
        <f t="shared" si="2"/>
        <v>7</v>
      </c>
      <c r="F46" s="10" t="str">
        <f t="shared" si="3"/>
        <v>20227</v>
      </c>
      <c r="G46" s="10">
        <f>+'IMAE regresion'!B67</f>
        <v>4.0937036887962481</v>
      </c>
      <c r="H46" s="10">
        <f>+'IMAE regresion'!C67</f>
        <v>-0.94498108786664581</v>
      </c>
      <c r="I46" s="10">
        <f t="shared" si="13"/>
        <v>0.15235607349691999</v>
      </c>
      <c r="J46" s="10">
        <f t="shared" si="4"/>
        <v>4.2460597622931679</v>
      </c>
      <c r="K46" s="13">
        <f t="shared" si="5"/>
        <v>-1.0973371613635656</v>
      </c>
      <c r="L46" s="10">
        <f t="shared" si="11"/>
        <v>0.86371875008305388</v>
      </c>
      <c r="M46" s="21">
        <f t="shared" si="14"/>
        <v>0.54682292802127996</v>
      </c>
      <c r="N46" s="21">
        <f t="shared" si="14"/>
        <v>7.9452965965650559</v>
      </c>
      <c r="O46" s="21">
        <f t="shared" si="14"/>
        <v>1.7799018727785758</v>
      </c>
      <c r="P46" s="21">
        <f t="shared" si="14"/>
        <v>6.7122176518077605</v>
      </c>
      <c r="Q46" s="21">
        <f t="shared" si="14"/>
        <v>3.0129808175358717</v>
      </c>
      <c r="R46" s="21">
        <f t="shared" si="14"/>
        <v>5.4791387070504642</v>
      </c>
      <c r="S46" s="13">
        <f t="shared" si="6"/>
        <v>3.1487226009296023</v>
      </c>
      <c r="T46" s="21">
        <f t="shared" si="7"/>
        <v>4.2460597622931679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">
      <c r="A47" s="10">
        <f t="shared" si="9"/>
        <v>44</v>
      </c>
      <c r="B47" s="10">
        <f>+'IMAE para s'!E45</f>
        <v>4.3852985282221653</v>
      </c>
      <c r="C47" s="12">
        <f t="shared" si="10"/>
        <v>44804</v>
      </c>
      <c r="D47" s="10">
        <f t="shared" si="1"/>
        <v>2022</v>
      </c>
      <c r="E47" s="10">
        <f t="shared" si="2"/>
        <v>8</v>
      </c>
      <c r="F47" s="10" t="str">
        <f t="shared" si="3"/>
        <v>20228</v>
      </c>
      <c r="G47" s="10">
        <f>+'IMAE regresion'!B68</f>
        <v>4.1324499882835548</v>
      </c>
      <c r="H47" s="10">
        <f>+'IMAE regresion'!C68</f>
        <v>0.25284853993861045</v>
      </c>
      <c r="I47" s="10">
        <f t="shared" si="13"/>
        <v>-9.3026106617609378E-2</v>
      </c>
      <c r="J47" s="10">
        <f t="shared" si="4"/>
        <v>4.0394238816659458</v>
      </c>
      <c r="K47" s="13">
        <f t="shared" si="5"/>
        <v>0.34587464655621947</v>
      </c>
      <c r="L47" s="10">
        <f t="shared" si="11"/>
        <v>1.4432118079197851</v>
      </c>
      <c r="M47" s="21">
        <f t="shared" si="14"/>
        <v>0.34018704739405781</v>
      </c>
      <c r="N47" s="21">
        <f t="shared" si="14"/>
        <v>7.7386607159378338</v>
      </c>
      <c r="O47" s="21">
        <f t="shared" si="14"/>
        <v>1.5732659921513537</v>
      </c>
      <c r="P47" s="21">
        <f t="shared" si="14"/>
        <v>6.5055817711805375</v>
      </c>
      <c r="Q47" s="21">
        <f t="shared" si="14"/>
        <v>2.8063449369086495</v>
      </c>
      <c r="R47" s="21">
        <f t="shared" si="14"/>
        <v>5.2725028264232421</v>
      </c>
      <c r="S47" s="13">
        <f t="shared" si="6"/>
        <v>4.3852985282221653</v>
      </c>
      <c r="T47" s="21">
        <f t="shared" si="7"/>
        <v>4.0394238816659458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">
      <c r="A48" s="10">
        <f t="shared" si="9"/>
        <v>45</v>
      </c>
      <c r="B48" s="10">
        <f>+'IMAE para s'!E46</f>
        <v>3.812742477362292</v>
      </c>
      <c r="C48" s="12">
        <f t="shared" si="10"/>
        <v>44834</v>
      </c>
      <c r="D48" s="10">
        <f t="shared" si="1"/>
        <v>2022</v>
      </c>
      <c r="E48" s="10">
        <f t="shared" si="2"/>
        <v>9</v>
      </c>
      <c r="F48" s="10" t="str">
        <f t="shared" si="3"/>
        <v>20229</v>
      </c>
      <c r="G48" s="10">
        <f>+'IMAE regresion'!B69</f>
        <v>4.1711962877708615</v>
      </c>
      <c r="H48" s="10">
        <f>+'IMAE regresion'!C69</f>
        <v>-0.3584538104085695</v>
      </c>
      <c r="I48" s="10">
        <f t="shared" si="13"/>
        <v>-2.7061501704296997E-2</v>
      </c>
      <c r="J48" s="10">
        <f t="shared" si="4"/>
        <v>4.144134786066564</v>
      </c>
      <c r="K48" s="13">
        <f t="shared" si="5"/>
        <v>-0.33139230870427205</v>
      </c>
      <c r="L48" s="10">
        <f t="shared" si="11"/>
        <v>0.67726695526049152</v>
      </c>
      <c r="M48" s="21">
        <f t="shared" si="14"/>
        <v>0.44489795179467606</v>
      </c>
      <c r="N48" s="21">
        <f t="shared" si="14"/>
        <v>7.843371620338452</v>
      </c>
      <c r="O48" s="21">
        <f t="shared" si="14"/>
        <v>1.6779768965519719</v>
      </c>
      <c r="P48" s="21">
        <f t="shared" si="14"/>
        <v>6.6102926755811566</v>
      </c>
      <c r="Q48" s="21">
        <f t="shared" si="14"/>
        <v>2.9110558413092678</v>
      </c>
      <c r="R48" s="21">
        <f t="shared" si="14"/>
        <v>5.3772137308238603</v>
      </c>
      <c r="S48" s="13">
        <f t="shared" si="6"/>
        <v>3.812742477362292</v>
      </c>
      <c r="T48" s="21">
        <f t="shared" si="7"/>
        <v>4.144134786066564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">
      <c r="A49" s="10">
        <f t="shared" si="9"/>
        <v>46</v>
      </c>
      <c r="B49" s="10">
        <f>+'IMAE para s'!E47</f>
        <v>3.6541933390987258</v>
      </c>
      <c r="C49" s="12">
        <f t="shared" si="10"/>
        <v>44865</v>
      </c>
      <c r="D49" s="10">
        <f t="shared" si="1"/>
        <v>2022</v>
      </c>
      <c r="E49" s="10">
        <f t="shared" si="2"/>
        <v>10</v>
      </c>
      <c r="F49" s="10" t="str">
        <f t="shared" si="3"/>
        <v>202210</v>
      </c>
      <c r="G49" s="10">
        <f>+'IMAE regresion'!B70</f>
        <v>4.2099425872581682</v>
      </c>
      <c r="H49" s="10">
        <f>+'IMAE regresion'!C70</f>
        <v>-0.55574924815944238</v>
      </c>
      <c r="I49" s="10">
        <f t="shared" si="13"/>
        <v>-0.56957083450028434</v>
      </c>
      <c r="J49" s="10">
        <f t="shared" si="4"/>
        <v>3.6403717527578836</v>
      </c>
      <c r="K49" s="13">
        <f t="shared" si="5"/>
        <v>1.3821586340842185E-2</v>
      </c>
      <c r="L49" s="10">
        <f t="shared" si="11"/>
        <v>0.34521389504511424</v>
      </c>
      <c r="M49" s="21">
        <f t="shared" si="14"/>
        <v>-5.886508151400438E-2</v>
      </c>
      <c r="N49" s="21">
        <f t="shared" si="14"/>
        <v>7.3396085870297716</v>
      </c>
      <c r="O49" s="21">
        <f t="shared" si="14"/>
        <v>1.1742138632432915</v>
      </c>
      <c r="P49" s="21">
        <f t="shared" si="14"/>
        <v>6.1065296422724753</v>
      </c>
      <c r="Q49" s="21">
        <f t="shared" si="14"/>
        <v>2.4072928080005873</v>
      </c>
      <c r="R49" s="21">
        <f t="shared" si="14"/>
        <v>4.8734506975151799</v>
      </c>
      <c r="S49" s="13">
        <f t="shared" si="6"/>
        <v>3.6541933390987258</v>
      </c>
      <c r="T49" s="21">
        <f t="shared" si="7"/>
        <v>3.6403717527578836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">
      <c r="A50" s="10">
        <f t="shared" si="9"/>
        <v>47</v>
      </c>
      <c r="B50" s="10">
        <f>+'IMAE para s'!E48</f>
        <v>3.4873861757404256</v>
      </c>
      <c r="C50" s="12">
        <f t="shared" si="10"/>
        <v>44895</v>
      </c>
      <c r="D50" s="10">
        <f t="shared" si="1"/>
        <v>2022</v>
      </c>
      <c r="E50" s="10">
        <f t="shared" si="2"/>
        <v>11</v>
      </c>
      <c r="F50" s="10" t="str">
        <f t="shared" si="3"/>
        <v>202211</v>
      </c>
      <c r="G50" s="10">
        <f>+'IMAE regresion'!B71</f>
        <v>4.2486888867454748</v>
      </c>
      <c r="H50" s="10">
        <f>+'IMAE regresion'!C71</f>
        <v>-0.7613027110050492</v>
      </c>
      <c r="I50" s="10">
        <f t="shared" si="13"/>
        <v>-0.14340507202538175</v>
      </c>
      <c r="J50" s="10">
        <f t="shared" si="4"/>
        <v>4.1052838147200932</v>
      </c>
      <c r="K50" s="13">
        <f t="shared" si="5"/>
        <v>-0.61789763897966754</v>
      </c>
      <c r="L50" s="10">
        <f t="shared" si="11"/>
        <v>0.63171922532050973</v>
      </c>
      <c r="M50" s="21">
        <f t="shared" si="14"/>
        <v>0.4060469804482052</v>
      </c>
      <c r="N50" s="21">
        <f t="shared" si="14"/>
        <v>7.8045206489919812</v>
      </c>
      <c r="O50" s="21">
        <f t="shared" si="14"/>
        <v>1.639125925205501</v>
      </c>
      <c r="P50" s="21">
        <f t="shared" si="14"/>
        <v>6.5714417042346849</v>
      </c>
      <c r="Q50" s="21">
        <f t="shared" si="14"/>
        <v>2.8722048699627969</v>
      </c>
      <c r="R50" s="21">
        <f t="shared" si="14"/>
        <v>5.3383627594773895</v>
      </c>
      <c r="S50" s="13">
        <f t="shared" si="6"/>
        <v>3.4873861757404256</v>
      </c>
      <c r="T50" s="21">
        <f t="shared" si="7"/>
        <v>4.1052838147200932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">
      <c r="A51" s="10">
        <f t="shared" si="9"/>
        <v>48</v>
      </c>
      <c r="B51" s="10">
        <f>+'IMAE para s'!E49</f>
        <v>3.3769430321880947</v>
      </c>
      <c r="C51" s="12">
        <f t="shared" si="10"/>
        <v>44926</v>
      </c>
      <c r="D51" s="10">
        <f t="shared" si="1"/>
        <v>2022</v>
      </c>
      <c r="E51" s="10">
        <f t="shared" si="2"/>
        <v>12</v>
      </c>
      <c r="F51" s="10" t="str">
        <f t="shared" si="3"/>
        <v>202212</v>
      </c>
      <c r="G51" s="10">
        <f>+'IMAE regresion'!B72</f>
        <v>4.2874351862327815</v>
      </c>
      <c r="H51" s="10">
        <f>+'IMAE regresion'!C72</f>
        <v>-0.91049215404468686</v>
      </c>
      <c r="I51" s="10">
        <f t="shared" si="13"/>
        <v>-0.12840580499274087</v>
      </c>
      <c r="J51" s="10">
        <f t="shared" si="4"/>
        <v>4.1590293812400407</v>
      </c>
      <c r="K51" s="13">
        <f t="shared" si="5"/>
        <v>-0.78208634905194607</v>
      </c>
      <c r="L51" s="10">
        <f t="shared" si="11"/>
        <v>0.16418871007227853</v>
      </c>
      <c r="M51" s="21">
        <f t="shared" si="14"/>
        <v>0.45979254696815275</v>
      </c>
      <c r="N51" s="21">
        <f t="shared" si="14"/>
        <v>7.8582662155119287</v>
      </c>
      <c r="O51" s="21">
        <f t="shared" si="14"/>
        <v>1.6928714917254486</v>
      </c>
      <c r="P51" s="21">
        <f t="shared" si="14"/>
        <v>6.6251872707546333</v>
      </c>
      <c r="Q51" s="21">
        <f t="shared" si="14"/>
        <v>2.9259504364827444</v>
      </c>
      <c r="R51" s="21">
        <f t="shared" si="14"/>
        <v>5.392108325997337</v>
      </c>
      <c r="S51" s="13">
        <f t="shared" si="6"/>
        <v>3.3769430321880947</v>
      </c>
      <c r="T51" s="21">
        <f t="shared" si="7"/>
        <v>4.1590293812400407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">
      <c r="A52" s="10">
        <f t="shared" si="9"/>
        <v>49</v>
      </c>
      <c r="B52" s="10">
        <f>+'IMAE para s'!E50</f>
        <v>3.2484711274472322</v>
      </c>
      <c r="C52" s="12">
        <f t="shared" si="10"/>
        <v>44957</v>
      </c>
      <c r="D52" s="10">
        <f t="shared" si="1"/>
        <v>2023</v>
      </c>
      <c r="E52" s="10">
        <f t="shared" si="2"/>
        <v>1</v>
      </c>
      <c r="F52" s="10" t="str">
        <f t="shared" si="3"/>
        <v>20231</v>
      </c>
      <c r="G52" s="10">
        <f>+'IMAE regresion'!B73</f>
        <v>4.3261814857200882</v>
      </c>
      <c r="H52" s="10">
        <f>+'IMAE regresion'!C73</f>
        <v>-1.077710358272856</v>
      </c>
      <c r="I52" s="10">
        <f t="shared" si="13"/>
        <v>5.4395221647226322E-2</v>
      </c>
      <c r="J52" s="10">
        <f t="shared" si="4"/>
        <v>4.3805767073673145</v>
      </c>
      <c r="K52" s="13">
        <f t="shared" si="5"/>
        <v>-1.1321055799200823</v>
      </c>
      <c r="L52" s="10">
        <f t="shared" si="11"/>
        <v>0.35001923086813624</v>
      </c>
      <c r="M52" s="21">
        <f t="shared" ref="M52:R79" si="15">($J52)+(M$1*$M$2)</f>
        <v>0.68133987309542654</v>
      </c>
      <c r="N52" s="21">
        <f t="shared" si="15"/>
        <v>8.0798135416392025</v>
      </c>
      <c r="O52" s="21">
        <f t="shared" si="15"/>
        <v>1.9144188178527224</v>
      </c>
      <c r="P52" s="21">
        <f t="shared" si="15"/>
        <v>6.8467345968819071</v>
      </c>
      <c r="Q52" s="21">
        <f t="shared" si="15"/>
        <v>3.1474977626100182</v>
      </c>
      <c r="R52" s="21">
        <f t="shared" si="15"/>
        <v>5.6136556521246108</v>
      </c>
      <c r="S52" s="13">
        <f t="shared" si="6"/>
        <v>3.2484711274472322</v>
      </c>
      <c r="T52" s="21">
        <f t="shared" si="7"/>
        <v>4.3805767073673145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">
      <c r="A53" s="10">
        <f t="shared" si="9"/>
        <v>50</v>
      </c>
      <c r="B53" s="10">
        <f>+'IMAE para s'!E51</f>
        <v>4.4404117595251194</v>
      </c>
      <c r="C53" s="12">
        <f t="shared" si="10"/>
        <v>44985</v>
      </c>
      <c r="D53" s="10">
        <f t="shared" si="1"/>
        <v>2023</v>
      </c>
      <c r="E53" s="10">
        <f t="shared" si="2"/>
        <v>2</v>
      </c>
      <c r="F53" s="10" t="str">
        <f t="shared" si="3"/>
        <v>20232</v>
      </c>
      <c r="G53" s="10">
        <f>+'IMAE regresion'!B74</f>
        <v>4.3649277852073949</v>
      </c>
      <c r="H53" s="10">
        <f>+'IMAE regresion'!C74</f>
        <v>7.5483974317724467E-2</v>
      </c>
      <c r="I53" s="10">
        <f t="shared" si="13"/>
        <v>0.17225172825614762</v>
      </c>
      <c r="J53" s="10">
        <f t="shared" si="4"/>
        <v>4.5371795134635429</v>
      </c>
      <c r="K53" s="13">
        <f t="shared" si="5"/>
        <v>-9.6767753938423517E-2</v>
      </c>
      <c r="L53" s="10">
        <f t="shared" si="11"/>
        <v>1.0353378259816588</v>
      </c>
      <c r="M53" s="21">
        <f t="shared" si="15"/>
        <v>0.83794267919165488</v>
      </c>
      <c r="N53" s="21">
        <f t="shared" si="15"/>
        <v>8.2364163477354317</v>
      </c>
      <c r="O53" s="21">
        <f t="shared" si="15"/>
        <v>2.0710216239489507</v>
      </c>
      <c r="P53" s="21">
        <f t="shared" si="15"/>
        <v>7.0033374029781346</v>
      </c>
      <c r="Q53" s="21">
        <f t="shared" si="15"/>
        <v>3.3041005687062466</v>
      </c>
      <c r="R53" s="21">
        <f t="shared" si="15"/>
        <v>5.7702584582208392</v>
      </c>
      <c r="S53" s="13">
        <f t="shared" si="6"/>
        <v>4.4404117595251194</v>
      </c>
      <c r="T53" s="21">
        <f t="shared" si="7"/>
        <v>4.5371795134635429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">
      <c r="A54" s="10">
        <f t="shared" si="9"/>
        <v>51</v>
      </c>
      <c r="B54" s="10">
        <f>+'IMAE para s'!E52</f>
        <v>3.8582145366089264</v>
      </c>
      <c r="C54" s="12">
        <f t="shared" si="10"/>
        <v>45016</v>
      </c>
      <c r="D54" s="10">
        <f t="shared" si="1"/>
        <v>2023</v>
      </c>
      <c r="E54" s="10">
        <f t="shared" si="2"/>
        <v>3</v>
      </c>
      <c r="F54" s="10" t="str">
        <f t="shared" si="3"/>
        <v>20233</v>
      </c>
      <c r="G54" s="10">
        <f>+'IMAE regresion'!B75</f>
        <v>4.4036740846947016</v>
      </c>
      <c r="H54" s="10">
        <f>+'IMAE regresion'!C75</f>
        <v>-0.54545954808577513</v>
      </c>
      <c r="I54" s="10">
        <f t="shared" si="13"/>
        <v>0.10635429947606818</v>
      </c>
      <c r="J54" s="10">
        <f t="shared" si="4"/>
        <v>4.51002838417077</v>
      </c>
      <c r="K54" s="13">
        <f t="shared" si="5"/>
        <v>-0.65181384756184357</v>
      </c>
      <c r="L54" s="10">
        <f t="shared" si="11"/>
        <v>0.55504609362342006</v>
      </c>
      <c r="M54" s="21">
        <f t="shared" si="15"/>
        <v>0.81079154989888202</v>
      </c>
      <c r="N54" s="21">
        <f t="shared" si="15"/>
        <v>8.209265218442658</v>
      </c>
      <c r="O54" s="21">
        <f t="shared" si="15"/>
        <v>2.0438704946561779</v>
      </c>
      <c r="P54" s="21">
        <f t="shared" si="15"/>
        <v>6.9761862736853626</v>
      </c>
      <c r="Q54" s="21">
        <f t="shared" si="15"/>
        <v>3.2769494394134737</v>
      </c>
      <c r="R54" s="21">
        <f t="shared" si="15"/>
        <v>5.7431073289280663</v>
      </c>
      <c r="S54" s="13">
        <f t="shared" si="6"/>
        <v>3.8582145366089264</v>
      </c>
      <c r="T54" s="21">
        <f t="shared" si="7"/>
        <v>4.51002838417077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">
      <c r="A55" s="10">
        <f t="shared" si="9"/>
        <v>52</v>
      </c>
      <c r="B55" s="10">
        <f>+'IMAE para s'!E53</f>
        <v>3.2972752477524097</v>
      </c>
      <c r="C55" s="12">
        <f t="shared" si="10"/>
        <v>45046</v>
      </c>
      <c r="D55" s="10">
        <f t="shared" si="1"/>
        <v>2023</v>
      </c>
      <c r="E55" s="10">
        <f t="shared" si="2"/>
        <v>4</v>
      </c>
      <c r="F55" s="10" t="str">
        <f t="shared" si="3"/>
        <v>20234</v>
      </c>
      <c r="G55" s="10">
        <f>+'IMAE regresion'!B76</f>
        <v>4.4424203841820082</v>
      </c>
      <c r="H55" s="10">
        <f>+'IMAE regresion'!C76</f>
        <v>-1.1451451364295986</v>
      </c>
      <c r="I55" s="10">
        <f t="shared" si="13"/>
        <v>-2.4360496637755523E-3</v>
      </c>
      <c r="J55" s="10">
        <f t="shared" si="4"/>
        <v>4.4399843345182326</v>
      </c>
      <c r="K55" s="13">
        <f t="shared" si="5"/>
        <v>-1.1427090867658229</v>
      </c>
      <c r="L55" s="10">
        <f t="shared" si="11"/>
        <v>0.49089523920397937</v>
      </c>
      <c r="M55" s="21">
        <f t="shared" si="15"/>
        <v>0.74074750024634461</v>
      </c>
      <c r="N55" s="21">
        <f t="shared" si="15"/>
        <v>8.1392211687901206</v>
      </c>
      <c r="O55" s="21">
        <f t="shared" si="15"/>
        <v>1.9738264450036405</v>
      </c>
      <c r="P55" s="21">
        <f t="shared" si="15"/>
        <v>6.9061422240328252</v>
      </c>
      <c r="Q55" s="21">
        <f t="shared" si="15"/>
        <v>3.2069053897609363</v>
      </c>
      <c r="R55" s="21">
        <f t="shared" si="15"/>
        <v>5.6730632792755289</v>
      </c>
      <c r="S55" s="13">
        <f t="shared" si="6"/>
        <v>3.2972752477524097</v>
      </c>
      <c r="T55" s="21">
        <f t="shared" si="7"/>
        <v>4.4399843345182326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">
      <c r="A56" s="10">
        <f t="shared" si="9"/>
        <v>53</v>
      </c>
      <c r="B56" s="10">
        <f>+'IMAE para s'!E54</f>
        <v>3.6768822943434434</v>
      </c>
      <c r="C56" s="12">
        <f t="shared" si="10"/>
        <v>45077</v>
      </c>
      <c r="D56" s="10">
        <f t="shared" si="1"/>
        <v>2023</v>
      </c>
      <c r="E56" s="10">
        <f t="shared" si="2"/>
        <v>5</v>
      </c>
      <c r="F56" s="10" t="str">
        <f t="shared" si="3"/>
        <v>20235</v>
      </c>
      <c r="G56" s="10">
        <f>+'IMAE regresion'!B77</f>
        <v>4.4811666836693149</v>
      </c>
      <c r="H56" s="10">
        <f>+'IMAE regresion'!C77</f>
        <v>-0.80428438932587154</v>
      </c>
      <c r="I56" s="10">
        <f t="shared" si="13"/>
        <v>0.2555838722665279</v>
      </c>
      <c r="J56" s="10">
        <f t="shared" si="4"/>
        <v>4.7367505559358429</v>
      </c>
      <c r="K56" s="13">
        <f t="shared" si="5"/>
        <v>-1.0598682615923996</v>
      </c>
      <c r="L56" s="10">
        <f t="shared" si="11"/>
        <v>8.2840825173423394E-2</v>
      </c>
      <c r="M56" s="21">
        <f t="shared" si="15"/>
        <v>1.0375137216639549</v>
      </c>
      <c r="N56" s="21">
        <f t="shared" si="15"/>
        <v>8.4359873902077318</v>
      </c>
      <c r="O56" s="21">
        <f t="shared" si="15"/>
        <v>2.2705926664212508</v>
      </c>
      <c r="P56" s="21">
        <f t="shared" si="15"/>
        <v>7.2029084454504346</v>
      </c>
      <c r="Q56" s="21">
        <f t="shared" si="15"/>
        <v>3.5036716111785466</v>
      </c>
      <c r="R56" s="21">
        <f t="shared" si="15"/>
        <v>5.9698295006931392</v>
      </c>
      <c r="S56" s="13">
        <f t="shared" si="6"/>
        <v>3.6768822943434434</v>
      </c>
      <c r="T56" s="21">
        <f t="shared" si="7"/>
        <v>4.7367505559358429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">
      <c r="A57" s="10">
        <f t="shared" si="9"/>
        <v>54</v>
      </c>
      <c r="B57" s="10">
        <f>+'IMAE para s'!E55</f>
        <v>4.7837121366981421</v>
      </c>
      <c r="C57" s="12">
        <f t="shared" si="10"/>
        <v>45107</v>
      </c>
      <c r="D57" s="10">
        <f t="shared" si="1"/>
        <v>2023</v>
      </c>
      <c r="E57" s="10">
        <f t="shared" si="2"/>
        <v>6</v>
      </c>
      <c r="F57" s="10" t="str">
        <f t="shared" si="3"/>
        <v>20236</v>
      </c>
      <c r="G57" s="10">
        <f>+'IMAE regresion'!B78</f>
        <v>4.5199129831566216</v>
      </c>
      <c r="H57" s="10">
        <f>+'IMAE regresion'!C78</f>
        <v>0.2637991535415205</v>
      </c>
      <c r="I57" s="10">
        <f t="shared" si="13"/>
        <v>0.22296417436118682</v>
      </c>
      <c r="J57" s="10">
        <f t="shared" si="4"/>
        <v>4.7428771575178086</v>
      </c>
      <c r="K57" s="13">
        <f t="shared" si="5"/>
        <v>4.0834979180333519E-2</v>
      </c>
      <c r="L57" s="10">
        <f t="shared" si="11"/>
        <v>1.1007032407727331</v>
      </c>
      <c r="M57" s="21">
        <f t="shared" si="15"/>
        <v>1.0436403232459206</v>
      </c>
      <c r="N57" s="21">
        <f t="shared" si="15"/>
        <v>8.4421139917896966</v>
      </c>
      <c r="O57" s="21">
        <f t="shared" si="15"/>
        <v>2.2767192680032164</v>
      </c>
      <c r="P57" s="21">
        <f t="shared" si="15"/>
        <v>7.2090350470324012</v>
      </c>
      <c r="Q57" s="21">
        <f t="shared" si="15"/>
        <v>3.5097982127605123</v>
      </c>
      <c r="R57" s="21">
        <f t="shared" si="15"/>
        <v>5.9759561022751049</v>
      </c>
      <c r="S57" s="13">
        <f t="shared" si="6"/>
        <v>4.7837121366981421</v>
      </c>
      <c r="T57" s="21">
        <f t="shared" si="7"/>
        <v>4.7428771575178086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">
      <c r="A58" s="10">
        <f t="shared" si="9"/>
        <v>55</v>
      </c>
      <c r="B58" s="10">
        <f>+'IMAE para s'!E56</f>
        <v>4.5844277236324729</v>
      </c>
      <c r="C58" s="12">
        <f t="shared" si="10"/>
        <v>45138</v>
      </c>
      <c r="D58" s="10">
        <f t="shared" si="1"/>
        <v>2023</v>
      </c>
      <c r="E58" s="10">
        <f t="shared" si="2"/>
        <v>7</v>
      </c>
      <c r="F58" s="10" t="str">
        <f t="shared" si="3"/>
        <v>20237</v>
      </c>
      <c r="G58" s="10">
        <f>+'IMAE regresion'!B79</f>
        <v>4.5586592826439283</v>
      </c>
      <c r="H58" s="10">
        <f>+'IMAE regresion'!C79</f>
        <v>2.5768440988544583E-2</v>
      </c>
      <c r="I58" s="10">
        <f t="shared" si="13"/>
        <v>0.15235607349691999</v>
      </c>
      <c r="J58" s="10">
        <f t="shared" si="4"/>
        <v>4.7110153561408481</v>
      </c>
      <c r="K58" s="13">
        <f t="shared" si="5"/>
        <v>-0.12658763250837524</v>
      </c>
      <c r="L58" s="10">
        <f t="shared" si="11"/>
        <v>0.16742261168870876</v>
      </c>
      <c r="M58" s="21">
        <f t="shared" si="15"/>
        <v>1.0117785218689601</v>
      </c>
      <c r="N58" s="21">
        <f t="shared" si="15"/>
        <v>8.4102521904127361</v>
      </c>
      <c r="O58" s="21">
        <f t="shared" si="15"/>
        <v>2.244857466626256</v>
      </c>
      <c r="P58" s="21">
        <f t="shared" si="15"/>
        <v>7.1771732456554407</v>
      </c>
      <c r="Q58" s="21">
        <f t="shared" si="15"/>
        <v>3.4779364113835518</v>
      </c>
      <c r="R58" s="21">
        <f t="shared" si="15"/>
        <v>5.9440943008981444</v>
      </c>
      <c r="S58" s="13">
        <f t="shared" si="6"/>
        <v>4.5844277236324729</v>
      </c>
      <c r="T58" s="21">
        <f t="shared" si="7"/>
        <v>4.7110153561408481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">
      <c r="A59" s="10">
        <f t="shared" si="9"/>
        <v>56</v>
      </c>
      <c r="B59" s="10">
        <f>+'IMAE para s'!E57</f>
        <v>3.3603337452828157</v>
      </c>
      <c r="C59" s="12">
        <f t="shared" si="10"/>
        <v>45169</v>
      </c>
      <c r="D59" s="10">
        <f t="shared" si="1"/>
        <v>2023</v>
      </c>
      <c r="E59" s="10">
        <f t="shared" si="2"/>
        <v>8</v>
      </c>
      <c r="F59" s="10" t="str">
        <f t="shared" si="3"/>
        <v>20238</v>
      </c>
      <c r="G59" s="10">
        <f>+'IMAE regresion'!B80</f>
        <v>4.597405582131235</v>
      </c>
      <c r="H59" s="10">
        <f>+'IMAE regresion'!C80</f>
        <v>-1.2370718368484193</v>
      </c>
      <c r="I59" s="10">
        <f t="shared" si="13"/>
        <v>-9.3026106617609378E-2</v>
      </c>
      <c r="J59" s="10">
        <f t="shared" si="4"/>
        <v>4.5043794755136259</v>
      </c>
      <c r="K59" s="13">
        <f t="shared" si="5"/>
        <v>-1.1440457302308102</v>
      </c>
      <c r="L59" s="10">
        <f t="shared" si="11"/>
        <v>1.017458097722435</v>
      </c>
      <c r="M59" s="21">
        <f t="shared" si="15"/>
        <v>0.80514264124173796</v>
      </c>
      <c r="N59" s="21">
        <f t="shared" si="15"/>
        <v>8.203616309785513</v>
      </c>
      <c r="O59" s="21">
        <f t="shared" si="15"/>
        <v>2.0382215859990338</v>
      </c>
      <c r="P59" s="21">
        <f t="shared" si="15"/>
        <v>6.9705373650282176</v>
      </c>
      <c r="Q59" s="21">
        <f t="shared" si="15"/>
        <v>3.2713005307563296</v>
      </c>
      <c r="R59" s="21">
        <f t="shared" si="15"/>
        <v>5.7374584202709222</v>
      </c>
      <c r="S59" s="13">
        <f t="shared" si="6"/>
        <v>3.3603337452828157</v>
      </c>
      <c r="T59" s="21">
        <f t="shared" si="7"/>
        <v>4.5043794755136259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">
      <c r="A60" s="10">
        <f t="shared" si="9"/>
        <v>57</v>
      </c>
      <c r="B60" s="10">
        <f>+'IMAE para s'!E58</f>
        <v>3.2580361098792707</v>
      </c>
      <c r="C60" s="12">
        <f t="shared" si="10"/>
        <v>45199</v>
      </c>
      <c r="D60" s="10">
        <f t="shared" si="1"/>
        <v>2023</v>
      </c>
      <c r="E60" s="10">
        <f t="shared" si="2"/>
        <v>9</v>
      </c>
      <c r="F60" s="10" t="str">
        <f t="shared" si="3"/>
        <v>20239</v>
      </c>
      <c r="G60" s="10">
        <f>+'IMAE regresion'!B81</f>
        <v>4.6361518816185416</v>
      </c>
      <c r="H60" s="10">
        <f>+'IMAE regresion'!C81</f>
        <v>-1.3781157717392709</v>
      </c>
      <c r="I60" s="10">
        <f t="shared" si="13"/>
        <v>-2.7061501704296997E-2</v>
      </c>
      <c r="J60" s="10">
        <f t="shared" si="4"/>
        <v>4.6090903799142442</v>
      </c>
      <c r="K60" s="13">
        <f t="shared" si="5"/>
        <v>-1.3510542700349735</v>
      </c>
      <c r="L60" s="10">
        <f t="shared" si="11"/>
        <v>0.20700853980416323</v>
      </c>
      <c r="M60" s="21">
        <f t="shared" si="15"/>
        <v>0.90985354564235621</v>
      </c>
      <c r="N60" s="21">
        <f t="shared" si="15"/>
        <v>8.3083272141861322</v>
      </c>
      <c r="O60" s="21">
        <f t="shared" si="15"/>
        <v>2.1429324903996521</v>
      </c>
      <c r="P60" s="21">
        <f t="shared" si="15"/>
        <v>7.0752482694288368</v>
      </c>
      <c r="Q60" s="21">
        <f t="shared" si="15"/>
        <v>3.3760114351569479</v>
      </c>
      <c r="R60" s="21">
        <f t="shared" si="15"/>
        <v>5.8421693246715405</v>
      </c>
      <c r="S60" s="13">
        <f t="shared" si="6"/>
        <v>3.2580361098792707</v>
      </c>
      <c r="T60" s="21">
        <f t="shared" si="7"/>
        <v>4.6090903799142442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">
      <c r="A61" s="10">
        <f t="shared" si="9"/>
        <v>58</v>
      </c>
      <c r="B61" s="10">
        <f>+'IMAE para s'!E59</f>
        <v>1.5928675413881166</v>
      </c>
      <c r="C61" s="12">
        <f t="shared" si="10"/>
        <v>45230</v>
      </c>
      <c r="D61" s="10">
        <f t="shared" si="1"/>
        <v>2023</v>
      </c>
      <c r="E61" s="10">
        <f t="shared" si="2"/>
        <v>10</v>
      </c>
      <c r="F61" s="10" t="str">
        <f t="shared" si="3"/>
        <v>202310</v>
      </c>
      <c r="G61" s="10">
        <f>+'IMAE regresion'!B82</f>
        <v>4.6748981811058474</v>
      </c>
      <c r="H61" s="10">
        <f>+'IMAE regresion'!C82</f>
        <v>-3.0820306397177308</v>
      </c>
      <c r="I61" s="10">
        <f t="shared" si="13"/>
        <v>-0.56957083450028434</v>
      </c>
      <c r="J61" s="10">
        <f t="shared" si="4"/>
        <v>4.1053273466055629</v>
      </c>
      <c r="K61" s="13">
        <f t="shared" si="5"/>
        <v>-2.5124598052174463</v>
      </c>
      <c r="L61" s="10">
        <f t="shared" si="11"/>
        <v>1.1614055351824728</v>
      </c>
      <c r="M61" s="21">
        <f t="shared" si="15"/>
        <v>0.40609051233367488</v>
      </c>
      <c r="N61" s="21">
        <f t="shared" si="15"/>
        <v>7.8045641808774509</v>
      </c>
      <c r="O61" s="21">
        <f t="shared" si="15"/>
        <v>1.6391694570909707</v>
      </c>
      <c r="P61" s="21">
        <f t="shared" si="15"/>
        <v>6.5714852361201554</v>
      </c>
      <c r="Q61" s="21">
        <f t="shared" si="15"/>
        <v>2.8722484018482666</v>
      </c>
      <c r="R61" s="21">
        <f t="shared" si="15"/>
        <v>5.3384062913628592</v>
      </c>
      <c r="S61" s="13">
        <f t="shared" si="6"/>
        <v>1.5928675413881166</v>
      </c>
      <c r="T61" s="21">
        <f t="shared" si="7"/>
        <v>4.1053273466055629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">
      <c r="A62" s="10">
        <f t="shared" si="9"/>
        <v>59</v>
      </c>
      <c r="B62" s="10">
        <f>+'IMAE para s'!E60</f>
        <v>2.7005641620206262</v>
      </c>
      <c r="C62" s="12">
        <f t="shared" si="10"/>
        <v>45260</v>
      </c>
      <c r="D62" s="10">
        <f t="shared" si="1"/>
        <v>2023</v>
      </c>
      <c r="E62" s="10">
        <f t="shared" si="2"/>
        <v>11</v>
      </c>
      <c r="F62" s="10" t="str">
        <f t="shared" si="3"/>
        <v>202311</v>
      </c>
      <c r="G62" s="10">
        <f>+'IMAE regresion'!B83</f>
        <v>4.713644480593155</v>
      </c>
      <c r="H62" s="10">
        <f>+'IMAE regresion'!C83</f>
        <v>-2.0130803185725288</v>
      </c>
      <c r="I62" s="10">
        <f t="shared" si="13"/>
        <v>-0.14340507202538175</v>
      </c>
      <c r="J62" s="10">
        <f t="shared" si="4"/>
        <v>4.5702394085677733</v>
      </c>
      <c r="K62" s="13">
        <f t="shared" si="5"/>
        <v>-1.8696752465471471</v>
      </c>
      <c r="L62" s="10">
        <f t="shared" si="11"/>
        <v>0.64278455867029916</v>
      </c>
      <c r="M62" s="21">
        <f t="shared" si="15"/>
        <v>0.87100257429588535</v>
      </c>
      <c r="N62" s="21">
        <f t="shared" si="15"/>
        <v>8.2694762428396622</v>
      </c>
      <c r="O62" s="21">
        <f t="shared" si="15"/>
        <v>2.1040815190531812</v>
      </c>
      <c r="P62" s="21">
        <f t="shared" si="15"/>
        <v>7.036397298082365</v>
      </c>
      <c r="Q62" s="21">
        <f t="shared" si="15"/>
        <v>3.337160463810477</v>
      </c>
      <c r="R62" s="21">
        <f t="shared" si="15"/>
        <v>5.8033183533250696</v>
      </c>
      <c r="S62" s="13">
        <f t="shared" si="6"/>
        <v>2.7005641620206262</v>
      </c>
      <c r="T62" s="21">
        <f t="shared" si="7"/>
        <v>4.5702394085677733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">
      <c r="A63" s="10">
        <f t="shared" si="9"/>
        <v>60</v>
      </c>
      <c r="B63" s="10">
        <f>+'IMAE para s'!E61</f>
        <v>2.757184707499988</v>
      </c>
      <c r="C63" s="12">
        <f t="shared" si="10"/>
        <v>45291</v>
      </c>
      <c r="D63" s="10">
        <f t="shared" si="1"/>
        <v>2023</v>
      </c>
      <c r="E63" s="10">
        <f t="shared" si="2"/>
        <v>12</v>
      </c>
      <c r="F63" s="10" t="str">
        <f t="shared" si="3"/>
        <v>202312</v>
      </c>
      <c r="G63" s="10">
        <f>+'IMAE regresion'!B84</f>
        <v>4.7523907800804608</v>
      </c>
      <c r="H63" s="10">
        <f>+'IMAE regresion'!C84</f>
        <v>-1.9952060725804728</v>
      </c>
      <c r="I63" s="10">
        <f t="shared" si="13"/>
        <v>-0.12840580499274087</v>
      </c>
      <c r="J63" s="10">
        <f t="shared" si="4"/>
        <v>4.62398497508772</v>
      </c>
      <c r="K63" s="13">
        <f t="shared" si="5"/>
        <v>-1.866800267587732</v>
      </c>
      <c r="L63" s="10">
        <f t="shared" si="11"/>
        <v>2.8749789594151309E-3</v>
      </c>
      <c r="M63" s="21">
        <f t="shared" si="15"/>
        <v>0.92474814081583201</v>
      </c>
      <c r="N63" s="21">
        <f t="shared" si="15"/>
        <v>8.3232218093596089</v>
      </c>
      <c r="O63" s="21">
        <f t="shared" si="15"/>
        <v>2.1578270855731279</v>
      </c>
      <c r="P63" s="21">
        <f t="shared" si="15"/>
        <v>7.0901428646023117</v>
      </c>
      <c r="Q63" s="21">
        <f t="shared" si="15"/>
        <v>3.3909060303304237</v>
      </c>
      <c r="R63" s="21">
        <f t="shared" si="15"/>
        <v>5.8570639198450163</v>
      </c>
      <c r="S63" s="13">
        <f t="shared" si="6"/>
        <v>2.757184707499988</v>
      </c>
      <c r="T63" s="21" t="e">
        <f t="shared" si="7"/>
        <v>#N/A</v>
      </c>
      <c r="U63" s="10">
        <f t="shared" si="8"/>
        <v>4.62398497508772</v>
      </c>
      <c r="V63" s="10" t="e">
        <f>+IF(C63=MAX(IMAE!G:G),'IMAE shewhart'!B63,NA())</f>
        <v>#N/A</v>
      </c>
    </row>
    <row r="64" spans="1:22" x14ac:dyDescent="0.3">
      <c r="A64" s="10">
        <f t="shared" si="9"/>
        <v>61</v>
      </c>
      <c r="B64" s="10">
        <f>+'IMAE para s'!E62</f>
        <v>0</v>
      </c>
      <c r="C64" s="12">
        <f t="shared" si="10"/>
        <v>45322</v>
      </c>
      <c r="D64" s="10">
        <f t="shared" ref="D64" si="16">+YEAR(C64)</f>
        <v>2024</v>
      </c>
      <c r="E64" s="10">
        <f t="shared" ref="E64" si="17">+MONTH(C64)</f>
        <v>1</v>
      </c>
      <c r="F64" s="10" t="str">
        <f t="shared" ref="F64" si="18">+_xlfn.CONCAT(D64,E64)</f>
        <v>20241</v>
      </c>
      <c r="G64" s="10">
        <f>+(A64*'IMAE regresion'!$B$18)+'IMAE regresion'!$B$17</f>
        <v>4.7911370795677684</v>
      </c>
      <c r="I64" s="10">
        <f t="shared" si="13"/>
        <v>5.4395221647226322E-2</v>
      </c>
      <c r="J64" s="10">
        <f t="shared" ref="J64" si="19">+G64+I64</f>
        <v>4.8455323012149947</v>
      </c>
      <c r="K64" s="13">
        <f t="shared" ref="K64" si="20">+B64-J64</f>
        <v>-4.8455323012149947</v>
      </c>
      <c r="L64" s="10">
        <f t="shared" ref="L64" si="21">+ABS(K64-K63)</f>
        <v>2.9787320336272627</v>
      </c>
      <c r="M64" s="21">
        <f t="shared" si="15"/>
        <v>1.1462954669431067</v>
      </c>
      <c r="N64" s="21">
        <f t="shared" si="15"/>
        <v>8.5447691354868827</v>
      </c>
      <c r="O64" s="21">
        <f t="shared" si="15"/>
        <v>2.3793744117004025</v>
      </c>
      <c r="P64" s="21">
        <f t="shared" si="15"/>
        <v>7.3116901907295873</v>
      </c>
      <c r="Q64" s="21">
        <f t="shared" si="15"/>
        <v>3.6124533564576984</v>
      </c>
      <c r="R64" s="21">
        <f t="shared" si="15"/>
        <v>6.078611245972291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4.8455323012149947</v>
      </c>
      <c r="V64" s="10" t="e">
        <f>+IF(C64=MAX(IMAE!G:G),'IMAE shewhart'!B64,NA())</f>
        <v>#N/A</v>
      </c>
    </row>
    <row r="65" spans="1:26" x14ac:dyDescent="0.3">
      <c r="A65" s="10">
        <f t="shared" si="9"/>
        <v>62</v>
      </c>
      <c r="B65" s="10">
        <f>+'IMAE para s'!E63</f>
        <v>0</v>
      </c>
      <c r="C65" s="12">
        <f t="shared" si="10"/>
        <v>45351</v>
      </c>
      <c r="D65" s="10">
        <f t="shared" ref="D65" si="25">+YEAR(C65)</f>
        <v>2024</v>
      </c>
      <c r="E65" s="10">
        <f t="shared" ref="E65" si="26">+MONTH(C65)</f>
        <v>2</v>
      </c>
      <c r="F65" s="10" t="str">
        <f t="shared" ref="F65" si="27">+_xlfn.CONCAT(D65,E65)</f>
        <v>20242</v>
      </c>
      <c r="G65" s="10">
        <f>+(A65*'IMAE regresion'!$B$18)+'IMAE regresion'!$B$17</f>
        <v>4.8298833790550741</v>
      </c>
      <c r="I65" s="10">
        <f t="shared" si="13"/>
        <v>0.17225172825614762</v>
      </c>
      <c r="J65" s="10">
        <f t="shared" ref="J65" si="28">+G65+I65</f>
        <v>5.0021351073112221</v>
      </c>
      <c r="K65" s="13">
        <f t="shared" ref="K65" si="29">+B65-J65</f>
        <v>-5.0021351073112221</v>
      </c>
      <c r="L65" s="10">
        <f t="shared" ref="L65" si="30">+ABS(K65-K64)</f>
        <v>0.15660280609622745</v>
      </c>
      <c r="M65" s="21">
        <f t="shared" si="15"/>
        <v>1.3028982730393341</v>
      </c>
      <c r="N65" s="21">
        <f t="shared" si="15"/>
        <v>8.7013719415831101</v>
      </c>
      <c r="O65" s="21">
        <f t="shared" si="15"/>
        <v>2.53597721779663</v>
      </c>
      <c r="P65" s="21">
        <f t="shared" si="15"/>
        <v>7.4682929968258147</v>
      </c>
      <c r="Q65" s="21">
        <f t="shared" si="15"/>
        <v>3.7690561625539258</v>
      </c>
      <c r="R65" s="21">
        <f t="shared" si="15"/>
        <v>6.2352140520685184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5.0021351073112221</v>
      </c>
      <c r="V65" s="10" t="e">
        <f>+IF(C65=MAX(IMAE!G:G),'IMAE shewhart'!B65,NA())</f>
        <v>#N/A</v>
      </c>
    </row>
    <row r="66" spans="1:26" x14ac:dyDescent="0.3">
      <c r="A66" s="10">
        <f t="shared" si="9"/>
        <v>63</v>
      </c>
      <c r="B66" s="10">
        <f>+'IMAE para s'!E64</f>
        <v>0</v>
      </c>
      <c r="C66" s="12">
        <f t="shared" si="10"/>
        <v>45382</v>
      </c>
      <c r="D66" s="10">
        <f t="shared" ref="D66" si="34">+YEAR(C66)</f>
        <v>2024</v>
      </c>
      <c r="E66" s="10">
        <f t="shared" ref="E66" si="35">+MONTH(C66)</f>
        <v>3</v>
      </c>
      <c r="F66" s="10" t="str">
        <f t="shared" ref="F66" si="36">+_xlfn.CONCAT(D66,E66)</f>
        <v>20243</v>
      </c>
      <c r="G66" s="10">
        <f>+(A66*'IMAE regresion'!$B$18)+'IMAE regresion'!$B$17</f>
        <v>4.8686296785423817</v>
      </c>
      <c r="I66" s="10">
        <f t="shared" si="13"/>
        <v>0.10635429947606818</v>
      </c>
      <c r="J66" s="10">
        <f t="shared" ref="J66" si="37">+G66+I66</f>
        <v>4.9749839780184502</v>
      </c>
      <c r="K66" s="13">
        <f t="shared" ref="K66" si="38">+B66-J66</f>
        <v>-4.9749839780184502</v>
      </c>
      <c r="L66" s="10">
        <f t="shared" ref="L66" si="39">+ABS(K66-K65)</f>
        <v>2.7151129292771969E-2</v>
      </c>
      <c r="M66" s="21">
        <f t="shared" si="15"/>
        <v>1.2757471437465622</v>
      </c>
      <c r="N66" s="21">
        <f t="shared" si="15"/>
        <v>8.6742208122903381</v>
      </c>
      <c r="O66" s="21">
        <f t="shared" si="15"/>
        <v>2.508826088503858</v>
      </c>
      <c r="P66" s="21">
        <f t="shared" si="15"/>
        <v>7.4411418675330427</v>
      </c>
      <c r="Q66" s="21">
        <f t="shared" si="15"/>
        <v>3.7419050332611539</v>
      </c>
      <c r="R66" s="21">
        <f t="shared" si="15"/>
        <v>6.2080629227757465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4.9749839780184502</v>
      </c>
      <c r="V66" s="10" t="e">
        <f>+IF(C66=MAX(IMAE!G:G),'IMAE shewhart'!B66,NA())</f>
        <v>#N/A</v>
      </c>
    </row>
    <row r="67" spans="1:26" x14ac:dyDescent="0.3">
      <c r="A67" s="10">
        <f t="shared" si="9"/>
        <v>64</v>
      </c>
      <c r="B67" s="10">
        <f>+'IMAE para s'!E65</f>
        <v>0</v>
      </c>
      <c r="C67" s="12">
        <f t="shared" si="10"/>
        <v>45412</v>
      </c>
      <c r="D67" s="10">
        <f t="shared" si="1"/>
        <v>2024</v>
      </c>
      <c r="E67" s="10">
        <f t="shared" si="2"/>
        <v>4</v>
      </c>
      <c r="F67" s="10" t="str">
        <f t="shared" si="3"/>
        <v>20244</v>
      </c>
      <c r="G67" s="10">
        <f>+(A67*'IMAE regresion'!$B$18)+'IMAE regresion'!$B$17</f>
        <v>4.9073759780296875</v>
      </c>
      <c r="I67" s="10">
        <f t="shared" si="13"/>
        <v>-2.4360496637755523E-3</v>
      </c>
      <c r="J67" s="10">
        <f t="shared" si="4"/>
        <v>4.9049399283659119</v>
      </c>
      <c r="K67" s="13">
        <f t="shared" si="5"/>
        <v>-4.9049399283659119</v>
      </c>
      <c r="L67" s="10">
        <f t="shared" si="11"/>
        <v>7.0044049652538298E-2</v>
      </c>
      <c r="M67" s="21">
        <f t="shared" si="15"/>
        <v>1.2057030940940239</v>
      </c>
      <c r="N67" s="21">
        <f t="shared" si="15"/>
        <v>8.604176762637799</v>
      </c>
      <c r="O67" s="21">
        <f t="shared" si="15"/>
        <v>2.4387820388513197</v>
      </c>
      <c r="P67" s="21">
        <f t="shared" si="15"/>
        <v>7.3710978178805036</v>
      </c>
      <c r="Q67" s="21">
        <f t="shared" si="15"/>
        <v>3.6718609836086156</v>
      </c>
      <c r="R67" s="21">
        <f t="shared" si="15"/>
        <v>6.1380188731232082</v>
      </c>
      <c r="S67" s="13" t="e">
        <f t="shared" si="6"/>
        <v>#N/A</v>
      </c>
      <c r="T67" s="21" t="e">
        <f t="shared" si="7"/>
        <v>#N/A</v>
      </c>
      <c r="U67" s="10">
        <f t="shared" si="8"/>
        <v>4.9049399283659119</v>
      </c>
      <c r="V67" s="10" t="e">
        <f>+IF(C67=MAX(IMAE!G:G),'IMAE shewhart'!B67,NA())</f>
        <v>#N/A</v>
      </c>
    </row>
    <row r="68" spans="1:26" x14ac:dyDescent="0.3">
      <c r="A68" s="10">
        <f t="shared" si="9"/>
        <v>65</v>
      </c>
      <c r="B68" s="10">
        <f>+'IMAE para s'!E66</f>
        <v>0</v>
      </c>
      <c r="C68" s="12">
        <f t="shared" si="10"/>
        <v>45443</v>
      </c>
      <c r="D68" s="10">
        <f t="shared" si="1"/>
        <v>2024</v>
      </c>
      <c r="E68" s="10">
        <f t="shared" si="2"/>
        <v>5</v>
      </c>
      <c r="F68" s="10" t="str">
        <f t="shared" si="3"/>
        <v>20245</v>
      </c>
      <c r="G68" s="10">
        <f>+(A68*'IMAE regresion'!$B$18)+'IMAE regresion'!$B$17</f>
        <v>4.9461222775169951</v>
      </c>
      <c r="I68" s="10">
        <f t="shared" si="13"/>
        <v>0.2555838722665279</v>
      </c>
      <c r="J68" s="10">
        <f t="shared" si="4"/>
        <v>5.2017061497835231</v>
      </c>
      <c r="K68" s="13">
        <f t="shared" si="5"/>
        <v>-5.2017061497835231</v>
      </c>
      <c r="L68" s="10">
        <f t="shared" si="11"/>
        <v>0.29676622141761122</v>
      </c>
      <c r="M68" s="21">
        <f t="shared" si="15"/>
        <v>1.5024693155116351</v>
      </c>
      <c r="N68" s="21">
        <f t="shared" si="15"/>
        <v>8.900942984055412</v>
      </c>
      <c r="O68" s="21">
        <f t="shared" si="15"/>
        <v>2.7355482602689309</v>
      </c>
      <c r="P68" s="21">
        <f t="shared" si="15"/>
        <v>7.6678640392981148</v>
      </c>
      <c r="Q68" s="21">
        <f t="shared" si="15"/>
        <v>3.9686272050262268</v>
      </c>
      <c r="R68" s="21">
        <f t="shared" si="15"/>
        <v>6.4347850945408194</v>
      </c>
      <c r="S68" s="13" t="e">
        <f t="shared" si="6"/>
        <v>#N/A</v>
      </c>
      <c r="T68" s="21" t="e">
        <f t="shared" si="7"/>
        <v>#N/A</v>
      </c>
      <c r="U68" s="10">
        <f t="shared" si="8"/>
        <v>5.2017061497835231</v>
      </c>
      <c r="V68" s="10" t="e">
        <f>+IF(C68=MAX(IMAE!G:G),'IMAE shewhart'!B68,NA())</f>
        <v>#N/A</v>
      </c>
    </row>
    <row r="69" spans="1:26" x14ac:dyDescent="0.3">
      <c r="A69" s="10">
        <f t="shared" si="9"/>
        <v>66</v>
      </c>
      <c r="B69" s="10">
        <f>+'IMAE para s'!E67</f>
        <v>0</v>
      </c>
      <c r="C69" s="12">
        <f t="shared" si="10"/>
        <v>45473</v>
      </c>
      <c r="D69" s="10">
        <f t="shared" ref="D69:D75" si="43">+YEAR(C69)</f>
        <v>2024</v>
      </c>
      <c r="E69" s="10">
        <f t="shared" ref="E69:E75" si="44">+MONTH(C69)</f>
        <v>6</v>
      </c>
      <c r="F69" s="10" t="str">
        <f t="shared" ref="F69:F75" si="45">+_xlfn.CONCAT(D69,E69)</f>
        <v>20246</v>
      </c>
      <c r="G69" s="10">
        <f>+(A69*'IMAE regresion'!$B$18)+'IMAE regresion'!$B$17</f>
        <v>4.9848685770043009</v>
      </c>
      <c r="I69" s="10">
        <f t="shared" si="13"/>
        <v>0.22296417436118682</v>
      </c>
      <c r="J69" s="10">
        <f t="shared" ref="J69:J75" si="46">+G69+I69</f>
        <v>5.2078327513654878</v>
      </c>
      <c r="K69" s="13">
        <f t="shared" ref="K69:K75" si="47">+B69-J69</f>
        <v>-5.2078327513654878</v>
      </c>
      <c r="L69" s="10">
        <f t="shared" si="11"/>
        <v>6.1266015819647635E-3</v>
      </c>
      <c r="M69" s="21">
        <f t="shared" si="15"/>
        <v>1.5085959170935999</v>
      </c>
      <c r="N69" s="21">
        <f t="shared" si="15"/>
        <v>8.9070695856373767</v>
      </c>
      <c r="O69" s="21">
        <f t="shared" si="15"/>
        <v>2.7416748618508957</v>
      </c>
      <c r="P69" s="21">
        <f t="shared" si="15"/>
        <v>7.6739906408800795</v>
      </c>
      <c r="Q69" s="21">
        <f t="shared" si="15"/>
        <v>3.9747538066081916</v>
      </c>
      <c r="R69" s="21">
        <f t="shared" si="15"/>
        <v>6.4409116961227841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5.2078327513654878</v>
      </c>
      <c r="V69" s="10" t="e">
        <f>+IF(C69=MAX(IMAE!G:G),'IMAE shewhart'!B69,NA())</f>
        <v>#N/A</v>
      </c>
    </row>
    <row r="70" spans="1:26" x14ac:dyDescent="0.3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45504</v>
      </c>
      <c r="D70" s="10">
        <f t="shared" si="43"/>
        <v>2024</v>
      </c>
      <c r="E70" s="10">
        <f t="shared" si="44"/>
        <v>7</v>
      </c>
      <c r="F70" s="10" t="str">
        <f t="shared" si="45"/>
        <v>20247</v>
      </c>
      <c r="G70" s="10">
        <f>+(A70*'IMAE regresion'!$B$18)+'IMAE regresion'!$B$17</f>
        <v>5.0236148764916084</v>
      </c>
      <c r="I70" s="10">
        <f t="shared" si="13"/>
        <v>0.15235607349691999</v>
      </c>
      <c r="J70" s="10">
        <f t="shared" si="46"/>
        <v>5.1759709499885282</v>
      </c>
      <c r="K70" s="13">
        <f t="shared" si="47"/>
        <v>-5.1759709499885282</v>
      </c>
      <c r="L70" s="10">
        <f t="shared" ref="L70:L75" si="53">+ABS(K70-K69)</f>
        <v>3.1861801376959598E-2</v>
      </c>
      <c r="M70" s="21">
        <f t="shared" si="15"/>
        <v>1.4767341157166403</v>
      </c>
      <c r="N70" s="21">
        <f t="shared" si="15"/>
        <v>8.8752077842604162</v>
      </c>
      <c r="O70" s="21">
        <f t="shared" si="15"/>
        <v>2.7098130604739361</v>
      </c>
      <c r="P70" s="21">
        <f t="shared" si="15"/>
        <v>7.6421288395031208</v>
      </c>
      <c r="Q70" s="21">
        <f t="shared" si="15"/>
        <v>3.942892005231232</v>
      </c>
      <c r="R70" s="21">
        <f t="shared" si="15"/>
        <v>6.4090498947458245</v>
      </c>
      <c r="S70" s="13" t="e">
        <f t="shared" si="48"/>
        <v>#N/A</v>
      </c>
      <c r="T70" s="21" t="e">
        <f t="shared" si="49"/>
        <v>#N/A</v>
      </c>
      <c r="U70" s="10">
        <f t="shared" si="50"/>
        <v>5.1759709499885282</v>
      </c>
      <c r="V70" s="10" t="e">
        <f>+IF(C70=MAX(IMAE!G:G),'IMAE shewhart'!B70,NA())</f>
        <v>#N/A</v>
      </c>
    </row>
    <row r="71" spans="1:26" x14ac:dyDescent="0.3">
      <c r="A71" s="10">
        <f t="shared" si="51"/>
        <v>68</v>
      </c>
      <c r="B71" s="10">
        <f>+'IMAE para s'!E69</f>
        <v>0</v>
      </c>
      <c r="C71" s="12">
        <f t="shared" si="52"/>
        <v>45535</v>
      </c>
      <c r="D71" s="10">
        <f t="shared" si="43"/>
        <v>2024</v>
      </c>
      <c r="E71" s="10">
        <f t="shared" si="44"/>
        <v>8</v>
      </c>
      <c r="F71" s="10" t="str">
        <f t="shared" si="45"/>
        <v>20248</v>
      </c>
      <c r="G71" s="10">
        <f>+(A71*'IMAE regresion'!$B$18)+'IMAE regresion'!$B$17</f>
        <v>5.0623611759789142</v>
      </c>
      <c r="I71" s="10">
        <f t="shared" si="13"/>
        <v>-9.3026106617609378E-2</v>
      </c>
      <c r="J71" s="10">
        <f t="shared" si="46"/>
        <v>4.9693350693613052</v>
      </c>
      <c r="K71" s="13">
        <f t="shared" si="47"/>
        <v>-4.9693350693613052</v>
      </c>
      <c r="L71" s="10">
        <f t="shared" si="53"/>
        <v>0.20663588062722305</v>
      </c>
      <c r="M71" s="21">
        <f t="shared" si="15"/>
        <v>1.2700982350894172</v>
      </c>
      <c r="N71" s="21">
        <f t="shared" si="15"/>
        <v>8.6685719036331932</v>
      </c>
      <c r="O71" s="21">
        <f t="shared" si="15"/>
        <v>2.5031771798467131</v>
      </c>
      <c r="P71" s="21">
        <f t="shared" si="15"/>
        <v>7.4354929588758978</v>
      </c>
      <c r="Q71" s="21">
        <f t="shared" si="15"/>
        <v>3.7362561246040089</v>
      </c>
      <c r="R71" s="21">
        <f t="shared" si="15"/>
        <v>6.2024140141186015</v>
      </c>
      <c r="S71" s="13" t="e">
        <f t="shared" si="48"/>
        <v>#N/A</v>
      </c>
      <c r="T71" s="21" t="e">
        <f t="shared" si="49"/>
        <v>#N/A</v>
      </c>
      <c r="U71" s="10">
        <f t="shared" si="50"/>
        <v>4.9693350693613052</v>
      </c>
      <c r="V71" s="10" t="e">
        <f>+IF(C71=MAX(IMAE!G:G),'IMAE shewhart'!B71,NA())</f>
        <v>#N/A</v>
      </c>
    </row>
    <row r="72" spans="1:26" x14ac:dyDescent="0.3">
      <c r="A72" s="10">
        <f t="shared" si="51"/>
        <v>69</v>
      </c>
      <c r="B72" s="10">
        <f>+'IMAE para s'!E70</f>
        <v>0</v>
      </c>
      <c r="C72" s="12">
        <f t="shared" si="52"/>
        <v>45565</v>
      </c>
      <c r="D72" s="10">
        <f t="shared" si="43"/>
        <v>2024</v>
      </c>
      <c r="E72" s="10">
        <f t="shared" si="44"/>
        <v>9</v>
      </c>
      <c r="F72" s="10" t="str">
        <f t="shared" si="45"/>
        <v>20249</v>
      </c>
      <c r="G72" s="10">
        <f>+(A72*'IMAE regresion'!$B$18)+'IMAE regresion'!$B$17</f>
        <v>5.1011074754662218</v>
      </c>
      <c r="I72" s="10">
        <f t="shared" si="13"/>
        <v>-2.7061501704296997E-2</v>
      </c>
      <c r="J72" s="10">
        <f t="shared" si="46"/>
        <v>5.0740459737619243</v>
      </c>
      <c r="K72" s="13">
        <f t="shared" si="47"/>
        <v>-5.0740459737619243</v>
      </c>
      <c r="L72" s="10">
        <f t="shared" si="53"/>
        <v>0.10471090440061914</v>
      </c>
      <c r="M72" s="21">
        <f t="shared" si="15"/>
        <v>1.3748091394900364</v>
      </c>
      <c r="N72" s="21">
        <f t="shared" si="15"/>
        <v>8.7732828080338123</v>
      </c>
      <c r="O72" s="21">
        <f t="shared" si="15"/>
        <v>2.6078880842473322</v>
      </c>
      <c r="P72" s="21">
        <f t="shared" si="15"/>
        <v>7.5402038632765169</v>
      </c>
      <c r="Q72" s="21">
        <f t="shared" si="15"/>
        <v>3.8409670290046281</v>
      </c>
      <c r="R72" s="21">
        <f t="shared" si="15"/>
        <v>6.3071249185192206</v>
      </c>
      <c r="S72" s="13" t="e">
        <f t="shared" si="48"/>
        <v>#N/A</v>
      </c>
      <c r="T72" s="21" t="e">
        <f t="shared" si="49"/>
        <v>#N/A</v>
      </c>
      <c r="U72" s="10">
        <f t="shared" si="50"/>
        <v>5.0740459737619243</v>
      </c>
      <c r="V72" s="10" t="e">
        <f>+IF(C72=MAX(IMAE!G:G),'IMAE shewhart'!B72,NA())</f>
        <v>#N/A</v>
      </c>
    </row>
    <row r="73" spans="1:26" x14ac:dyDescent="0.3">
      <c r="A73" s="10">
        <f t="shared" si="51"/>
        <v>70</v>
      </c>
      <c r="B73" s="10">
        <f>+'IMAE para s'!E71</f>
        <v>0</v>
      </c>
      <c r="C73" s="12">
        <f t="shared" si="52"/>
        <v>45596</v>
      </c>
      <c r="D73" s="10">
        <f t="shared" si="43"/>
        <v>2024</v>
      </c>
      <c r="E73" s="10">
        <f t="shared" si="44"/>
        <v>10</v>
      </c>
      <c r="F73" s="10" t="str">
        <f t="shared" si="45"/>
        <v>202410</v>
      </c>
      <c r="G73" s="10">
        <f>+(A73*'IMAE regresion'!$B$18)+'IMAE regresion'!$B$17</f>
        <v>5.1398537749535276</v>
      </c>
      <c r="I73" s="10">
        <f t="shared" si="13"/>
        <v>-0.56957083450028434</v>
      </c>
      <c r="J73" s="10">
        <f t="shared" si="46"/>
        <v>4.570282940453243</v>
      </c>
      <c r="K73" s="13">
        <f t="shared" si="47"/>
        <v>-4.570282940453243</v>
      </c>
      <c r="L73" s="10">
        <f t="shared" si="53"/>
        <v>0.50376303330868133</v>
      </c>
      <c r="M73" s="21">
        <f t="shared" si="15"/>
        <v>0.87104610618135503</v>
      </c>
      <c r="N73" s="21">
        <f t="shared" si="15"/>
        <v>8.269519774725131</v>
      </c>
      <c r="O73" s="21">
        <f t="shared" si="15"/>
        <v>2.1041250509386509</v>
      </c>
      <c r="P73" s="21">
        <f t="shared" si="15"/>
        <v>7.0364408299678356</v>
      </c>
      <c r="Q73" s="21">
        <f t="shared" si="15"/>
        <v>3.3372039956959467</v>
      </c>
      <c r="R73" s="21">
        <f t="shared" si="15"/>
        <v>5.8033618852105393</v>
      </c>
      <c r="S73" s="13" t="e">
        <f t="shared" si="48"/>
        <v>#N/A</v>
      </c>
      <c r="T73" s="21" t="e">
        <f t="shared" si="49"/>
        <v>#N/A</v>
      </c>
      <c r="U73" s="10">
        <f t="shared" si="50"/>
        <v>4.570282940453243</v>
      </c>
      <c r="V73" s="10" t="e">
        <f>+IF(C73=MAX(IMAE!G:G),'IMAE shewhart'!B73,NA())</f>
        <v>#N/A</v>
      </c>
    </row>
    <row r="74" spans="1:26" x14ac:dyDescent="0.3">
      <c r="A74" s="10">
        <f t="shared" si="51"/>
        <v>71</v>
      </c>
      <c r="B74" s="10">
        <f>+'IMAE para s'!E72</f>
        <v>0</v>
      </c>
      <c r="C74" s="12">
        <f t="shared" si="52"/>
        <v>45626</v>
      </c>
      <c r="D74" s="10">
        <f t="shared" si="43"/>
        <v>2024</v>
      </c>
      <c r="E74" s="10">
        <f t="shared" si="44"/>
        <v>11</v>
      </c>
      <c r="F74" s="10" t="str">
        <f t="shared" si="45"/>
        <v>202411</v>
      </c>
      <c r="G74" s="10">
        <f>+(A74*'IMAE regresion'!$B$18)+'IMAE regresion'!$B$17</f>
        <v>5.1786000744408343</v>
      </c>
      <c r="I74" s="10">
        <f t="shared" si="13"/>
        <v>-0.14340507202538175</v>
      </c>
      <c r="J74" s="10">
        <f t="shared" si="46"/>
        <v>5.0351950024154526</v>
      </c>
      <c r="K74" s="13">
        <f t="shared" si="47"/>
        <v>-5.0351950024154526</v>
      </c>
      <c r="L74" s="10">
        <f t="shared" si="53"/>
        <v>0.46491206196220958</v>
      </c>
      <c r="M74" s="21">
        <f t="shared" si="15"/>
        <v>1.3359581681435646</v>
      </c>
      <c r="N74" s="21">
        <f t="shared" si="15"/>
        <v>8.7344318366873406</v>
      </c>
      <c r="O74" s="21">
        <f t="shared" si="15"/>
        <v>2.5690371129008605</v>
      </c>
      <c r="P74" s="21">
        <f t="shared" si="15"/>
        <v>7.5013528919300452</v>
      </c>
      <c r="Q74" s="21">
        <f t="shared" si="15"/>
        <v>3.8021160576581563</v>
      </c>
      <c r="R74" s="21">
        <f t="shared" si="15"/>
        <v>6.2682739471727489</v>
      </c>
      <c r="S74" s="13" t="e">
        <f t="shared" si="48"/>
        <v>#N/A</v>
      </c>
      <c r="T74" s="21" t="e">
        <f t="shared" si="49"/>
        <v>#N/A</v>
      </c>
      <c r="U74" s="10">
        <f t="shared" si="50"/>
        <v>5.0351950024154526</v>
      </c>
      <c r="V74" s="10" t="e">
        <f>+IF(C74=MAX(IMAE!G:G),'IMAE shewhart'!B74,NA())</f>
        <v>#N/A</v>
      </c>
    </row>
    <row r="75" spans="1:26" ht="36.6" x14ac:dyDescent="0.7">
      <c r="A75" s="10">
        <f t="shared" si="51"/>
        <v>72</v>
      </c>
      <c r="B75" s="10">
        <f>+'IMAE para s'!E73</f>
        <v>0</v>
      </c>
      <c r="C75" s="12">
        <f t="shared" si="52"/>
        <v>45657</v>
      </c>
      <c r="D75" s="10">
        <f t="shared" si="43"/>
        <v>2024</v>
      </c>
      <c r="E75" s="10">
        <f t="shared" si="44"/>
        <v>12</v>
      </c>
      <c r="F75" s="10" t="str">
        <f t="shared" si="45"/>
        <v>202412</v>
      </c>
      <c r="G75" s="10">
        <f>+(A75*'IMAE regresion'!$B$18)+'IMAE regresion'!$B$17</f>
        <v>5.2173463739281409</v>
      </c>
      <c r="I75" s="10">
        <f t="shared" si="13"/>
        <v>-0.12840580499274087</v>
      </c>
      <c r="J75" s="10">
        <f t="shared" si="46"/>
        <v>5.0889405689354001</v>
      </c>
      <c r="K75" s="13">
        <f t="shared" si="47"/>
        <v>-5.0889405689354001</v>
      </c>
      <c r="L75" s="10">
        <f t="shared" si="53"/>
        <v>5.3745566519947552E-2</v>
      </c>
      <c r="M75" s="21">
        <f t="shared" si="15"/>
        <v>1.3897037346635122</v>
      </c>
      <c r="N75" s="21">
        <f t="shared" si="15"/>
        <v>8.788177403207289</v>
      </c>
      <c r="O75" s="21">
        <f t="shared" si="15"/>
        <v>2.622782679420808</v>
      </c>
      <c r="P75" s="21">
        <f t="shared" si="15"/>
        <v>7.5550984584499918</v>
      </c>
      <c r="Q75" s="21">
        <f t="shared" si="15"/>
        <v>3.8558616241781039</v>
      </c>
      <c r="R75" s="21">
        <f t="shared" si="15"/>
        <v>6.3220195136926964</v>
      </c>
      <c r="S75" s="13" t="e">
        <f t="shared" si="48"/>
        <v>#N/A</v>
      </c>
      <c r="T75" s="21" t="e">
        <f t="shared" si="49"/>
        <v>#N/A</v>
      </c>
      <c r="U75" s="10">
        <f t="shared" si="50"/>
        <v>5.0889405689354001</v>
      </c>
      <c r="V75" s="10" t="e">
        <f>+IF(C75=MAX(IMAE!G:G),'IMAE shewhart'!B75,NA())</f>
        <v>#N/A</v>
      </c>
      <c r="W75" s="22"/>
      <c r="X75" s="23"/>
      <c r="Z75" s="24"/>
    </row>
    <row r="76" spans="1:26" ht="36.6" x14ac:dyDescent="0.7">
      <c r="A76" s="10">
        <f t="shared" si="51"/>
        <v>73</v>
      </c>
      <c r="B76" s="10">
        <f>+'IMAE para s'!E74</f>
        <v>0</v>
      </c>
      <c r="C76" s="12">
        <f t="shared" si="52"/>
        <v>45688</v>
      </c>
      <c r="D76" s="10">
        <f>+YEAR(C76)</f>
        <v>2025</v>
      </c>
      <c r="E76" s="10">
        <f>+MONTH(C76)</f>
        <v>1</v>
      </c>
      <c r="F76" s="10" t="str">
        <f>+_xlfn.CONCAT(D76,E76)</f>
        <v>20251</v>
      </c>
      <c r="G76" s="10">
        <f>+(A76*'IMAE regresion'!$B$18)+'IMAE regresion'!$B$17</f>
        <v>5.2560926734154476</v>
      </c>
      <c r="I76" s="10">
        <f t="shared" si="13"/>
        <v>5.4395221647226322E-2</v>
      </c>
      <c r="J76" s="10">
        <f>+G76+I76</f>
        <v>5.3104878950626739</v>
      </c>
      <c r="K76" s="13">
        <f>+B76-J76</f>
        <v>-5.3104878950626739</v>
      </c>
      <c r="L76" s="10">
        <f>+ABS(K76-K75)</f>
        <v>0.22154732612727379</v>
      </c>
      <c r="M76" s="21">
        <f t="shared" si="15"/>
        <v>1.6112510607907859</v>
      </c>
      <c r="N76" s="21">
        <f t="shared" si="15"/>
        <v>9.009724729334561</v>
      </c>
      <c r="O76" s="21">
        <f t="shared" si="15"/>
        <v>2.8443300055480818</v>
      </c>
      <c r="P76" s="21">
        <f t="shared" si="15"/>
        <v>7.7766457845772656</v>
      </c>
      <c r="Q76" s="21">
        <f t="shared" si="15"/>
        <v>4.0774089503053776</v>
      </c>
      <c r="R76" s="21">
        <f t="shared" si="15"/>
        <v>6.5435668398199702</v>
      </c>
      <c r="S76" s="13" t="e">
        <f t="shared" si="48"/>
        <v>#N/A</v>
      </c>
      <c r="T76" s="21" t="e">
        <f t="shared" si="49"/>
        <v>#N/A</v>
      </c>
      <c r="U76" s="10">
        <f t="shared" si="50"/>
        <v>5.3104878950626739</v>
      </c>
      <c r="V76" s="10" t="e">
        <f>+IF(C76=MAX(IMAE!G:G),'IMAE shewhart'!B76,NA())</f>
        <v>#N/A</v>
      </c>
      <c r="W76" s="22"/>
      <c r="X76" s="23"/>
      <c r="Z76" s="24"/>
    </row>
    <row r="77" spans="1:26" ht="36.6" x14ac:dyDescent="0.7">
      <c r="A77" s="10">
        <f t="shared" si="51"/>
        <v>74</v>
      </c>
      <c r="B77" s="10">
        <f>+'IMAE para s'!E75</f>
        <v>0</v>
      </c>
      <c r="C77" s="12">
        <f t="shared" si="52"/>
        <v>45716</v>
      </c>
      <c r="D77" s="10">
        <f>+YEAR(C77)</f>
        <v>2025</v>
      </c>
      <c r="E77" s="10">
        <f>+MONTH(C77)</f>
        <v>2</v>
      </c>
      <c r="F77" s="10" t="str">
        <f>+_xlfn.CONCAT(D77,E77)</f>
        <v>20252</v>
      </c>
      <c r="G77" s="10">
        <f>+(A77*'IMAE regresion'!$B$18)+'IMAE regresion'!$B$17</f>
        <v>5.2948389729027543</v>
      </c>
      <c r="I77" s="10">
        <f t="shared" si="13"/>
        <v>0.17225172825614762</v>
      </c>
      <c r="J77" s="10">
        <f>+G77+I77</f>
        <v>5.4670907011589023</v>
      </c>
      <c r="K77" s="13">
        <f>+B77-J77</f>
        <v>-5.4670907011589023</v>
      </c>
      <c r="L77" s="10">
        <f>+ABS(K77-K76)</f>
        <v>0.15660280609622834</v>
      </c>
      <c r="M77" s="21">
        <f t="shared" si="15"/>
        <v>1.7678538668870143</v>
      </c>
      <c r="N77" s="21">
        <f t="shared" si="15"/>
        <v>9.1663275354307903</v>
      </c>
      <c r="O77" s="21">
        <f t="shared" si="15"/>
        <v>3.0009328116443101</v>
      </c>
      <c r="P77" s="21">
        <f t="shared" si="15"/>
        <v>7.9332485906734949</v>
      </c>
      <c r="Q77" s="21">
        <f t="shared" si="15"/>
        <v>4.234011756401606</v>
      </c>
      <c r="R77" s="21">
        <f t="shared" si="15"/>
        <v>6.7001696459161986</v>
      </c>
      <c r="S77" s="13" t="e">
        <f t="shared" si="48"/>
        <v>#N/A</v>
      </c>
      <c r="T77" s="21" t="e">
        <f t="shared" si="49"/>
        <v>#N/A</v>
      </c>
      <c r="U77" s="10">
        <f t="shared" si="50"/>
        <v>5.4670907011589023</v>
      </c>
      <c r="V77" s="10" t="e">
        <f>+IF(C77=MAX(IMAE!G:G),'IMAE shewhart'!B77,NA())</f>
        <v>#N/A</v>
      </c>
      <c r="W77" s="22"/>
      <c r="X77" s="23"/>
      <c r="Z77" s="24"/>
    </row>
    <row r="78" spans="1:26" ht="36.6" x14ac:dyDescent="0.7">
      <c r="A78" s="10">
        <f t="shared" si="51"/>
        <v>75</v>
      </c>
      <c r="B78" s="10">
        <f>+'IMAE para s'!E76</f>
        <v>0</v>
      </c>
      <c r="C78" s="12">
        <f t="shared" si="52"/>
        <v>45747</v>
      </c>
      <c r="D78" s="10">
        <f>+YEAR(C78)</f>
        <v>2025</v>
      </c>
      <c r="E78" s="10">
        <f>+MONTH(C78)</f>
        <v>3</v>
      </c>
      <c r="F78" s="10" t="str">
        <f>+_xlfn.CONCAT(D78,E78)</f>
        <v>20253</v>
      </c>
      <c r="G78" s="10">
        <f>+(A78*'IMAE regresion'!$B$18)+'IMAE regresion'!$B$17</f>
        <v>5.333585272390061</v>
      </c>
      <c r="I78" s="10">
        <f t="shared" si="13"/>
        <v>0.10635429947606818</v>
      </c>
      <c r="J78" s="10">
        <f>+G78+I78</f>
        <v>5.4399395718661294</v>
      </c>
      <c r="K78" s="13">
        <f>+B78-J78</f>
        <v>-5.4399395718661294</v>
      </c>
      <c r="L78" s="10">
        <f>+ABS(K78-K77)</f>
        <v>2.7151129292772858E-2</v>
      </c>
      <c r="M78" s="21">
        <f t="shared" si="15"/>
        <v>1.7407027375942414</v>
      </c>
      <c r="N78" s="21">
        <f t="shared" si="15"/>
        <v>9.1391764061380165</v>
      </c>
      <c r="O78" s="21">
        <f t="shared" si="15"/>
        <v>2.9737816823515373</v>
      </c>
      <c r="P78" s="21">
        <f t="shared" si="15"/>
        <v>7.9060974613807211</v>
      </c>
      <c r="Q78" s="21">
        <f t="shared" si="15"/>
        <v>4.2068606271088331</v>
      </c>
      <c r="R78" s="21">
        <f t="shared" si="15"/>
        <v>6.6730185166234257</v>
      </c>
      <c r="S78" s="13" t="e">
        <f t="shared" si="48"/>
        <v>#N/A</v>
      </c>
      <c r="T78" s="21" t="e">
        <f t="shared" si="49"/>
        <v>#N/A</v>
      </c>
      <c r="U78" s="10">
        <f t="shared" si="50"/>
        <v>5.4399395718661294</v>
      </c>
      <c r="V78" s="10" t="e">
        <f>+IF(C78=MAX(IMAE!G:G),'IMAE shewhart'!B78,NA())</f>
        <v>#N/A</v>
      </c>
      <c r="W78" s="22"/>
      <c r="X78" s="23"/>
      <c r="Z78" s="24"/>
    </row>
    <row r="79" spans="1:26" x14ac:dyDescent="0.3">
      <c r="A79" s="10">
        <f t="shared" si="51"/>
        <v>76</v>
      </c>
      <c r="B79" s="10">
        <f>+'IMAE para s'!E77</f>
        <v>0</v>
      </c>
      <c r="C79" s="12">
        <f t="shared" si="52"/>
        <v>45777</v>
      </c>
      <c r="D79" s="10">
        <f t="shared" ref="D79:D84" si="54">+YEAR(C79)</f>
        <v>2025</v>
      </c>
      <c r="E79" s="10">
        <f t="shared" ref="E79:E84" si="55">+MONTH(C79)</f>
        <v>4</v>
      </c>
      <c r="F79" s="10" t="str">
        <f t="shared" ref="F79:F84" si="56">+_xlfn.CONCAT(D79,E79)</f>
        <v>20254</v>
      </c>
      <c r="G79" s="10">
        <f>+(A79*'IMAE regresion'!$B$18)+'IMAE regresion'!$B$17</f>
        <v>5.3723315718773677</v>
      </c>
      <c r="I79" s="10">
        <f t="shared" si="13"/>
        <v>-2.4360496637755523E-3</v>
      </c>
      <c r="J79" s="10">
        <f t="shared" ref="J79:J84" si="57">+G79+I79</f>
        <v>5.369895522213592</v>
      </c>
      <c r="K79" s="13">
        <f t="shared" ref="K79:K84" si="58">+B79-J79</f>
        <v>-5.369895522213592</v>
      </c>
      <c r="L79" s="10">
        <f t="shared" ref="L79:L84" si="59">+ABS(K79-K78)</f>
        <v>7.004404965253741E-2</v>
      </c>
      <c r="M79" s="21">
        <f t="shared" si="15"/>
        <v>1.670658687941704</v>
      </c>
      <c r="N79" s="21">
        <f t="shared" si="15"/>
        <v>9.0691323564854791</v>
      </c>
      <c r="O79" s="21">
        <f t="shared" si="15"/>
        <v>2.9037376326989999</v>
      </c>
      <c r="P79" s="21">
        <f t="shared" si="15"/>
        <v>7.8360534117281837</v>
      </c>
      <c r="Q79" s="21">
        <f t="shared" si="15"/>
        <v>4.1368165774562957</v>
      </c>
      <c r="R79" s="21">
        <f t="shared" si="15"/>
        <v>6.6029744669708883</v>
      </c>
      <c r="S79" s="13" t="e">
        <f t="shared" si="48"/>
        <v>#N/A</v>
      </c>
      <c r="T79" s="21" t="e">
        <f t="shared" si="49"/>
        <v>#N/A</v>
      </c>
      <c r="U79" s="10">
        <f t="shared" si="50"/>
        <v>5.369895522213592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">
      <c r="A80" s="10">
        <f t="shared" si="51"/>
        <v>77</v>
      </c>
      <c r="B80" s="10">
        <f>+'IMAE para s'!E78</f>
        <v>0</v>
      </c>
      <c r="C80" s="12">
        <f t="shared" si="52"/>
        <v>45808</v>
      </c>
      <c r="D80" s="10">
        <f t="shared" si="54"/>
        <v>2025</v>
      </c>
      <c r="E80" s="10">
        <f t="shared" si="55"/>
        <v>5</v>
      </c>
      <c r="F80" s="10" t="str">
        <f t="shared" si="56"/>
        <v>20255</v>
      </c>
      <c r="G80" s="10">
        <f>+(A80*'IMAE regresion'!$B$18)+'IMAE regresion'!$B$17</f>
        <v>5.4110778713646743</v>
      </c>
      <c r="I80" s="10">
        <f t="shared" si="13"/>
        <v>0.2555838722665279</v>
      </c>
      <c r="J80" s="10">
        <f t="shared" si="57"/>
        <v>5.6666617436312023</v>
      </c>
      <c r="K80" s="13">
        <f t="shared" si="58"/>
        <v>-5.6666617436312023</v>
      </c>
      <c r="L80" s="10">
        <f t="shared" si="59"/>
        <v>0.29676622141761033</v>
      </c>
      <c r="M80" s="21">
        <f t="shared" ref="M80:R84" si="60">($J80)+(M$1*$M$2)</f>
        <v>1.9674249093593144</v>
      </c>
      <c r="N80" s="21">
        <f t="shared" si="60"/>
        <v>9.3658985779030903</v>
      </c>
      <c r="O80" s="21">
        <f t="shared" si="60"/>
        <v>3.2005038541166102</v>
      </c>
      <c r="P80" s="21">
        <f t="shared" si="60"/>
        <v>8.1328196331457949</v>
      </c>
      <c r="Q80" s="21">
        <f t="shared" si="60"/>
        <v>4.4335827988739061</v>
      </c>
      <c r="R80" s="21">
        <f t="shared" si="60"/>
        <v>6.8997406883884986</v>
      </c>
      <c r="S80" s="13" t="e">
        <f t="shared" si="48"/>
        <v>#N/A</v>
      </c>
      <c r="T80" s="21" t="e">
        <f t="shared" si="49"/>
        <v>#N/A</v>
      </c>
      <c r="U80" s="10">
        <f t="shared" si="50"/>
        <v>5.6666617436312023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">
      <c r="A81" s="10">
        <f t="shared" si="51"/>
        <v>78</v>
      </c>
      <c r="B81" s="10">
        <f>+'IMAE para s'!E79</f>
        <v>0</v>
      </c>
      <c r="C81" s="12">
        <f t="shared" si="52"/>
        <v>45838</v>
      </c>
      <c r="D81" s="10">
        <f t="shared" si="54"/>
        <v>2025</v>
      </c>
      <c r="E81" s="10">
        <f t="shared" si="55"/>
        <v>6</v>
      </c>
      <c r="F81" s="10" t="str">
        <f t="shared" si="56"/>
        <v>20256</v>
      </c>
      <c r="G81" s="10">
        <f>+(A81*'IMAE regresion'!$B$18)+'IMAE regresion'!$B$17</f>
        <v>5.449824170851981</v>
      </c>
      <c r="I81" s="10">
        <f t="shared" ref="I81:I84" si="61">+I69</f>
        <v>0.22296417436118682</v>
      </c>
      <c r="J81" s="10">
        <f t="shared" si="57"/>
        <v>5.672788345213168</v>
      </c>
      <c r="K81" s="13">
        <f t="shared" si="58"/>
        <v>-5.672788345213168</v>
      </c>
      <c r="L81" s="10">
        <f t="shared" si="59"/>
        <v>6.1266015819656516E-3</v>
      </c>
      <c r="M81" s="21">
        <f t="shared" si="60"/>
        <v>1.97355151094128</v>
      </c>
      <c r="N81" s="21">
        <f t="shared" si="60"/>
        <v>9.3720251794850569</v>
      </c>
      <c r="O81" s="21">
        <f t="shared" si="60"/>
        <v>3.2066304556985759</v>
      </c>
      <c r="P81" s="21">
        <f t="shared" si="60"/>
        <v>8.1389462347277597</v>
      </c>
      <c r="Q81" s="21">
        <f t="shared" si="60"/>
        <v>4.4397094004558717</v>
      </c>
      <c r="R81" s="21">
        <f t="shared" si="60"/>
        <v>6.9058672899704643</v>
      </c>
      <c r="S81" s="13" t="e">
        <f t="shared" si="48"/>
        <v>#N/A</v>
      </c>
      <c r="T81" s="21" t="e">
        <f t="shared" si="49"/>
        <v>#N/A</v>
      </c>
      <c r="U81" s="10">
        <f t="shared" si="50"/>
        <v>5.672788345213168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">
      <c r="A82" s="10">
        <f t="shared" si="51"/>
        <v>79</v>
      </c>
      <c r="B82" s="10">
        <f>+'IMAE para s'!E80</f>
        <v>0</v>
      </c>
      <c r="C82" s="12">
        <f t="shared" si="52"/>
        <v>45869</v>
      </c>
      <c r="D82" s="10">
        <f t="shared" si="54"/>
        <v>2025</v>
      </c>
      <c r="E82" s="10">
        <f t="shared" si="55"/>
        <v>7</v>
      </c>
      <c r="F82" s="10" t="str">
        <f t="shared" si="56"/>
        <v>20257</v>
      </c>
      <c r="G82" s="10">
        <f>+(A82*'IMAE regresion'!$B$18)+'IMAE regresion'!$B$17</f>
        <v>5.4885704703392877</v>
      </c>
      <c r="I82" s="10">
        <f t="shared" si="61"/>
        <v>0.15235607349691999</v>
      </c>
      <c r="J82" s="10">
        <f t="shared" si="57"/>
        <v>5.6409265438362075</v>
      </c>
      <c r="K82" s="13">
        <f t="shared" si="58"/>
        <v>-5.6409265438362075</v>
      </c>
      <c r="L82" s="10">
        <f t="shared" si="59"/>
        <v>3.1861801376960486E-2</v>
      </c>
      <c r="M82" s="21">
        <f t="shared" si="60"/>
        <v>1.9416897095643195</v>
      </c>
      <c r="N82" s="21">
        <f t="shared" si="60"/>
        <v>9.3401633781080946</v>
      </c>
      <c r="O82" s="21">
        <f t="shared" si="60"/>
        <v>3.1747686543216154</v>
      </c>
      <c r="P82" s="21">
        <f t="shared" si="60"/>
        <v>8.1070844333507992</v>
      </c>
      <c r="Q82" s="21">
        <f t="shared" si="60"/>
        <v>4.4078475990789112</v>
      </c>
      <c r="R82" s="21">
        <f t="shared" si="60"/>
        <v>6.8740054885935038</v>
      </c>
      <c r="S82" s="13" t="e">
        <f t="shared" si="48"/>
        <v>#N/A</v>
      </c>
      <c r="T82" s="21" t="e">
        <f t="shared" si="49"/>
        <v>#N/A</v>
      </c>
      <c r="U82" s="10">
        <f t="shared" si="50"/>
        <v>5.6409265438362075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">
      <c r="A83" s="10">
        <f t="shared" si="51"/>
        <v>80</v>
      </c>
      <c r="B83" s="10">
        <f>+'IMAE para s'!E81</f>
        <v>0</v>
      </c>
      <c r="C83" s="12">
        <f t="shared" si="52"/>
        <v>45900</v>
      </c>
      <c r="D83" s="10">
        <f t="shared" si="54"/>
        <v>2025</v>
      </c>
      <c r="E83" s="10">
        <f t="shared" si="55"/>
        <v>8</v>
      </c>
      <c r="F83" s="10" t="str">
        <f t="shared" si="56"/>
        <v>20258</v>
      </c>
      <c r="G83" s="10">
        <f>+(A83*'IMAE regresion'!$B$18)+'IMAE regresion'!$B$17</f>
        <v>5.5273167698265944</v>
      </c>
      <c r="I83" s="10">
        <f t="shared" si="61"/>
        <v>-9.3026106617609378E-2</v>
      </c>
      <c r="J83" s="10">
        <f t="shared" si="57"/>
        <v>5.4342906632089854</v>
      </c>
      <c r="K83" s="13">
        <f t="shared" si="58"/>
        <v>-5.4342906632089854</v>
      </c>
      <c r="L83" s="10">
        <f t="shared" si="59"/>
        <v>0.20663588062722216</v>
      </c>
      <c r="M83" s="21">
        <f t="shared" si="60"/>
        <v>1.7350538289370974</v>
      </c>
      <c r="N83" s="21">
        <f t="shared" si="60"/>
        <v>9.1335274974808733</v>
      </c>
      <c r="O83" s="21">
        <f t="shared" si="60"/>
        <v>2.9681327736943932</v>
      </c>
      <c r="P83" s="21">
        <f t="shared" si="60"/>
        <v>7.9004485527235779</v>
      </c>
      <c r="Q83" s="21">
        <f t="shared" si="60"/>
        <v>4.2012117184516891</v>
      </c>
      <c r="R83" s="21">
        <f t="shared" si="60"/>
        <v>6.6673696079662816</v>
      </c>
      <c r="S83" s="13" t="e">
        <f t="shared" si="48"/>
        <v>#N/A</v>
      </c>
      <c r="T83" s="21" t="e">
        <f t="shared" si="49"/>
        <v>#N/A</v>
      </c>
      <c r="U83" s="10">
        <f t="shared" si="50"/>
        <v>5.4342906632089854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">
      <c r="A84" s="10">
        <f t="shared" si="51"/>
        <v>81</v>
      </c>
      <c r="B84" s="10">
        <f>+'IMAE para s'!E82</f>
        <v>0</v>
      </c>
      <c r="C84" s="12">
        <f t="shared" si="52"/>
        <v>45930</v>
      </c>
      <c r="D84" s="10">
        <f t="shared" si="54"/>
        <v>2025</v>
      </c>
      <c r="E84" s="10">
        <f t="shared" si="55"/>
        <v>9</v>
      </c>
      <c r="F84" s="10" t="str">
        <f t="shared" si="56"/>
        <v>20259</v>
      </c>
      <c r="G84" s="10">
        <f>+(A84*'IMAE regresion'!$B$18)+'IMAE regresion'!$B$17</f>
        <v>5.566063069313901</v>
      </c>
      <c r="I84" s="10">
        <f t="shared" si="61"/>
        <v>-2.7061501704296997E-2</v>
      </c>
      <c r="J84" s="10">
        <f t="shared" si="57"/>
        <v>5.5390015676096045</v>
      </c>
      <c r="K84" s="13">
        <f t="shared" si="58"/>
        <v>-5.5390015676096045</v>
      </c>
      <c r="L84" s="10">
        <f t="shared" si="59"/>
        <v>0.10471090440061914</v>
      </c>
      <c r="M84" s="21">
        <f t="shared" si="60"/>
        <v>1.8397647333377165</v>
      </c>
      <c r="N84" s="21">
        <f t="shared" si="60"/>
        <v>9.2382384018814925</v>
      </c>
      <c r="O84" s="21">
        <f t="shared" si="60"/>
        <v>3.0728436780950124</v>
      </c>
      <c r="P84" s="21">
        <f t="shared" si="60"/>
        <v>8.0051594571241971</v>
      </c>
      <c r="Q84" s="21">
        <f t="shared" si="60"/>
        <v>4.3059226228523082</v>
      </c>
      <c r="R84" s="21">
        <f t="shared" si="60"/>
        <v>6.7720805123669008</v>
      </c>
      <c r="S84" s="13" t="e">
        <f t="shared" si="48"/>
        <v>#N/A</v>
      </c>
      <c r="T84" s="21" t="e">
        <f t="shared" si="49"/>
        <v>#N/A</v>
      </c>
      <c r="U84" s="10">
        <f t="shared" si="50"/>
        <v>5.5390015676096045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8671875" defaultRowHeight="15.6" x14ac:dyDescent="0.3"/>
  <cols>
    <col min="1" max="16384" width="8.88671875" style="10"/>
  </cols>
  <sheetData>
    <row r="1" spans="1:9" x14ac:dyDescent="0.3">
      <c r="A1" t="s">
        <v>75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7" t="s">
        <v>76</v>
      </c>
      <c r="B3" s="27"/>
      <c r="C3"/>
      <c r="D3"/>
      <c r="E3"/>
      <c r="F3"/>
      <c r="G3"/>
      <c r="H3"/>
      <c r="I3"/>
    </row>
    <row r="4" spans="1:9" x14ac:dyDescent="0.3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82</v>
      </c>
      <c r="B10"/>
      <c r="C10"/>
      <c r="D10"/>
      <c r="E10"/>
      <c r="F10"/>
      <c r="G10"/>
      <c r="H10"/>
      <c r="I10"/>
    </row>
    <row r="11" spans="1:9" x14ac:dyDescent="0.3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3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3">
      <c r="A17" t="s">
        <v>98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1" t="s">
        <v>99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100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1"/>
      <c r="B87" s="11"/>
      <c r="C87" s="11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8671875" defaultRowHeight="15.6" x14ac:dyDescent="0.3"/>
  <cols>
    <col min="1" max="1" width="8.88671875" style="10"/>
    <col min="2" max="2" width="16.6640625" style="10" bestFit="1" customWidth="1"/>
    <col min="3" max="3" width="13" style="12" bestFit="1" customWidth="1"/>
    <col min="4" max="6" width="8.88671875" style="10"/>
    <col min="7" max="7" width="13.88671875" style="10" bestFit="1" customWidth="1"/>
    <col min="8" max="16" width="8.88671875" style="10"/>
    <col min="17" max="17" width="12.6640625" style="10" bestFit="1" customWidth="1"/>
    <col min="18" max="18" width="8.88671875" style="10"/>
    <col min="19" max="19" width="14" style="10" bestFit="1" customWidth="1"/>
    <col min="20" max="20" width="12.6640625" style="10" bestFit="1" customWidth="1"/>
    <col min="21" max="21" width="8.88671875" style="10"/>
    <col min="22" max="22" width="14" style="10" bestFit="1" customWidth="1"/>
    <col min="23" max="23" width="17.6640625" style="10" bestFit="1" customWidth="1"/>
    <col min="24" max="24" width="15.6640625" style="10" bestFit="1" customWidth="1"/>
    <col min="25" max="25" width="15.5546875" style="10" bestFit="1" customWidth="1"/>
    <col min="26" max="26" width="16.33203125" style="10" customWidth="1"/>
    <col min="27" max="16384" width="8.88671875" style="10"/>
  </cols>
  <sheetData>
    <row r="1" spans="1:1011" ht="16.2" thickBot="1" x14ac:dyDescent="0.35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2" thickBot="1" x14ac:dyDescent="0.35">
      <c r="G2" s="14" t="s">
        <v>102</v>
      </c>
      <c r="H2" s="14" t="s">
        <v>103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3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.6" x14ac:dyDescent="0.7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.6" x14ac:dyDescent="0.7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.6" x14ac:dyDescent="0.7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.6" x14ac:dyDescent="0.7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SALVADOR AMAYA</cp:lastModifiedBy>
  <dcterms:created xsi:type="dcterms:W3CDTF">2021-04-05T17:46:41Z</dcterms:created>
  <dcterms:modified xsi:type="dcterms:W3CDTF">2024-02-26T16:24:20Z</dcterms:modified>
</cp:coreProperties>
</file>