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B62AD5B7-F9F4-4566-87F0-4D88547BCAD5}" xr6:coauthVersionLast="47" xr6:coauthVersionMax="47" xr10:uidLastSave="{00000000-0000-0000-0000-000000000000}"/>
  <bookViews>
    <workbookView xWindow="-110" yWindow="-110" windowWidth="19420" windowHeight="10420" firstSheet="13" activeTab="18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MAE" sheetId="23" r:id="rId16"/>
    <sheet name="Remesas" sheetId="35" r:id="rId17"/>
    <sheet name="TC" sheetId="34" r:id="rId18"/>
    <sheet name="IMAE sectores" sheetId="36" r:id="rId19"/>
    <sheet name="IMAE para s" sheetId="27" r:id="rId20"/>
    <sheet name="IMAE regresion" sheetId="28" r:id="rId21"/>
    <sheet name="IMAE shewhart" sheetId="29" r:id="rId22"/>
    <sheet name="IMAE para s (2)" sheetId="30" r:id="rId23"/>
    <sheet name="IMAE regresion (2)" sheetId="31" r:id="rId24"/>
    <sheet name="IMAE shewhart (2)" sheetId="32" r:id="rId25"/>
  </sheets>
  <definedNames>
    <definedName name="ExternalData_1" localSheetId="0" hidden="1">'$ Activa'!$A$1:$Y$13</definedName>
    <definedName name="ExternalData_1" localSheetId="1" hidden="1">'$ Pasiva'!$A$1:$Y$13</definedName>
    <definedName name="ExternalData_1" localSheetId="12" hidden="1">'Emision source'!$A$1:$AF$13</definedName>
    <definedName name="ExternalData_1" localSheetId="15" hidden="1">IMAE!$A$1:$C$288</definedName>
    <definedName name="ExternalData_1" localSheetId="18" hidden="1">'IMAE sectores'!$A$1:$R$130</definedName>
    <definedName name="ExternalData_1" localSheetId="6" hidden="1">'Inflación source'!$A$1:$D$182</definedName>
    <definedName name="ExternalData_1" localSheetId="9" hidden="1">'Medio circulante source'!$A$1:$AG$13</definedName>
    <definedName name="ExternalData_1" localSheetId="2" hidden="1">'Q Activa'!$A$1:$AD$13</definedName>
    <definedName name="ExternalData_1" localSheetId="3" hidden="1">'Q Pasiva'!$A$1:$AD$13</definedName>
    <definedName name="ExternalData_1" localSheetId="17" hidden="1">TC!$A$1:$D$6590</definedName>
    <definedName name="ExternalData_2" localSheetId="16" hidden="1">Remesas!$A$1:$W$34</definedName>
  </definedNames>
  <calcPr calcId="191029"/>
  <pivotCaches>
    <pivotCache cacheId="34" r:id="rId26"/>
    <pivotCache cacheId="39" r:id="rId27"/>
    <pivotCache cacheId="44" r:id="rId28"/>
    <pivotCache cacheId="49" r:id="rId29"/>
    <pivotCache cacheId="54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6" l="1"/>
  <c r="A338" i="6" s="1"/>
  <c r="G352" i="6"/>
  <c r="H352" i="6"/>
  <c r="I352" i="6"/>
  <c r="C338" i="5"/>
  <c r="B338" i="5" s="1"/>
  <c r="G350" i="5"/>
  <c r="H350" i="5"/>
  <c r="I350" i="5"/>
  <c r="A86" i="7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C339" i="6" l="1"/>
  <c r="B338" i="6"/>
  <c r="A338" i="5"/>
  <c r="C339" i="5"/>
  <c r="B86" i="7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A339" i="6" l="1"/>
  <c r="B339" i="6"/>
  <c r="C340" i="6"/>
  <c r="E338" i="6"/>
  <c r="D338" i="6"/>
  <c r="A339" i="5"/>
  <c r="B339" i="5"/>
  <c r="C340" i="5"/>
  <c r="D338" i="5"/>
  <c r="E338" i="5"/>
  <c r="C87" i="7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F338" i="6" l="1"/>
  <c r="E339" i="6"/>
  <c r="H338" i="6" s="1"/>
  <c r="D339" i="6"/>
  <c r="C341" i="6"/>
  <c r="A340" i="6"/>
  <c r="B340" i="6"/>
  <c r="J338" i="6"/>
  <c r="D339" i="5"/>
  <c r="E339" i="5"/>
  <c r="H338" i="5" s="1"/>
  <c r="F338" i="5"/>
  <c r="J338" i="5"/>
  <c r="A340" i="5"/>
  <c r="C341" i="5"/>
  <c r="B340" i="5"/>
  <c r="A89" i="7"/>
  <c r="C88" i="7"/>
  <c r="E87" i="7"/>
  <c r="D86" i="7"/>
  <c r="F87" i="7"/>
  <c r="B87" i="7"/>
  <c r="G1" i="27"/>
  <c r="E340" i="6" l="1"/>
  <c r="H339" i="6" s="1"/>
  <c r="D340" i="6"/>
  <c r="J340" i="6" s="1"/>
  <c r="G338" i="6"/>
  <c r="F339" i="6"/>
  <c r="I338" i="6" s="1"/>
  <c r="C342" i="6"/>
  <c r="A341" i="6"/>
  <c r="B341" i="6"/>
  <c r="J339" i="6"/>
  <c r="G338" i="5"/>
  <c r="F339" i="5"/>
  <c r="I338" i="5" s="1"/>
  <c r="J339" i="5"/>
  <c r="C342" i="5"/>
  <c r="A341" i="5"/>
  <c r="B341" i="5"/>
  <c r="E340" i="5"/>
  <c r="H339" i="5" s="1"/>
  <c r="D340" i="5"/>
  <c r="J340" i="5" s="1"/>
  <c r="A90" i="7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D341" i="6" l="1"/>
  <c r="J341" i="6" s="1"/>
  <c r="E341" i="6"/>
  <c r="H340" i="6" s="1"/>
  <c r="A342" i="6"/>
  <c r="B342" i="6"/>
  <c r="C343" i="6"/>
  <c r="G339" i="6"/>
  <c r="F340" i="6"/>
  <c r="I339" i="6" s="1"/>
  <c r="D341" i="5"/>
  <c r="E341" i="5"/>
  <c r="H340" i="5" s="1"/>
  <c r="F340" i="5"/>
  <c r="I339" i="5" s="1"/>
  <c r="G339" i="5"/>
  <c r="B342" i="5"/>
  <c r="C343" i="5"/>
  <c r="A342" i="5"/>
  <c r="B89" i="7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B343" i="6" l="1"/>
  <c r="C344" i="6"/>
  <c r="A343" i="6"/>
  <c r="D342" i="6"/>
  <c r="E342" i="6"/>
  <c r="H341" i="6" s="1"/>
  <c r="G340" i="6"/>
  <c r="F341" i="6"/>
  <c r="I340" i="6" s="1"/>
  <c r="D342" i="5"/>
  <c r="J342" i="5" s="1"/>
  <c r="E342" i="5"/>
  <c r="H341" i="5" s="1"/>
  <c r="A343" i="5"/>
  <c r="B343" i="5"/>
  <c r="C344" i="5"/>
  <c r="G340" i="5"/>
  <c r="F341" i="5"/>
  <c r="I340" i="5" s="1"/>
  <c r="J341" i="5"/>
  <c r="C91" i="7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F342" i="6" l="1"/>
  <c r="I341" i="6" s="1"/>
  <c r="G341" i="6"/>
  <c r="J342" i="6"/>
  <c r="D343" i="6"/>
  <c r="E343" i="6"/>
  <c r="H342" i="6" s="1"/>
  <c r="C345" i="6"/>
  <c r="A344" i="6"/>
  <c r="B344" i="6"/>
  <c r="D343" i="5"/>
  <c r="J343" i="5" s="1"/>
  <c r="E343" i="5"/>
  <c r="H342" i="5" s="1"/>
  <c r="A344" i="5"/>
  <c r="B344" i="5"/>
  <c r="C345" i="5"/>
  <c r="G341" i="5"/>
  <c r="F342" i="5"/>
  <c r="I341" i="5" s="1"/>
  <c r="E91" i="7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344" i="6" l="1"/>
  <c r="H343" i="6" s="1"/>
  <c r="D344" i="6"/>
  <c r="C346" i="6"/>
  <c r="A345" i="6"/>
  <c r="B345" i="6"/>
  <c r="G342" i="6"/>
  <c r="F343" i="6"/>
  <c r="I342" i="6" s="1"/>
  <c r="J343" i="6"/>
  <c r="E344" i="5"/>
  <c r="H343" i="5" s="1"/>
  <c r="D344" i="5"/>
  <c r="C346" i="5"/>
  <c r="A345" i="5"/>
  <c r="B345" i="5"/>
  <c r="G342" i="5"/>
  <c r="F343" i="5"/>
  <c r="I342" i="5" s="1"/>
  <c r="E92" i="7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D345" i="6" l="1"/>
  <c r="E345" i="6"/>
  <c r="H344" i="6" s="1"/>
  <c r="A346" i="6"/>
  <c r="B346" i="6"/>
  <c r="C347" i="6"/>
  <c r="G343" i="6"/>
  <c r="F344" i="6"/>
  <c r="I343" i="6" s="1"/>
  <c r="J344" i="6"/>
  <c r="F344" i="5"/>
  <c r="I343" i="5" s="1"/>
  <c r="G343" i="5"/>
  <c r="B346" i="5"/>
  <c r="A346" i="5"/>
  <c r="C347" i="5"/>
  <c r="J344" i="5"/>
  <c r="D345" i="5"/>
  <c r="E345" i="5"/>
  <c r="H344" i="5" s="1"/>
  <c r="B93" i="7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B347" i="6" l="1"/>
  <c r="C348" i="6"/>
  <c r="A347" i="6"/>
  <c r="D346" i="6"/>
  <c r="J346" i="6" s="1"/>
  <c r="E346" i="6"/>
  <c r="H345" i="6" s="1"/>
  <c r="F345" i="6"/>
  <c r="I344" i="6" s="1"/>
  <c r="G344" i="6"/>
  <c r="J345" i="6"/>
  <c r="G344" i="5"/>
  <c r="F345" i="5"/>
  <c r="I344" i="5" s="1"/>
  <c r="J345" i="5"/>
  <c r="D346" i="5"/>
  <c r="J346" i="5" s="1"/>
  <c r="E346" i="5"/>
  <c r="H345" i="5" s="1"/>
  <c r="A347" i="5"/>
  <c r="B347" i="5"/>
  <c r="C348" i="5"/>
  <c r="C95" i="7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F346" i="6" l="1"/>
  <c r="I345" i="6" s="1"/>
  <c r="G345" i="6"/>
  <c r="D347" i="6"/>
  <c r="J347" i="6" s="1"/>
  <c r="E347" i="6"/>
  <c r="H346" i="6" s="1"/>
  <c r="C349" i="6"/>
  <c r="A348" i="6"/>
  <c r="B348" i="6"/>
  <c r="D347" i="5"/>
  <c r="E347" i="5"/>
  <c r="H346" i="5" s="1"/>
  <c r="G345" i="5"/>
  <c r="F346" i="5"/>
  <c r="I345" i="5" s="1"/>
  <c r="A348" i="5"/>
  <c r="C349" i="5"/>
  <c r="B348" i="5"/>
  <c r="E95" i="7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348" i="6" l="1"/>
  <c r="H347" i="6" s="1"/>
  <c r="D348" i="6"/>
  <c r="G346" i="6"/>
  <c r="F347" i="6"/>
  <c r="I346" i="6" s="1"/>
  <c r="C350" i="6"/>
  <c r="A349" i="6"/>
  <c r="B349" i="6"/>
  <c r="C350" i="5"/>
  <c r="A349" i="5"/>
  <c r="B349" i="5"/>
  <c r="E348" i="5"/>
  <c r="H347" i="5" s="1"/>
  <c r="D348" i="5"/>
  <c r="J348" i="5" s="1"/>
  <c r="G346" i="5"/>
  <c r="F347" i="5"/>
  <c r="I346" i="5" s="1"/>
  <c r="J347" i="5"/>
  <c r="E96" i="7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A350" i="6" l="1"/>
  <c r="B350" i="6"/>
  <c r="C351" i="6"/>
  <c r="D349" i="6"/>
  <c r="J349" i="6" s="1"/>
  <c r="E349" i="6"/>
  <c r="H348" i="6" s="1"/>
  <c r="G347" i="6"/>
  <c r="F348" i="6"/>
  <c r="I347" i="6" s="1"/>
  <c r="J348" i="6"/>
  <c r="D349" i="5"/>
  <c r="E349" i="5"/>
  <c r="H348" i="5" s="1"/>
  <c r="F348" i="5"/>
  <c r="I347" i="5" s="1"/>
  <c r="G347" i="5"/>
  <c r="B350" i="5"/>
  <c r="A350" i="5"/>
  <c r="B97" i="7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F349" i="6" l="1"/>
  <c r="I348" i="6" s="1"/>
  <c r="G348" i="6"/>
  <c r="B351" i="6"/>
  <c r="C352" i="6"/>
  <c r="A351" i="6"/>
  <c r="D350" i="6"/>
  <c r="J350" i="6" s="1"/>
  <c r="E350" i="6"/>
  <c r="H349" i="6" s="1"/>
  <c r="D350" i="5"/>
  <c r="J350" i="5" s="1"/>
  <c r="E350" i="5"/>
  <c r="H349" i="5" s="1"/>
  <c r="G348" i="5"/>
  <c r="F349" i="5"/>
  <c r="I348" i="5" s="1"/>
  <c r="J349" i="5"/>
  <c r="C99" i="7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F350" i="6" l="1"/>
  <c r="I349" i="6" s="1"/>
  <c r="G349" i="6"/>
  <c r="D351" i="6"/>
  <c r="E351" i="6"/>
  <c r="H350" i="6" s="1"/>
  <c r="A352" i="6"/>
  <c r="B352" i="6"/>
  <c r="G349" i="5"/>
  <c r="F350" i="5"/>
  <c r="I349" i="5" s="1"/>
  <c r="E99" i="7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352" i="6" l="1"/>
  <c r="H351" i="6" s="1"/>
  <c r="D352" i="6"/>
  <c r="J352" i="6" s="1"/>
  <c r="G350" i="6"/>
  <c r="F351" i="6"/>
  <c r="I350" i="6" s="1"/>
  <c r="J351" i="6"/>
  <c r="E100" i="7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F352" i="6" l="1"/>
  <c r="I351" i="6" s="1"/>
  <c r="G351" i="6"/>
  <c r="B101" i="7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25" i="32" l="1"/>
  <c r="K39" i="32"/>
  <c r="K37" i="32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L50" i="29" l="1"/>
  <c r="A159" i="7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F20" i="7" s="1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F90" i="6"/>
  <c r="F26" i="6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312" i="6"/>
  <c r="F304" i="6"/>
  <c r="F296" i="6"/>
  <c r="F149" i="6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65" i="7"/>
  <c r="E36" i="7"/>
  <c r="E62" i="7"/>
  <c r="E46" i="7"/>
  <c r="E85" i="7"/>
  <c r="B32" i="7"/>
  <c r="E47" i="7"/>
  <c r="B31" i="7"/>
  <c r="E2" i="7"/>
  <c r="F66" i="7"/>
  <c r="F62" i="7"/>
  <c r="F42" i="7"/>
  <c r="F34" i="7"/>
  <c r="F2" i="7"/>
  <c r="E59" i="7"/>
  <c r="F85" i="7"/>
  <c r="F81" i="7"/>
  <c r="F65" i="7"/>
  <c r="F57" i="7"/>
  <c r="E81" i="7"/>
  <c r="F36" i="7"/>
  <c r="F32" i="7"/>
  <c r="F16" i="7"/>
  <c r="B66" i="7"/>
  <c r="B42" i="7"/>
  <c r="D16" i="7"/>
  <c r="D31" i="7"/>
  <c r="D12" i="7"/>
  <c r="D33" i="7"/>
  <c r="D83" i="7"/>
  <c r="D11" i="7"/>
  <c r="D65" i="7"/>
  <c r="D58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B78" i="7" l="1"/>
  <c r="B12" i="7"/>
  <c r="F72" i="7"/>
  <c r="B8" i="7"/>
  <c r="E23" i="7"/>
  <c r="D22" i="7"/>
  <c r="D7" i="7"/>
  <c r="B23" i="7"/>
  <c r="B57" i="7"/>
  <c r="B72" i="7"/>
  <c r="F8" i="7"/>
  <c r="D25" i="7"/>
  <c r="F78" i="7"/>
  <c r="F82" i="7"/>
  <c r="D81" i="7"/>
  <c r="B58" i="7"/>
  <c r="D23" i="7"/>
  <c r="F80" i="7"/>
  <c r="B59" i="7"/>
  <c r="B80" i="7"/>
  <c r="E13" i="7"/>
  <c r="D19" i="7"/>
  <c r="D30" i="7"/>
  <c r="F13" i="7"/>
  <c r="B43" i="7"/>
  <c r="D35" i="7"/>
  <c r="D46" i="7"/>
  <c r="F17" i="7"/>
  <c r="B47" i="7"/>
  <c r="B17" i="7"/>
  <c r="D36" i="7"/>
  <c r="B26" i="7"/>
  <c r="E43" i="7"/>
  <c r="B60" i="7"/>
  <c r="D49" i="7"/>
  <c r="D60" i="7"/>
  <c r="D15" i="7"/>
  <c r="B50" i="7"/>
  <c r="F61" i="7"/>
  <c r="F22" i="7"/>
  <c r="E31" i="7"/>
  <c r="F84" i="7"/>
  <c r="F46" i="7"/>
  <c r="E22" i="7"/>
  <c r="D40" i="7"/>
  <c r="F50" i="7"/>
  <c r="B7" i="7"/>
  <c r="D42" i="7"/>
  <c r="B16" i="7"/>
  <c r="D70" i="7"/>
  <c r="B34" i="7"/>
  <c r="F24" i="7"/>
  <c r="B84" i="7"/>
  <c r="E61" i="7"/>
  <c r="B30" i="7"/>
  <c r="E83" i="7"/>
  <c r="E37" i="7"/>
  <c r="F26" i="7"/>
  <c r="D21" i="7"/>
  <c r="E41" i="7"/>
  <c r="D6" i="7"/>
  <c r="B71" i="7"/>
  <c r="F37" i="7"/>
  <c r="E7" i="7"/>
  <c r="B56" i="7"/>
  <c r="D55" i="7"/>
  <c r="F56" i="7"/>
  <c r="D82" i="7"/>
  <c r="B83" i="7"/>
  <c r="F60" i="7"/>
  <c r="F41" i="7"/>
  <c r="E71" i="7"/>
  <c r="D57" i="7"/>
  <c r="D38" i="7"/>
  <c r="D8" i="7"/>
  <c r="B24" i="7"/>
  <c r="B39" i="7"/>
  <c r="E9" i="7"/>
  <c r="F58" i="7"/>
  <c r="F9" i="7"/>
  <c r="F73" i="7"/>
  <c r="E39" i="7"/>
  <c r="B73" i="7"/>
  <c r="F49" i="7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5" i="15"/>
  <c r="A335" i="15"/>
  <c r="F333" i="15"/>
  <c r="E333" i="15"/>
  <c r="D335" i="13" a="1"/>
  <c r="D335" i="13" s="1"/>
  <c r="E347" i="13" s="1"/>
  <c r="F335" i="13" l="1"/>
  <c r="G222" i="13" s="1"/>
  <c r="E335" i="13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<sst xmlns="http://schemas.openxmlformats.org/spreadsheetml/2006/main" count="597" uniqueCount="148">
  <si>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</si>
  <si>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</si>
  <si>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</si>
  <si>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</si>
  <si>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</si>
  <si>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</si>
  <si>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</si>
  <si>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</si>
  <si>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</si>
  <si>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</si>
  <si>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</si>
  <si>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</si>
  <si>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</si>
  <si>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</si>
  <si>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</si>
  <si>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</si>
  <si>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</si>
  <si>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</si>
  <si>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</si>
  <si>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</si>
  <si>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</si>
  <si>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</si>
  <si>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</si>
  <si>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</si>
  <si>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</si>
  <si>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</si>
  <si>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</si>
  <si>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</si>
  <si>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</si>
  <si>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</si>
  <si>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</si>
  <si>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</si>
  <si>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</si>
  <si>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</si>
  <si>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</si>
  <si>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</si>
  <si>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</si>
  <si>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</si>
  <si>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</si>
  <si>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</si>
  <si>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</si>
  <si>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</si>
  <si>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</si>
  <si>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</si>
  <si>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</si>
  <si>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</si>
  <si>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</si>
  <si>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</si>
  <si>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</si>
  <si>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</si>
  <si>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</si>
  <si>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</si>
  <si>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</si>
  <si>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</si>
  <si>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</si>
  <si>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</si>
  <si>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</si>
  <si>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</si>
  <si>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</si>
  <si>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</si>
  <si>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</si>
  <si>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</si>
  <si>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</si>
  <si>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</si>
  <si>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</si>
  <si>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</si>
  <si>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Column31</t>
  </si>
  <si>
    <t>Medio</t>
  </si>
  <si>
    <t>Fecha max</t>
  </si>
  <si>
    <t>Filtro</t>
  </si>
  <si>
    <t>Crecimiento</t>
  </si>
  <si>
    <t>Sum of Crecimiento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</si>
  <si>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</si>
  <si>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</si>
  <si>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</si>
  <si>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</si>
  <si>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</si>
  <si>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</si>
  <si>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</si>
  <si>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</si>
  <si>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</si>
  <si>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</si>
  <si>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</si>
  <si>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</si>
  <si>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</si>
  <si>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</si>
  <si>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</si>
  <si>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</si>
  <si>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</si>
  <si>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</si>
  <si>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</si>
  <si>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</si>
  <si>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</si>
  <si>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</si>
  <si>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</si>
  <si>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</si>
  <si>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</si>
  <si>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</si>
  <si>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</si>
  <si>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</si>
  <si>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</si>
  <si>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</si>
  <si>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</si>
  <si>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</si>
  <si>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</si>
  <si>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</si>
  <si>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</si>
  <si>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</si>
  <si>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</si>
  <si>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</si>
  <si>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</si>
  <si>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</si>
  <si>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</si>
  <si>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</si>
  <si>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</si>
  <si>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</si>
  <si>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</si>
  <si>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</si>
  <si>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</si>
  <si>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</si>
  <si>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Column32</t>
  </si>
  <si>
    <t>2023</t>
  </si>
  <si>
    <t>Column33</t>
  </si>
  <si>
    <t>Período</t>
  </si>
  <si>
    <t>Serie original</t>
  </si>
  <si>
    <t>Var. % interanual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</si>
  <si>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</si>
  <si>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</si>
  <si>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</si>
  <si>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</si>
  <si>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</si>
  <si>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</si>
  <si>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</si>
  <si>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</si>
  <si>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</si>
  <si>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</si>
  <si>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</si>
  <si>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</si>
  <si>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</si>
  <si>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</si>
  <si>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</si>
  <si>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</si>
  <si>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</si>
  <si>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</si>
  <si>
    <t>2024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</si>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</sst>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6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0" xfId="0" applyNumberFormat="1"/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26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Q!$N$4:$N$88</c:f>
              <c:numCache>
                <c:formatCode>0.00%</c:formatCode>
                <c:ptCount val="84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  <c:pt idx="71">
                  <c:v>0.12089999999999999</c:v>
                </c:pt>
                <c:pt idx="72">
                  <c:v>0.12180000000000001</c:v>
                </c:pt>
                <c:pt idx="73">
                  <c:v>0.12239999999999999</c:v>
                </c:pt>
                <c:pt idx="74">
                  <c:v>0.1221</c:v>
                </c:pt>
                <c:pt idx="75">
                  <c:v>0.12239999999999999</c:v>
                </c:pt>
                <c:pt idx="76">
                  <c:v>0.1229</c:v>
                </c:pt>
                <c:pt idx="77">
                  <c:v>0.1234</c:v>
                </c:pt>
                <c:pt idx="78">
                  <c:v>0.12379999999999999</c:v>
                </c:pt>
                <c:pt idx="79">
                  <c:v>0.1244</c:v>
                </c:pt>
                <c:pt idx="80">
                  <c:v>0.12509999999999999</c:v>
                </c:pt>
                <c:pt idx="81">
                  <c:v>0.12590000000000001</c:v>
                </c:pt>
                <c:pt idx="82">
                  <c:v>0.1265</c:v>
                </c:pt>
                <c:pt idx="83">
                  <c:v>0.12670000000000001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Q!$O$4:$O$88</c:f>
              <c:numCache>
                <c:formatCode>0.00%</c:formatCode>
                <c:ptCount val="84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  <c:pt idx="71">
                  <c:v>4.4999999999999998E-2</c:v>
                </c:pt>
                <c:pt idx="72">
                  <c:v>4.5900000000000003E-2</c:v>
                </c:pt>
                <c:pt idx="73">
                  <c:v>4.6699999999999998E-2</c:v>
                </c:pt>
                <c:pt idx="74">
                  <c:v>4.7199999999999999E-2</c:v>
                </c:pt>
                <c:pt idx="75">
                  <c:v>4.82E-2</c:v>
                </c:pt>
                <c:pt idx="76">
                  <c:v>4.8800000000000003E-2</c:v>
                </c:pt>
                <c:pt idx="77">
                  <c:v>4.9500000000000002E-2</c:v>
                </c:pt>
                <c:pt idx="78">
                  <c:v>4.9700000000000001E-2</c:v>
                </c:pt>
                <c:pt idx="79">
                  <c:v>5.0299999999999997E-2</c:v>
                </c:pt>
                <c:pt idx="80">
                  <c:v>5.0999999999999997E-2</c:v>
                </c:pt>
                <c:pt idx="81">
                  <c:v>5.16E-2</c:v>
                </c:pt>
                <c:pt idx="82">
                  <c:v>5.1700000000000003E-2</c:v>
                </c:pt>
                <c:pt idx="83">
                  <c:v>5.1799999999999999E-2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Q!$P$4:$P$88</c:f>
              <c:numCache>
                <c:formatCode>0.00%</c:formatCode>
                <c:ptCount val="84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  <c:pt idx="71">
                  <c:v>7.5899999999999995E-2</c:v>
                </c:pt>
                <c:pt idx="72">
                  <c:v>7.5899999999999995E-2</c:v>
                </c:pt>
                <c:pt idx="73">
                  <c:v>7.569999999999999E-2</c:v>
                </c:pt>
                <c:pt idx="74">
                  <c:v>7.4899999999999994E-2</c:v>
                </c:pt>
                <c:pt idx="75">
                  <c:v>7.4199999999999988E-2</c:v>
                </c:pt>
                <c:pt idx="76">
                  <c:v>7.4099999999999999E-2</c:v>
                </c:pt>
                <c:pt idx="77">
                  <c:v>7.3899999999999993E-2</c:v>
                </c:pt>
                <c:pt idx="78">
                  <c:v>7.4099999999999999E-2</c:v>
                </c:pt>
                <c:pt idx="79">
                  <c:v>7.4099999999999999E-2</c:v>
                </c:pt>
                <c:pt idx="80">
                  <c:v>7.4099999999999999E-2</c:v>
                </c:pt>
                <c:pt idx="81">
                  <c:v>7.4300000000000005E-2</c:v>
                </c:pt>
                <c:pt idx="82">
                  <c:v>7.4800000000000005E-2</c:v>
                </c:pt>
                <c:pt idx="83">
                  <c:v>7.4900000000000008E-2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Q!$Q$4:$Q$88</c:f>
              <c:numCache>
                <c:formatCode>0.00%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0.12670000000000001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Q!$R$4:$R$88</c:f>
              <c:numCache>
                <c:formatCode>0.00%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5.1799999999999999E-2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Q!$S$4:$S$88</c:f>
              <c:numCache>
                <c:formatCode>0.00%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7.4900000000000008E-2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'$'!$N$4:$N$79</c:f>
              <c:numCache>
                <c:formatCode>0.00%</c:formatCode>
                <c:ptCount val="75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  <c:pt idx="71">
                  <c:v>6.7699999999999996E-2</c:v>
                </c:pt>
                <c:pt idx="72">
                  <c:v>6.93E-2</c:v>
                </c:pt>
                <c:pt idx="73">
                  <c:v>6.9500000000000006E-2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'$'!$O$4:$O$79</c:f>
              <c:numCache>
                <c:formatCode>0.00%</c:formatCode>
                <c:ptCount val="75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  <c:pt idx="71">
                  <c:v>3.56E-2</c:v>
                </c:pt>
                <c:pt idx="72">
                  <c:v>3.56E-2</c:v>
                </c:pt>
                <c:pt idx="73">
                  <c:v>3.6299999999999999E-2</c:v>
                </c:pt>
                <c:pt idx="74">
                  <c:v>3.6799999999999999E-2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'$'!$P$4:$P$79</c:f>
              <c:numCache>
                <c:formatCode>0.00%</c:formatCode>
                <c:ptCount val="75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  <c:pt idx="71">
                  <c:v>3.2099999999999997E-2</c:v>
                </c:pt>
                <c:pt idx="72">
                  <c:v>3.3700000000000001E-2</c:v>
                </c:pt>
                <c:pt idx="73">
                  <c:v>3.3200000000000007E-2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'$'!$Q$4:$Q$79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'$'!$R$4:$R$79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'$'!$S$4:$S$79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4.8399999999999999E-2</c:v>
                </c:pt>
                <c:pt idx="13">
                  <c:v>5.1799999999999999E-2</c:v>
                </c:pt>
                <c:pt idx="14">
                  <c:v>4.8800000000000003E-2</c:v>
                </c:pt>
                <c:pt idx="15">
                  <c:v>5.7700000000000001E-2</c:v>
                </c:pt>
                <c:pt idx="16">
                  <c:v>6.4000000000000001E-2</c:v>
                </c:pt>
                <c:pt idx="17">
                  <c:v>6.4299999999999996E-2</c:v>
                </c:pt>
                <c:pt idx="18">
                  <c:v>7.0300000000000001E-2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6.6400000000000001E-2</c:v>
                </c:pt>
                <c:pt idx="22">
                  <c:v>6.0600000000000001E-2</c:v>
                </c:pt>
                <c:pt idx="23">
                  <c:v>6.2E-2</c:v>
                </c:pt>
                <c:pt idx="24">
                  <c:v>5.5E-2</c:v>
                </c:pt>
                <c:pt idx="25">
                  <c:v>5.2200000000000003E-2</c:v>
                </c:pt>
                <c:pt idx="26">
                  <c:v>4.6600000000000003E-2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3.8199999999999998E-2</c:v>
                </c:pt>
                <c:pt idx="169">
                  <c:v>3.3000000000000002E-2</c:v>
                </c:pt>
                <c:pt idx="170">
                  <c:v>3.2399999999999998E-2</c:v>
                </c:pt>
                <c:pt idx="171">
                  <c:v>3.3599999999999998E-2</c:v>
                </c:pt>
                <c:pt idx="172">
                  <c:v>3.7600000000000001E-2</c:v>
                </c:pt>
                <c:pt idx="173">
                  <c:v>3.6200000000000003E-2</c:v>
                </c:pt>
                <c:pt idx="174">
                  <c:v>3.78E-2</c:v>
                </c:pt>
                <c:pt idx="175">
                  <c:v>3.0700000000000002E-2</c:v>
                </c:pt>
                <c:pt idx="176">
                  <c:v>2.1100000000000001E-2</c:v>
                </c:pt>
                <c:pt idx="177">
                  <c:v>1.1599999999999999E-2</c:v>
                </c:pt>
                <c:pt idx="178">
                  <c:v>1.66E-2</c:v>
                </c:pt>
                <c:pt idx="179">
                  <c:v>1.7000000000000001E-2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1.7000000000000001E-2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0">
                  <c:v>3.8199999999999998E-2</c:v>
                </c:pt>
                <c:pt idx="1">
                  <c:v>3.3000000000000002E-2</c:v>
                </c:pt>
                <c:pt idx="2">
                  <c:v>3.2399999999999998E-2</c:v>
                </c:pt>
                <c:pt idx="3">
                  <c:v>3.3599999999999998E-2</c:v>
                </c:pt>
                <c:pt idx="4">
                  <c:v>3.7600000000000001E-2</c:v>
                </c:pt>
                <c:pt idx="5">
                  <c:v>3.6200000000000003E-2</c:v>
                </c:pt>
                <c:pt idx="6">
                  <c:v>3.78E-2</c:v>
                </c:pt>
                <c:pt idx="7">
                  <c:v>3.0700000000000002E-2</c:v>
                </c:pt>
                <c:pt idx="8">
                  <c:v>2.1100000000000001E-2</c:v>
                </c:pt>
                <c:pt idx="9">
                  <c:v>1.1599999999999999E-2</c:v>
                </c:pt>
                <c:pt idx="10">
                  <c:v>1.66E-2</c:v>
                </c:pt>
                <c:pt idx="11">
                  <c:v>1.7000000000000001E-2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  <c:pt idx="11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-1.6294173197328736</c:v>
                </c:pt>
                <c:pt idx="1">
                  <c:v>-1.7564130870604417</c:v>
                </c:pt>
                <c:pt idx="2">
                  <c:v>-1.6159018218822085</c:v>
                </c:pt>
                <c:pt idx="3">
                  <c:v>-1.8598625953627863</c:v>
                </c:pt>
                <c:pt idx="4">
                  <c:v>-1.8841651048321251</c:v>
                </c:pt>
                <c:pt idx="5">
                  <c:v>-2.1058652615102589</c:v>
                </c:pt>
                <c:pt idx="6">
                  <c:v>-1.2250941569618496</c:v>
                </c:pt>
                <c:pt idx="7">
                  <c:v>-1.2631295795888682</c:v>
                </c:pt>
                <c:pt idx="8">
                  <c:v>-1.3980707025042411</c:v>
                </c:pt>
                <c:pt idx="9">
                  <c:v>-1.4516927987889732</c:v>
                </c:pt>
                <c:pt idx="10">
                  <c:v>-1.156285664048291</c:v>
                </c:pt>
                <c:pt idx="11">
                  <c:v>-0.88846529364170035</c:v>
                </c:pt>
                <c:pt idx="12">
                  <c:v>-1.0499174151958637</c:v>
                </c:pt>
                <c:pt idx="13">
                  <c:v>-1.1769131825234318</c:v>
                </c:pt>
                <c:pt idx="14">
                  <c:v>-1.0364019173451986</c:v>
                </c:pt>
                <c:pt idx="15">
                  <c:v>-1.2803626908257759</c:v>
                </c:pt>
                <c:pt idx="16">
                  <c:v>-1.3046652002951151</c:v>
                </c:pt>
                <c:pt idx="17">
                  <c:v>-1.5263653569732489</c:v>
                </c:pt>
                <c:pt idx="18">
                  <c:v>-0.6455942524248397</c:v>
                </c:pt>
                <c:pt idx="19">
                  <c:v>-0.68362967505185779</c:v>
                </c:pt>
                <c:pt idx="20">
                  <c:v>-0.8185707979672312</c:v>
                </c:pt>
                <c:pt idx="21">
                  <c:v>-0.87219289425196322</c:v>
                </c:pt>
                <c:pt idx="22">
                  <c:v>-0.57678575951128108</c:v>
                </c:pt>
                <c:pt idx="23">
                  <c:v>-0.30896538910468996</c:v>
                </c:pt>
                <c:pt idx="24">
                  <c:v>-0.47041751065885373</c:v>
                </c:pt>
                <c:pt idx="25">
                  <c:v>-0.59741327798642185</c:v>
                </c:pt>
                <c:pt idx="26">
                  <c:v>-0.45690201280818865</c:v>
                </c:pt>
                <c:pt idx="27">
                  <c:v>-0.70086278628876597</c:v>
                </c:pt>
                <c:pt idx="28">
                  <c:v>-0.72516529575810518</c:v>
                </c:pt>
                <c:pt idx="29">
                  <c:v>-0.94686545243623899</c:v>
                </c:pt>
                <c:pt idx="30">
                  <c:v>-6.6094347887829308E-2</c:v>
                </c:pt>
                <c:pt idx="31">
                  <c:v>-0.10412977051484784</c:v>
                </c:pt>
                <c:pt idx="32">
                  <c:v>-0.23907089343022214</c:v>
                </c:pt>
                <c:pt idx="33">
                  <c:v>-0.29269298971495328</c:v>
                </c:pt>
                <c:pt idx="34">
                  <c:v>2.7141450257293087E-3</c:v>
                </c:pt>
                <c:pt idx="35">
                  <c:v>0.27053451543232043</c:v>
                </c:pt>
                <c:pt idx="36">
                  <c:v>0.10908239387815666</c:v>
                </c:pt>
                <c:pt idx="37">
                  <c:v>-1.7913373449411907E-2</c:v>
                </c:pt>
                <c:pt idx="38">
                  <c:v>0.1225978917288213</c:v>
                </c:pt>
                <c:pt idx="39">
                  <c:v>-0.12136288175175558</c:v>
                </c:pt>
                <c:pt idx="40">
                  <c:v>-0.14566539122109567</c:v>
                </c:pt>
                <c:pt idx="41">
                  <c:v>-0.36736554789922815</c:v>
                </c:pt>
                <c:pt idx="42">
                  <c:v>0.51340555664918064</c:v>
                </c:pt>
                <c:pt idx="43">
                  <c:v>0.47537013402216211</c:v>
                </c:pt>
                <c:pt idx="44">
                  <c:v>0.34042901110678869</c:v>
                </c:pt>
                <c:pt idx="45">
                  <c:v>0.28680691482205667</c:v>
                </c:pt>
                <c:pt idx="46">
                  <c:v>0.58221404956273926</c:v>
                </c:pt>
                <c:pt idx="47">
                  <c:v>0.85003441996933038</c:v>
                </c:pt>
                <c:pt idx="48">
                  <c:v>0.68858229841516572</c:v>
                </c:pt>
                <c:pt idx="49">
                  <c:v>0.56158653108759893</c:v>
                </c:pt>
                <c:pt idx="50">
                  <c:v>0.70209779626583124</c:v>
                </c:pt>
                <c:pt idx="51">
                  <c:v>0.45813702278525348</c:v>
                </c:pt>
                <c:pt idx="52">
                  <c:v>0.43383451331591516</c:v>
                </c:pt>
                <c:pt idx="53">
                  <c:v>0.21213435663778046</c:v>
                </c:pt>
                <c:pt idx="54">
                  <c:v>1.0929054611861906</c:v>
                </c:pt>
                <c:pt idx="55">
                  <c:v>1.0548700385591721</c:v>
                </c:pt>
                <c:pt idx="56">
                  <c:v>0.91992891564379775</c:v>
                </c:pt>
                <c:pt idx="57">
                  <c:v>0.8663068193590675</c:v>
                </c:pt>
                <c:pt idx="58">
                  <c:v>1.1617139540997492</c:v>
                </c:pt>
                <c:pt idx="59">
                  <c:v>1.4295343245063403</c:v>
                </c:pt>
                <c:pt idx="60">
                  <c:v>1.2680822029521766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6.8711590761383441</c:v>
                </c:pt>
                <c:pt idx="1">
                  <c:v>6.7441633088107755</c:v>
                </c:pt>
                <c:pt idx="2">
                  <c:v>6.8846745739890087</c:v>
                </c:pt>
                <c:pt idx="3">
                  <c:v>6.640713800508431</c:v>
                </c:pt>
                <c:pt idx="4">
                  <c:v>6.6164112910390926</c:v>
                </c:pt>
                <c:pt idx="5">
                  <c:v>6.3947111343609588</c:v>
                </c:pt>
                <c:pt idx="6">
                  <c:v>7.2754822389093672</c:v>
                </c:pt>
                <c:pt idx="7">
                  <c:v>7.2374468162823486</c:v>
                </c:pt>
                <c:pt idx="8">
                  <c:v>7.1025056933669761</c:v>
                </c:pt>
                <c:pt idx="9">
                  <c:v>7.0488835970822441</c:v>
                </c:pt>
                <c:pt idx="10">
                  <c:v>7.3442907318229267</c:v>
                </c:pt>
                <c:pt idx="11">
                  <c:v>7.6121111022295169</c:v>
                </c:pt>
                <c:pt idx="12">
                  <c:v>7.4506589806753531</c:v>
                </c:pt>
                <c:pt idx="13">
                  <c:v>7.3236632133477855</c:v>
                </c:pt>
                <c:pt idx="14">
                  <c:v>7.4641744785260187</c:v>
                </c:pt>
                <c:pt idx="15">
                  <c:v>7.2202137050454418</c:v>
                </c:pt>
                <c:pt idx="16">
                  <c:v>7.1959111955761017</c:v>
                </c:pt>
                <c:pt idx="17">
                  <c:v>6.9742110388979679</c:v>
                </c:pt>
                <c:pt idx="18">
                  <c:v>7.854982143446378</c:v>
                </c:pt>
                <c:pt idx="19">
                  <c:v>7.8169467208193595</c:v>
                </c:pt>
                <c:pt idx="20">
                  <c:v>7.6820055979039861</c:v>
                </c:pt>
                <c:pt idx="21">
                  <c:v>7.628383501619254</c:v>
                </c:pt>
                <c:pt idx="22">
                  <c:v>7.9237906363599357</c:v>
                </c:pt>
                <c:pt idx="23">
                  <c:v>8.1916110067665269</c:v>
                </c:pt>
                <c:pt idx="24">
                  <c:v>8.030158885212364</c:v>
                </c:pt>
                <c:pt idx="25">
                  <c:v>7.9031631178847954</c:v>
                </c:pt>
                <c:pt idx="26">
                  <c:v>8.0436743830630277</c:v>
                </c:pt>
                <c:pt idx="27">
                  <c:v>7.7997136095824509</c:v>
                </c:pt>
                <c:pt idx="28">
                  <c:v>7.7754111001131125</c:v>
                </c:pt>
                <c:pt idx="29">
                  <c:v>7.5537109434349787</c:v>
                </c:pt>
                <c:pt idx="30">
                  <c:v>8.4344820479833871</c:v>
                </c:pt>
                <c:pt idx="31">
                  <c:v>8.3964466253563685</c:v>
                </c:pt>
                <c:pt idx="32">
                  <c:v>8.2615055024409951</c:v>
                </c:pt>
                <c:pt idx="33">
                  <c:v>8.2078834061562631</c:v>
                </c:pt>
                <c:pt idx="34">
                  <c:v>8.5032905408969466</c:v>
                </c:pt>
                <c:pt idx="35">
                  <c:v>8.7711109113035377</c:v>
                </c:pt>
                <c:pt idx="36">
                  <c:v>8.6096587897493748</c:v>
                </c:pt>
                <c:pt idx="37">
                  <c:v>8.4826630224218054</c:v>
                </c:pt>
                <c:pt idx="38">
                  <c:v>8.6231742876000386</c:v>
                </c:pt>
                <c:pt idx="39">
                  <c:v>8.3792135141194617</c:v>
                </c:pt>
                <c:pt idx="40">
                  <c:v>8.3549110046501216</c:v>
                </c:pt>
                <c:pt idx="41">
                  <c:v>8.1332108479719896</c:v>
                </c:pt>
                <c:pt idx="42">
                  <c:v>9.0139819525203979</c:v>
                </c:pt>
                <c:pt idx="43">
                  <c:v>8.9759465298933794</c:v>
                </c:pt>
                <c:pt idx="44">
                  <c:v>8.841005406978006</c:v>
                </c:pt>
                <c:pt idx="45">
                  <c:v>8.7873833106932739</c:v>
                </c:pt>
                <c:pt idx="46">
                  <c:v>9.0827904454339574</c:v>
                </c:pt>
                <c:pt idx="47">
                  <c:v>9.3506108158405468</c:v>
                </c:pt>
                <c:pt idx="48">
                  <c:v>9.1891586942863839</c:v>
                </c:pt>
                <c:pt idx="49">
                  <c:v>9.0621629269588162</c:v>
                </c:pt>
                <c:pt idx="50">
                  <c:v>9.2026741921370494</c:v>
                </c:pt>
                <c:pt idx="51">
                  <c:v>8.9587134186564708</c:v>
                </c:pt>
                <c:pt idx="52">
                  <c:v>8.9344109091871324</c:v>
                </c:pt>
                <c:pt idx="53">
                  <c:v>8.7127107525089968</c:v>
                </c:pt>
                <c:pt idx="54">
                  <c:v>9.5934818570574087</c:v>
                </c:pt>
                <c:pt idx="55">
                  <c:v>9.5554464344303902</c:v>
                </c:pt>
                <c:pt idx="56">
                  <c:v>9.420505311515015</c:v>
                </c:pt>
                <c:pt idx="57">
                  <c:v>9.3668832152302848</c:v>
                </c:pt>
                <c:pt idx="58">
                  <c:v>9.6622903499709665</c:v>
                </c:pt>
                <c:pt idx="59">
                  <c:v>9.9301107203775576</c:v>
                </c:pt>
                <c:pt idx="60">
                  <c:v>9.7686585988233929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-0.2126545870876706</c:v>
                </c:pt>
                <c:pt idx="1">
                  <c:v>-0.33965035441523872</c:v>
                </c:pt>
                <c:pt idx="2">
                  <c:v>-0.19913908923700552</c:v>
                </c:pt>
                <c:pt idx="3">
                  <c:v>-0.44309986271758328</c:v>
                </c:pt>
                <c:pt idx="4">
                  <c:v>-0.46740237218692204</c:v>
                </c:pt>
                <c:pt idx="5">
                  <c:v>-0.68910252886505585</c:v>
                </c:pt>
                <c:pt idx="6">
                  <c:v>0.19166857568335338</c:v>
                </c:pt>
                <c:pt idx="7">
                  <c:v>0.15363315305633485</c:v>
                </c:pt>
                <c:pt idx="8">
                  <c:v>1.8692030140961879E-2</c:v>
                </c:pt>
                <c:pt idx="9">
                  <c:v>-3.4930066143770144E-2</c:v>
                </c:pt>
                <c:pt idx="10">
                  <c:v>0.260477068596912</c:v>
                </c:pt>
                <c:pt idx="11">
                  <c:v>0.52829743900350268</c:v>
                </c:pt>
                <c:pt idx="12">
                  <c:v>0.36684531744933935</c:v>
                </c:pt>
                <c:pt idx="13">
                  <c:v>0.23984955012177123</c:v>
                </c:pt>
                <c:pt idx="14">
                  <c:v>0.38036081530000443</c:v>
                </c:pt>
                <c:pt idx="15">
                  <c:v>0.13640004181942711</c:v>
                </c:pt>
                <c:pt idx="16">
                  <c:v>0.1120975323500879</c:v>
                </c:pt>
                <c:pt idx="17">
                  <c:v>-0.10960262432804591</c:v>
                </c:pt>
                <c:pt idx="18">
                  <c:v>0.77116848022036333</c:v>
                </c:pt>
                <c:pt idx="19">
                  <c:v>0.73313305759334524</c:v>
                </c:pt>
                <c:pt idx="20">
                  <c:v>0.59819193467797183</c:v>
                </c:pt>
                <c:pt idx="21">
                  <c:v>0.5445698383932398</c:v>
                </c:pt>
                <c:pt idx="22">
                  <c:v>0.83997697313392194</c:v>
                </c:pt>
                <c:pt idx="23">
                  <c:v>1.1077973435405131</c:v>
                </c:pt>
                <c:pt idx="24">
                  <c:v>0.94634522198634929</c:v>
                </c:pt>
                <c:pt idx="25">
                  <c:v>0.81934945465878117</c:v>
                </c:pt>
                <c:pt idx="26">
                  <c:v>0.95986071983701438</c:v>
                </c:pt>
                <c:pt idx="27">
                  <c:v>0.71589994635643706</c:v>
                </c:pt>
                <c:pt idx="28">
                  <c:v>0.69159743688709785</c:v>
                </c:pt>
                <c:pt idx="29">
                  <c:v>0.46989728020896404</c:v>
                </c:pt>
                <c:pt idx="30">
                  <c:v>1.3506683847573737</c:v>
                </c:pt>
                <c:pt idx="31">
                  <c:v>1.3126329621303552</c:v>
                </c:pt>
                <c:pt idx="32">
                  <c:v>1.1776918392149809</c:v>
                </c:pt>
                <c:pt idx="33">
                  <c:v>1.1240697429302497</c:v>
                </c:pt>
                <c:pt idx="34">
                  <c:v>1.4194768776709323</c:v>
                </c:pt>
                <c:pt idx="35">
                  <c:v>1.6872972480775235</c:v>
                </c:pt>
                <c:pt idx="36">
                  <c:v>1.5258451265233597</c:v>
                </c:pt>
                <c:pt idx="37">
                  <c:v>1.3988493591957911</c:v>
                </c:pt>
                <c:pt idx="38">
                  <c:v>1.5393606243740243</c:v>
                </c:pt>
                <c:pt idx="39">
                  <c:v>1.2953998508934474</c:v>
                </c:pt>
                <c:pt idx="40">
                  <c:v>1.2710973414241074</c:v>
                </c:pt>
                <c:pt idx="41">
                  <c:v>1.0493971847459749</c:v>
                </c:pt>
                <c:pt idx="42">
                  <c:v>1.9301682892943837</c:v>
                </c:pt>
                <c:pt idx="43">
                  <c:v>1.8921328666673651</c:v>
                </c:pt>
                <c:pt idx="44">
                  <c:v>1.7571917437519917</c:v>
                </c:pt>
                <c:pt idx="45">
                  <c:v>1.7035696474672597</c:v>
                </c:pt>
                <c:pt idx="46">
                  <c:v>1.9989767822079423</c:v>
                </c:pt>
                <c:pt idx="47">
                  <c:v>2.2667971526145334</c:v>
                </c:pt>
                <c:pt idx="48">
                  <c:v>2.1053450310603687</c:v>
                </c:pt>
                <c:pt idx="49">
                  <c:v>1.978349263732802</c:v>
                </c:pt>
                <c:pt idx="50">
                  <c:v>2.1188605289110343</c:v>
                </c:pt>
                <c:pt idx="51">
                  <c:v>1.8748997554304565</c:v>
                </c:pt>
                <c:pt idx="52">
                  <c:v>1.8505972459611182</c:v>
                </c:pt>
                <c:pt idx="53">
                  <c:v>1.6288970892829835</c:v>
                </c:pt>
                <c:pt idx="54">
                  <c:v>2.5096681938313936</c:v>
                </c:pt>
                <c:pt idx="55">
                  <c:v>2.4716327712043751</c:v>
                </c:pt>
                <c:pt idx="56">
                  <c:v>2.3366916482890008</c:v>
                </c:pt>
                <c:pt idx="57">
                  <c:v>2.2830695520042705</c:v>
                </c:pt>
                <c:pt idx="58">
                  <c:v>2.5784766867449522</c:v>
                </c:pt>
                <c:pt idx="59">
                  <c:v>2.8462970571515434</c:v>
                </c:pt>
                <c:pt idx="60">
                  <c:v>2.6848449355973796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5.4543963434931406</c:v>
                </c:pt>
                <c:pt idx="1">
                  <c:v>5.3274005761655729</c:v>
                </c:pt>
                <c:pt idx="2">
                  <c:v>5.4679118413438061</c:v>
                </c:pt>
                <c:pt idx="3">
                  <c:v>5.2239510678632275</c:v>
                </c:pt>
                <c:pt idx="4">
                  <c:v>5.1996485583938892</c:v>
                </c:pt>
                <c:pt idx="5">
                  <c:v>4.9779484017157554</c:v>
                </c:pt>
                <c:pt idx="6">
                  <c:v>5.8587195062641646</c:v>
                </c:pt>
                <c:pt idx="7">
                  <c:v>5.8206840836371461</c:v>
                </c:pt>
                <c:pt idx="8">
                  <c:v>5.6857429607217735</c:v>
                </c:pt>
                <c:pt idx="9">
                  <c:v>5.6321208644370415</c:v>
                </c:pt>
                <c:pt idx="10">
                  <c:v>5.9275279991777232</c:v>
                </c:pt>
                <c:pt idx="11">
                  <c:v>6.1953483695843143</c:v>
                </c:pt>
                <c:pt idx="12">
                  <c:v>6.0338962480301506</c:v>
                </c:pt>
                <c:pt idx="13">
                  <c:v>5.906900480702582</c:v>
                </c:pt>
                <c:pt idx="14">
                  <c:v>6.0474117458808152</c:v>
                </c:pt>
                <c:pt idx="15">
                  <c:v>5.8034509724002383</c:v>
                </c:pt>
                <c:pt idx="16">
                  <c:v>5.7791484629308991</c:v>
                </c:pt>
                <c:pt idx="17">
                  <c:v>5.5574483062527653</c:v>
                </c:pt>
                <c:pt idx="18">
                  <c:v>6.4382194108011745</c:v>
                </c:pt>
                <c:pt idx="19">
                  <c:v>6.400183988174156</c:v>
                </c:pt>
                <c:pt idx="20">
                  <c:v>6.2652428652587826</c:v>
                </c:pt>
                <c:pt idx="21">
                  <c:v>6.2116207689740506</c:v>
                </c:pt>
                <c:pt idx="22">
                  <c:v>6.5070279037147332</c:v>
                </c:pt>
                <c:pt idx="23">
                  <c:v>6.7748482741213243</c:v>
                </c:pt>
                <c:pt idx="24">
                  <c:v>6.6133961525671605</c:v>
                </c:pt>
                <c:pt idx="25">
                  <c:v>6.4864003852395928</c:v>
                </c:pt>
                <c:pt idx="26">
                  <c:v>6.626911650417826</c:v>
                </c:pt>
                <c:pt idx="27">
                  <c:v>6.3829508769372483</c:v>
                </c:pt>
                <c:pt idx="28">
                  <c:v>6.3586483674679091</c:v>
                </c:pt>
                <c:pt idx="29">
                  <c:v>6.1369482107897753</c:v>
                </c:pt>
                <c:pt idx="30">
                  <c:v>7.0177193153381854</c:v>
                </c:pt>
                <c:pt idx="31">
                  <c:v>6.9796838927111668</c:v>
                </c:pt>
                <c:pt idx="32">
                  <c:v>6.8447427697957917</c:v>
                </c:pt>
                <c:pt idx="33">
                  <c:v>6.7911206735110614</c:v>
                </c:pt>
                <c:pt idx="34">
                  <c:v>7.0865278082517431</c:v>
                </c:pt>
                <c:pt idx="35">
                  <c:v>7.3543481786583342</c:v>
                </c:pt>
                <c:pt idx="36">
                  <c:v>7.1928960571041713</c:v>
                </c:pt>
                <c:pt idx="37">
                  <c:v>7.0659002897766019</c:v>
                </c:pt>
                <c:pt idx="38">
                  <c:v>7.2064115549548351</c:v>
                </c:pt>
                <c:pt idx="39">
                  <c:v>6.9624507814742582</c:v>
                </c:pt>
                <c:pt idx="40">
                  <c:v>6.9381482720049181</c:v>
                </c:pt>
                <c:pt idx="41">
                  <c:v>6.7164481153267861</c:v>
                </c:pt>
                <c:pt idx="42">
                  <c:v>7.5972192198751944</c:v>
                </c:pt>
                <c:pt idx="43">
                  <c:v>7.5591837972481759</c:v>
                </c:pt>
                <c:pt idx="44">
                  <c:v>7.4242426743328025</c:v>
                </c:pt>
                <c:pt idx="45">
                  <c:v>7.3706205780480705</c:v>
                </c:pt>
                <c:pt idx="46">
                  <c:v>7.6660277127887539</c:v>
                </c:pt>
                <c:pt idx="47">
                  <c:v>7.9338480831953451</c:v>
                </c:pt>
                <c:pt idx="48">
                  <c:v>7.7723959616411804</c:v>
                </c:pt>
                <c:pt idx="49">
                  <c:v>7.6454001943136127</c:v>
                </c:pt>
                <c:pt idx="50">
                  <c:v>7.7859114594918459</c:v>
                </c:pt>
                <c:pt idx="51">
                  <c:v>7.5419506860112673</c:v>
                </c:pt>
                <c:pt idx="52">
                  <c:v>7.517648176541929</c:v>
                </c:pt>
                <c:pt idx="53">
                  <c:v>7.2959480198637952</c:v>
                </c:pt>
                <c:pt idx="54">
                  <c:v>8.1767191244122053</c:v>
                </c:pt>
                <c:pt idx="55">
                  <c:v>8.1386837017851867</c:v>
                </c:pt>
                <c:pt idx="56">
                  <c:v>8.0037425788698116</c:v>
                </c:pt>
                <c:pt idx="57">
                  <c:v>7.9501204825850813</c:v>
                </c:pt>
                <c:pt idx="58">
                  <c:v>8.245527617325763</c:v>
                </c:pt>
                <c:pt idx="59">
                  <c:v>8.5133479877323541</c:v>
                </c:pt>
                <c:pt idx="60">
                  <c:v>8.3518958661781912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1.2041081455575322</c:v>
                </c:pt>
                <c:pt idx="1">
                  <c:v>1.0771123782299641</c:v>
                </c:pt>
                <c:pt idx="2">
                  <c:v>1.2176236434081973</c:v>
                </c:pt>
                <c:pt idx="3">
                  <c:v>0.97366286992761952</c:v>
                </c:pt>
                <c:pt idx="4">
                  <c:v>0.94936036045828076</c:v>
                </c:pt>
                <c:pt idx="5">
                  <c:v>0.72766020378014695</c:v>
                </c:pt>
                <c:pt idx="6">
                  <c:v>1.6084313083285562</c:v>
                </c:pt>
                <c:pt idx="7">
                  <c:v>1.5703958857015377</c:v>
                </c:pt>
                <c:pt idx="8">
                  <c:v>1.4354547627861647</c:v>
                </c:pt>
                <c:pt idx="9">
                  <c:v>1.3818326665014327</c:v>
                </c:pt>
                <c:pt idx="10">
                  <c:v>1.6772398012421148</c:v>
                </c:pt>
                <c:pt idx="11">
                  <c:v>1.9450601716487055</c:v>
                </c:pt>
                <c:pt idx="12">
                  <c:v>1.7836080500945422</c:v>
                </c:pt>
                <c:pt idx="13">
                  <c:v>1.656612282766974</c:v>
                </c:pt>
                <c:pt idx="14">
                  <c:v>1.7971235479452072</c:v>
                </c:pt>
                <c:pt idx="15">
                  <c:v>1.5531627744646299</c:v>
                </c:pt>
                <c:pt idx="16">
                  <c:v>1.5288602649952907</c:v>
                </c:pt>
                <c:pt idx="17">
                  <c:v>1.3071601083171569</c:v>
                </c:pt>
                <c:pt idx="18">
                  <c:v>2.1879312128655659</c:v>
                </c:pt>
                <c:pt idx="19">
                  <c:v>2.1498957902385483</c:v>
                </c:pt>
                <c:pt idx="20">
                  <c:v>2.0149546673231749</c:v>
                </c:pt>
                <c:pt idx="21">
                  <c:v>1.9613325710384426</c:v>
                </c:pt>
                <c:pt idx="22">
                  <c:v>2.2567397057791245</c:v>
                </c:pt>
                <c:pt idx="23">
                  <c:v>2.5245600761857157</c:v>
                </c:pt>
                <c:pt idx="24">
                  <c:v>2.3631079546315519</c:v>
                </c:pt>
                <c:pt idx="25">
                  <c:v>2.2361121873039842</c:v>
                </c:pt>
                <c:pt idx="26">
                  <c:v>2.3766234524822174</c:v>
                </c:pt>
                <c:pt idx="27">
                  <c:v>2.1326626790016396</c:v>
                </c:pt>
                <c:pt idx="28">
                  <c:v>2.1083601695323004</c:v>
                </c:pt>
                <c:pt idx="29">
                  <c:v>1.8866600128541668</c:v>
                </c:pt>
                <c:pt idx="30">
                  <c:v>2.7674311174025767</c:v>
                </c:pt>
                <c:pt idx="31">
                  <c:v>2.7293956947755582</c:v>
                </c:pt>
                <c:pt idx="32">
                  <c:v>2.5944545718601839</c:v>
                </c:pt>
                <c:pt idx="33">
                  <c:v>2.5408324755754528</c:v>
                </c:pt>
                <c:pt idx="34">
                  <c:v>2.8362396103161354</c:v>
                </c:pt>
                <c:pt idx="35">
                  <c:v>3.1040599807227265</c:v>
                </c:pt>
                <c:pt idx="36">
                  <c:v>2.9426078591685627</c:v>
                </c:pt>
                <c:pt idx="37">
                  <c:v>2.8156120918409941</c:v>
                </c:pt>
                <c:pt idx="38">
                  <c:v>2.9561233570192273</c:v>
                </c:pt>
                <c:pt idx="39">
                  <c:v>2.7121625835386505</c:v>
                </c:pt>
                <c:pt idx="40">
                  <c:v>2.6878600740693104</c:v>
                </c:pt>
                <c:pt idx="41">
                  <c:v>2.4661599173911775</c:v>
                </c:pt>
                <c:pt idx="42">
                  <c:v>3.3469310219395867</c:v>
                </c:pt>
                <c:pt idx="43">
                  <c:v>3.3088955993125682</c:v>
                </c:pt>
                <c:pt idx="44">
                  <c:v>3.1739544763971947</c:v>
                </c:pt>
                <c:pt idx="45">
                  <c:v>3.1203323801124627</c:v>
                </c:pt>
                <c:pt idx="46">
                  <c:v>3.4157395148531453</c:v>
                </c:pt>
                <c:pt idx="47">
                  <c:v>3.6835598852597364</c:v>
                </c:pt>
                <c:pt idx="48">
                  <c:v>3.5221077637055718</c:v>
                </c:pt>
                <c:pt idx="49">
                  <c:v>3.395111996378005</c:v>
                </c:pt>
                <c:pt idx="50">
                  <c:v>3.5356232615562373</c:v>
                </c:pt>
                <c:pt idx="51">
                  <c:v>3.2916624880756595</c:v>
                </c:pt>
                <c:pt idx="52">
                  <c:v>3.2673599786063212</c:v>
                </c:pt>
                <c:pt idx="53">
                  <c:v>3.0456598219281865</c:v>
                </c:pt>
                <c:pt idx="54">
                  <c:v>3.9264309264765966</c:v>
                </c:pt>
                <c:pt idx="55">
                  <c:v>3.8883955038495781</c:v>
                </c:pt>
                <c:pt idx="56">
                  <c:v>3.7534543809342038</c:v>
                </c:pt>
                <c:pt idx="57">
                  <c:v>3.6998322846494736</c:v>
                </c:pt>
                <c:pt idx="58">
                  <c:v>3.9952394193901553</c:v>
                </c:pt>
                <c:pt idx="59">
                  <c:v>4.2630597897967464</c:v>
                </c:pt>
                <c:pt idx="60">
                  <c:v>4.1016076682425826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4.037633610847938</c:v>
                </c:pt>
                <c:pt idx="1">
                  <c:v>3.9106378435203695</c:v>
                </c:pt>
                <c:pt idx="2">
                  <c:v>4.0511491086986027</c:v>
                </c:pt>
                <c:pt idx="3">
                  <c:v>3.8071883352180249</c:v>
                </c:pt>
                <c:pt idx="4">
                  <c:v>3.7828858257486866</c:v>
                </c:pt>
                <c:pt idx="5">
                  <c:v>3.5611856690705528</c:v>
                </c:pt>
                <c:pt idx="6">
                  <c:v>4.441956773618962</c:v>
                </c:pt>
                <c:pt idx="7">
                  <c:v>4.4039213509919435</c:v>
                </c:pt>
                <c:pt idx="8">
                  <c:v>4.2689802280765701</c:v>
                </c:pt>
                <c:pt idx="9">
                  <c:v>4.215358131791838</c:v>
                </c:pt>
                <c:pt idx="10">
                  <c:v>4.5107652665325206</c:v>
                </c:pt>
                <c:pt idx="11">
                  <c:v>4.7785856369391109</c:v>
                </c:pt>
                <c:pt idx="12">
                  <c:v>4.617133515384948</c:v>
                </c:pt>
                <c:pt idx="13">
                  <c:v>4.4901377480573794</c:v>
                </c:pt>
                <c:pt idx="14">
                  <c:v>4.6306490132356126</c:v>
                </c:pt>
                <c:pt idx="15">
                  <c:v>4.3866882397550357</c:v>
                </c:pt>
                <c:pt idx="16">
                  <c:v>4.3623857302856965</c:v>
                </c:pt>
                <c:pt idx="17">
                  <c:v>4.1406855736075627</c:v>
                </c:pt>
                <c:pt idx="18">
                  <c:v>5.021456678155972</c:v>
                </c:pt>
                <c:pt idx="19">
                  <c:v>4.9834212555289534</c:v>
                </c:pt>
                <c:pt idx="20">
                  <c:v>4.84848013261358</c:v>
                </c:pt>
                <c:pt idx="21">
                  <c:v>4.794858036328848</c:v>
                </c:pt>
                <c:pt idx="22">
                  <c:v>5.0902651710695306</c:v>
                </c:pt>
                <c:pt idx="23">
                  <c:v>5.3580855414761217</c:v>
                </c:pt>
                <c:pt idx="24">
                  <c:v>5.1966334199219579</c:v>
                </c:pt>
                <c:pt idx="25">
                  <c:v>5.0696376525943894</c:v>
                </c:pt>
                <c:pt idx="26">
                  <c:v>5.2101489177726226</c:v>
                </c:pt>
                <c:pt idx="27">
                  <c:v>4.9661881442920457</c:v>
                </c:pt>
                <c:pt idx="28">
                  <c:v>4.9418856348227065</c:v>
                </c:pt>
                <c:pt idx="29">
                  <c:v>4.7201854781445727</c:v>
                </c:pt>
                <c:pt idx="30">
                  <c:v>5.6009565826929819</c:v>
                </c:pt>
                <c:pt idx="31">
                  <c:v>5.5629211600659634</c:v>
                </c:pt>
                <c:pt idx="32">
                  <c:v>5.4279800371505891</c:v>
                </c:pt>
                <c:pt idx="33">
                  <c:v>5.3743579408658579</c:v>
                </c:pt>
                <c:pt idx="34">
                  <c:v>5.6697650756065405</c:v>
                </c:pt>
                <c:pt idx="35">
                  <c:v>5.9375854460131317</c:v>
                </c:pt>
                <c:pt idx="36">
                  <c:v>5.7761333244589679</c:v>
                </c:pt>
                <c:pt idx="37">
                  <c:v>5.6491375571313993</c:v>
                </c:pt>
                <c:pt idx="38">
                  <c:v>5.7896488223096325</c:v>
                </c:pt>
                <c:pt idx="39">
                  <c:v>5.5456880488290556</c:v>
                </c:pt>
                <c:pt idx="40">
                  <c:v>5.5213855393597155</c:v>
                </c:pt>
                <c:pt idx="41">
                  <c:v>5.2996853826815835</c:v>
                </c:pt>
                <c:pt idx="42">
                  <c:v>6.1804564872299919</c:v>
                </c:pt>
                <c:pt idx="43">
                  <c:v>6.1424210646029733</c:v>
                </c:pt>
                <c:pt idx="44">
                  <c:v>6.0074799416875999</c:v>
                </c:pt>
                <c:pt idx="45">
                  <c:v>5.9538578454028679</c:v>
                </c:pt>
                <c:pt idx="46">
                  <c:v>6.2492649801435505</c:v>
                </c:pt>
                <c:pt idx="47">
                  <c:v>6.5170853505501416</c:v>
                </c:pt>
                <c:pt idx="48">
                  <c:v>6.3556332289959769</c:v>
                </c:pt>
                <c:pt idx="49">
                  <c:v>6.2286374616684101</c:v>
                </c:pt>
                <c:pt idx="50">
                  <c:v>6.3691487268466425</c:v>
                </c:pt>
                <c:pt idx="51">
                  <c:v>6.1251879533660647</c:v>
                </c:pt>
                <c:pt idx="52">
                  <c:v>6.1008854438967264</c:v>
                </c:pt>
                <c:pt idx="53">
                  <c:v>5.8791852872185917</c:v>
                </c:pt>
                <c:pt idx="54">
                  <c:v>6.7599563917670018</c:v>
                </c:pt>
                <c:pt idx="55">
                  <c:v>6.7219209691399833</c:v>
                </c:pt>
                <c:pt idx="56">
                  <c:v>6.586979846224609</c:v>
                </c:pt>
                <c:pt idx="57">
                  <c:v>6.5333577499398787</c:v>
                </c:pt>
                <c:pt idx="58">
                  <c:v>6.8287648846805604</c:v>
                </c:pt>
                <c:pt idx="59">
                  <c:v>7.0965852550871515</c:v>
                </c:pt>
                <c:pt idx="60">
                  <c:v>6.9351331335329878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-7.8524122206230098</c:v>
                </c:pt>
                <c:pt idx="1">
                  <c:v>-3.8720708857693182</c:v>
                </c:pt>
                <c:pt idx="2">
                  <c:v>-1.0950157075959766</c:v>
                </c:pt>
                <c:pt idx="3">
                  <c:v>0.80452884709882255</c:v>
                </c:pt>
                <c:pt idx="4">
                  <c:v>2.2222957730063229</c:v>
                </c:pt>
                <c:pt idx="5">
                  <c:v>1.2415514793397904</c:v>
                </c:pt>
                <c:pt idx="6">
                  <c:v>4.0658430692121357</c:v>
                </c:pt>
                <c:pt idx="7">
                  <c:v>1.3148115456471032</c:v>
                </c:pt>
                <c:pt idx="8">
                  <c:v>2.4230101503630408</c:v>
                </c:pt>
                <c:pt idx="9">
                  <c:v>9.9439252961093008</c:v>
                </c:pt>
                <c:pt idx="10">
                  <c:v>15.579299069395589</c:v>
                </c:pt>
                <c:pt idx="11">
                  <c:v>16.715608783081308</c:v>
                </c:pt>
                <c:pt idx="12">
                  <c:v>14.520569007074926</c:v>
                </c:pt>
                <c:pt idx="13">
                  <c:v>11.002117573482195</c:v>
                </c:pt>
                <c:pt idx="14">
                  <c:v>7.8197109311758624</c:v>
                </c:pt>
                <c:pt idx="15">
                  <c:v>5.9070789386646254</c:v>
                </c:pt>
                <c:pt idx="16">
                  <c:v>4.423684749197875</c:v>
                </c:pt>
                <c:pt idx="17">
                  <c:v>5.9850454627057985</c:v>
                </c:pt>
                <c:pt idx="18">
                  <c:v>3.9774027992551311</c:v>
                </c:pt>
                <c:pt idx="19">
                  <c:v>4.6778797240681484</c:v>
                </c:pt>
                <c:pt idx="20">
                  <c:v>4.6888530236421957</c:v>
                </c:pt>
                <c:pt idx="21">
                  <c:v>4.8305287219633612</c:v>
                </c:pt>
                <c:pt idx="22">
                  <c:v>4.9350025704472529</c:v>
                </c:pt>
                <c:pt idx="23">
                  <c:v>5.0582519950166187</c:v>
                </c:pt>
                <c:pt idx="24">
                  <c:v>4.2593424063382486</c:v>
                </c:pt>
                <c:pt idx="25">
                  <c:v>3.3010077416047068</c:v>
                </c:pt>
                <c:pt idx="26">
                  <c:v>4.6812266882446636</c:v>
                </c:pt>
                <c:pt idx="27">
                  <c:v>3.8393630322312191</c:v>
                </c:pt>
                <c:pt idx="28">
                  <c:v>3.6095086385187618</c:v>
                </c:pt>
                <c:pt idx="29">
                  <c:v>3.3519521507897139</c:v>
                </c:pt>
                <c:pt idx="30">
                  <c:v>3.3034430646642647</c:v>
                </c:pt>
                <c:pt idx="31">
                  <c:v>3.3048400205206434</c:v>
                </c:pt>
                <c:pt idx="32">
                  <c:v>4.7526484840547027</c:v>
                </c:pt>
                <c:pt idx="33">
                  <c:v>3.9622208936955161</c:v>
                </c:pt>
                <c:pt idx="34">
                  <c:v>3.4978311079733686</c:v>
                </c:pt>
                <c:pt idx="35">
                  <c:v>3.8002461504485439</c:v>
                </c:pt>
                <c:pt idx="36">
                  <c:v>5.0775200554525952</c:v>
                </c:pt>
                <c:pt idx="37">
                  <c:v>4.9936717670436792</c:v>
                </c:pt>
                <c:pt idx="38">
                  <c:v>3.6066509678962286</c:v>
                </c:pt>
                <c:pt idx="39">
                  <c:v>3.4628167411967041</c:v>
                </c:pt>
                <c:pt idx="40">
                  <c:v>1.3187426299765832</c:v>
                </c:pt>
                <c:pt idx="41">
                  <c:v>2.4306962391772373</c:v>
                </c:pt>
                <c:pt idx="42">
                  <c:v>2.2873198151883969</c:v>
                </c:pt>
                <c:pt idx="43">
                  <c:v>4.2519402168277054</c:v>
                </c:pt>
                <c:pt idx="44">
                  <c:v>2.9968346905788508</c:v>
                </c:pt>
                <c:pt idx="45">
                  <c:v>2.1345396938509111</c:v>
                </c:pt>
                <c:pt idx="46">
                  <c:v>3.9316973392582217</c:v>
                </c:pt>
                <c:pt idx="47">
                  <c:v>4.4101219055940817</c:v>
                </c:pt>
                <c:pt idx="48">
                  <c:v>2.8943341881410163</c:v>
                </c:pt>
                <c:pt idx="49">
                  <c:v>2.8396484033846718</c:v>
                </c:pt>
                <c:pt idx="50">
                  <c:v>3.9543580459163223</c:v>
                </c:pt>
                <c:pt idx="51">
                  <c:v>3.7333394990428417</c:v>
                </c:pt>
                <c:pt idx="52">
                  <c:v>6.0513827201879735</c:v>
                </c:pt>
                <c:pt idx="53">
                  <c:v>3.5078683954843086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2.620870878202735</c:v>
                </c:pt>
                <c:pt idx="1">
                  <c:v>2.4938751108751669</c:v>
                </c:pt>
                <c:pt idx="2">
                  <c:v>2.6343863760534001</c:v>
                </c:pt>
                <c:pt idx="3">
                  <c:v>2.3904256025728223</c:v>
                </c:pt>
                <c:pt idx="4">
                  <c:v>2.3661230931034836</c:v>
                </c:pt>
                <c:pt idx="5">
                  <c:v>2.1444229364253498</c:v>
                </c:pt>
                <c:pt idx="6">
                  <c:v>3.025194040973759</c:v>
                </c:pt>
                <c:pt idx="7">
                  <c:v>2.9871586183467405</c:v>
                </c:pt>
                <c:pt idx="8">
                  <c:v>2.8522174954313675</c:v>
                </c:pt>
                <c:pt idx="9">
                  <c:v>2.7985953991466355</c:v>
                </c:pt>
                <c:pt idx="10">
                  <c:v>3.0940025338873176</c:v>
                </c:pt>
                <c:pt idx="11">
                  <c:v>3.3618229042939083</c:v>
                </c:pt>
                <c:pt idx="12">
                  <c:v>3.200370782739745</c:v>
                </c:pt>
                <c:pt idx="13">
                  <c:v>3.0733750154121768</c:v>
                </c:pt>
                <c:pt idx="14">
                  <c:v>3.21388628059041</c:v>
                </c:pt>
                <c:pt idx="15">
                  <c:v>2.9699255071098327</c:v>
                </c:pt>
                <c:pt idx="16">
                  <c:v>2.9456229976404935</c:v>
                </c:pt>
                <c:pt idx="17">
                  <c:v>2.7239228409623597</c:v>
                </c:pt>
                <c:pt idx="18">
                  <c:v>3.6046939455107689</c:v>
                </c:pt>
                <c:pt idx="19">
                  <c:v>3.5666585228837508</c:v>
                </c:pt>
                <c:pt idx="20">
                  <c:v>3.4317173999683774</c:v>
                </c:pt>
                <c:pt idx="21">
                  <c:v>3.3780953036836454</c:v>
                </c:pt>
                <c:pt idx="22">
                  <c:v>3.6735024384243276</c:v>
                </c:pt>
                <c:pt idx="23">
                  <c:v>3.9413228088309187</c:v>
                </c:pt>
                <c:pt idx="24">
                  <c:v>3.7798706872767549</c:v>
                </c:pt>
                <c:pt idx="25">
                  <c:v>3.6528749199491868</c:v>
                </c:pt>
                <c:pt idx="26">
                  <c:v>3.79338618512742</c:v>
                </c:pt>
                <c:pt idx="27">
                  <c:v>3.5494254116468427</c:v>
                </c:pt>
                <c:pt idx="28">
                  <c:v>3.5251229021775035</c:v>
                </c:pt>
                <c:pt idx="29">
                  <c:v>3.3034227454993697</c:v>
                </c:pt>
                <c:pt idx="30">
                  <c:v>4.1841938500477793</c:v>
                </c:pt>
                <c:pt idx="31">
                  <c:v>4.1461584274207608</c:v>
                </c:pt>
                <c:pt idx="32">
                  <c:v>4.0112173045053865</c:v>
                </c:pt>
                <c:pt idx="33">
                  <c:v>3.9575952082206554</c:v>
                </c:pt>
                <c:pt idx="34">
                  <c:v>4.2530023429613379</c:v>
                </c:pt>
                <c:pt idx="35">
                  <c:v>4.5208227133679291</c:v>
                </c:pt>
                <c:pt idx="36">
                  <c:v>4.3593705918137653</c:v>
                </c:pt>
                <c:pt idx="37">
                  <c:v>4.2323748244861967</c:v>
                </c:pt>
                <c:pt idx="38">
                  <c:v>4.3728860896644299</c:v>
                </c:pt>
                <c:pt idx="39">
                  <c:v>4.1289253161838531</c:v>
                </c:pt>
                <c:pt idx="40">
                  <c:v>4.104622806714513</c:v>
                </c:pt>
                <c:pt idx="41">
                  <c:v>3.8829226500363805</c:v>
                </c:pt>
                <c:pt idx="42">
                  <c:v>4.7636937545847893</c:v>
                </c:pt>
                <c:pt idx="43">
                  <c:v>4.7256583319577707</c:v>
                </c:pt>
                <c:pt idx="44">
                  <c:v>4.5907172090423973</c:v>
                </c:pt>
                <c:pt idx="45">
                  <c:v>4.5370951127576653</c:v>
                </c:pt>
                <c:pt idx="46">
                  <c:v>4.8325022474983479</c:v>
                </c:pt>
                <c:pt idx="47">
                  <c:v>5.100322617904939</c:v>
                </c:pt>
                <c:pt idx="48">
                  <c:v>4.9388704963507744</c:v>
                </c:pt>
                <c:pt idx="49">
                  <c:v>4.8118747290232076</c:v>
                </c:pt>
                <c:pt idx="50">
                  <c:v>4.9523859942014399</c:v>
                </c:pt>
                <c:pt idx="51">
                  <c:v>4.7084252207208621</c:v>
                </c:pt>
                <c:pt idx="52">
                  <c:v>4.6841227112515238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4.4624225545733891</c:v>
                </c:pt>
                <c:pt idx="54">
                  <c:v>5.3431936591217992</c:v>
                </c:pt>
                <c:pt idx="55">
                  <c:v>5.3051582364947807</c:v>
                </c:pt>
                <c:pt idx="56">
                  <c:v>5.1702171135794064</c:v>
                </c:pt>
                <c:pt idx="57">
                  <c:v>5.1165950172946761</c:v>
                </c:pt>
                <c:pt idx="58">
                  <c:v>5.4120021520353578</c:v>
                </c:pt>
                <c:pt idx="59">
                  <c:v>5.679822522441949</c:v>
                </c:pt>
                <c:pt idx="60">
                  <c:v>5.5183704008877852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42</xdr:col>
      <xdr:colOff>417285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81645949076" createdVersion="6" refreshedVersion="8" minRefreshableVersion="3" recordCount="350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5-02-01T00:00:00" count="350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m/>
      </sharedItems>
    </cacheField>
    <cacheField name="Activa1" numFmtId="0">
      <sharedItems containsBlank="1" containsMixedTypes="1" containsNumber="1" minValue="0.1183" maxValue="0.23"/>
    </cacheField>
    <cacheField name="Pasiva1" numFmtId="0">
      <sharedItems containsBlank="1" containsMixedTypes="1" containsNumber="1" minValue="3.8699999999999998E-2" maxValue="0.11899999999999999"/>
    </cacheField>
    <cacheField name="Spread1" numFmtId="0">
      <sharedItems containsBlank="1" containsMixedTypes="1" containsNumber="1" minValue="7.3899999999999993E-2" maxValue="0.12129999999999999"/>
    </cacheField>
    <cacheField name="ActivaL" numFmtId="0">
      <sharedItems containsBlank="1" containsMixedTypes="1" containsNumber="1" minValue="0.12670000000000001" maxValue="0.12670000000000001"/>
    </cacheField>
    <cacheField name="PasivaL" numFmtId="0">
      <sharedItems containsBlank="1" containsMixedTypes="1" containsNumber="1" minValue="5.1799999999999999E-2" maxValue="5.1799999999999999E-2"/>
    </cacheField>
    <cacheField name="SpreadL" numFmtId="0">
      <sharedItems containsBlank="1" containsMixedTypes="1" containsNumber="1" minValue="7.4900000000000008E-2" maxValue="7.4900000000000008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81646759261" createdVersion="7" refreshedVersion="8" minRefreshableVersion="3" recordCount="352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5-04-01T00:00:00" count="352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d v="2025-02-28T00:00:00"/>
        <d v="2025-03-31T00:00:00"/>
        <m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9800000000000001E-2" maxValue="6.9800000000000001E-2"/>
    </cacheField>
    <cacheField name="PasivaL" numFmtId="0">
      <sharedItems containsBlank="1" containsMixedTypes="1" containsNumber="1" minValue="4.0399999999999998E-2" maxValue="4.0399999999999998E-2"/>
    </cacheField>
    <cacheField name="SpreadL" numFmtId="0">
      <sharedItems containsBlank="1" containsMixedTypes="1" containsNumber="1" minValue="3.3000000000000002E-2" maxValue="3.3000000000000002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81647337961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81647800923" createdVersion="7" refreshedVersion="8" minRefreshableVersion="3" recordCount="182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5-12-31T00:00:00"/>
    </cacheField>
    <cacheField name="Inflacion" numFmtId="0">
      <sharedItems containsString="0" containsBlank="1" containsNumber="1" minValue="1.1599999999999999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5" count="17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81648148147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e v="#N/A"/>
    <e v="#N/A"/>
    <e v="#N/A"/>
    <x v="1"/>
  </r>
  <r>
    <x v="335"/>
    <n v="0.12089999999999999"/>
    <n v="4.4999999999999998E-2"/>
    <n v="7.5899999999999995E-2"/>
    <e v="#N/A"/>
    <e v="#N/A"/>
    <e v="#N/A"/>
    <x v="1"/>
  </r>
  <r>
    <x v="336"/>
    <n v="0.12180000000000001"/>
    <n v="4.5900000000000003E-2"/>
    <n v="7.5899999999999995E-2"/>
    <e v="#N/A"/>
    <e v="#N/A"/>
    <e v="#N/A"/>
    <x v="1"/>
  </r>
  <r>
    <x v="337"/>
    <n v="0.12239999999999999"/>
    <n v="4.6699999999999998E-2"/>
    <n v="7.569999999999999E-2"/>
    <e v="#N/A"/>
    <e v="#N/A"/>
    <e v="#N/A"/>
    <x v="1"/>
  </r>
  <r>
    <x v="338"/>
    <n v="0.1221"/>
    <n v="4.7199999999999999E-2"/>
    <n v="7.4899999999999994E-2"/>
    <e v="#N/A"/>
    <e v="#N/A"/>
    <e v="#N/A"/>
    <x v="1"/>
  </r>
  <r>
    <x v="339"/>
    <n v="0.12239999999999999"/>
    <n v="4.82E-2"/>
    <n v="7.4199999999999988E-2"/>
    <e v="#N/A"/>
    <e v="#N/A"/>
    <e v="#N/A"/>
    <x v="1"/>
  </r>
  <r>
    <x v="340"/>
    <n v="0.1229"/>
    <n v="4.8800000000000003E-2"/>
    <n v="7.4099999999999999E-2"/>
    <e v="#N/A"/>
    <e v="#N/A"/>
    <e v="#N/A"/>
    <x v="1"/>
  </r>
  <r>
    <x v="341"/>
    <n v="0.1234"/>
    <n v="4.9500000000000002E-2"/>
    <n v="7.3899999999999993E-2"/>
    <e v="#N/A"/>
    <e v="#N/A"/>
    <e v="#N/A"/>
    <x v="1"/>
  </r>
  <r>
    <x v="342"/>
    <n v="0.12379999999999999"/>
    <n v="4.9700000000000001E-2"/>
    <n v="7.4099999999999999E-2"/>
    <e v="#N/A"/>
    <e v="#N/A"/>
    <e v="#N/A"/>
    <x v="1"/>
  </r>
  <r>
    <x v="343"/>
    <n v="0.1244"/>
    <n v="5.0299999999999997E-2"/>
    <n v="7.4099999999999999E-2"/>
    <e v="#N/A"/>
    <e v="#N/A"/>
    <e v="#N/A"/>
    <x v="1"/>
  </r>
  <r>
    <x v="344"/>
    <n v="0.12509999999999999"/>
    <n v="5.0999999999999997E-2"/>
    <n v="7.4099999999999999E-2"/>
    <e v="#N/A"/>
    <e v="#N/A"/>
    <e v="#N/A"/>
    <x v="1"/>
  </r>
  <r>
    <x v="345"/>
    <n v="0.12590000000000001"/>
    <n v="5.16E-2"/>
    <n v="7.4300000000000005E-2"/>
    <e v="#N/A"/>
    <e v="#N/A"/>
    <e v="#N/A"/>
    <x v="1"/>
  </r>
  <r>
    <x v="346"/>
    <n v="0.1265"/>
    <n v="5.1700000000000003E-2"/>
    <n v="7.4800000000000005E-2"/>
    <e v="#N/A"/>
    <e v="#N/A"/>
    <e v="#N/A"/>
    <x v="1"/>
  </r>
  <r>
    <x v="347"/>
    <n v="0.12670000000000001"/>
    <n v="5.1799999999999999E-2"/>
    <n v="7.4900000000000008E-2"/>
    <n v="0.12670000000000001"/>
    <n v="5.1799999999999999E-2"/>
    <n v="7.4900000000000008E-2"/>
    <x v="1"/>
  </r>
  <r>
    <x v="348"/>
    <e v="#N/A"/>
    <e v="#N/A"/>
    <e v="#N/A"/>
    <e v="#N/A"/>
    <e v="#N/A"/>
    <e v="#N/A"/>
    <x v="0"/>
  </r>
  <r>
    <x v="349"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e v="#N/A"/>
    <e v="#N/A"/>
    <e v="#N/A"/>
    <x v="1"/>
  </r>
  <r>
    <x v="335"/>
    <n v="6.7699999999999996E-2"/>
    <n v="3.56E-2"/>
    <n v="3.2099999999999997E-2"/>
    <e v="#N/A"/>
    <e v="#N/A"/>
    <e v="#N/A"/>
    <x v="1"/>
  </r>
  <r>
    <x v="336"/>
    <n v="6.93E-2"/>
    <n v="3.56E-2"/>
    <n v="3.3700000000000001E-2"/>
    <e v="#N/A"/>
    <e v="#N/A"/>
    <e v="#N/A"/>
    <x v="1"/>
  </r>
  <r>
    <x v="337"/>
    <n v="6.9500000000000006E-2"/>
    <n v="3.6299999999999999E-2"/>
    <n v="3.3200000000000007E-2"/>
    <e v="#N/A"/>
    <e v="#N/A"/>
    <e v="#N/A"/>
    <x v="1"/>
  </r>
  <r>
    <x v="338"/>
    <n v="6.9800000000000001E-2"/>
    <n v="3.6799999999999999E-2"/>
    <n v="3.3000000000000002E-2"/>
    <n v="6.9800000000000001E-2"/>
    <e v="#N/A"/>
    <n v="3.3000000000000002E-2"/>
    <x v="1"/>
  </r>
  <r>
    <x v="339"/>
    <e v="#N/A"/>
    <n v="3.7699999999999997E-2"/>
    <e v="#N/A"/>
    <e v="#N/A"/>
    <e v="#N/A"/>
    <e v="#N/A"/>
    <x v="0"/>
  </r>
  <r>
    <x v="340"/>
    <e v="#N/A"/>
    <n v="3.8100000000000002E-2"/>
    <e v="#N/A"/>
    <e v="#N/A"/>
    <e v="#N/A"/>
    <e v="#N/A"/>
    <x v="0"/>
  </r>
  <r>
    <x v="341"/>
    <e v="#N/A"/>
    <n v="3.8300000000000001E-2"/>
    <e v="#N/A"/>
    <e v="#N/A"/>
    <e v="#N/A"/>
    <e v="#N/A"/>
    <x v="0"/>
  </r>
  <r>
    <x v="342"/>
    <e v="#N/A"/>
    <n v="3.8600000000000002E-2"/>
    <e v="#N/A"/>
    <e v="#N/A"/>
    <e v="#N/A"/>
    <e v="#N/A"/>
    <x v="0"/>
  </r>
  <r>
    <x v="343"/>
    <e v="#N/A"/>
    <n v="3.9199999999999999E-2"/>
    <e v="#N/A"/>
    <e v="#N/A"/>
    <e v="#N/A"/>
    <e v="#N/A"/>
    <x v="0"/>
  </r>
  <r>
    <x v="344"/>
    <e v="#N/A"/>
    <n v="3.9699999999999999E-2"/>
    <e v="#N/A"/>
    <e v="#N/A"/>
    <e v="#N/A"/>
    <e v="#N/A"/>
    <x v="0"/>
  </r>
  <r>
    <x v="345"/>
    <e v="#N/A"/>
    <n v="4.0099999999999997E-2"/>
    <e v="#N/A"/>
    <e v="#N/A"/>
    <e v="#N/A"/>
    <e v="#N/A"/>
    <x v="0"/>
  </r>
  <r>
    <x v="346"/>
    <e v="#N/A"/>
    <n v="4.0099999999999997E-2"/>
    <e v="#N/A"/>
    <e v="#N/A"/>
    <e v="#N/A"/>
    <e v="#N/A"/>
    <x v="0"/>
  </r>
  <r>
    <x v="347"/>
    <e v="#N/A"/>
    <n v="4.0399999999999998E-2"/>
    <e v="#N/A"/>
    <e v="#N/A"/>
    <n v="4.0399999999999998E-2"/>
    <e v="#N/A"/>
    <x v="0"/>
  </r>
  <r>
    <x v="348"/>
    <e v="#N/A"/>
    <e v="#N/A"/>
    <e v="#N/A"/>
    <e v="#N/A"/>
    <e v="#N/A"/>
    <e v="#N/A"/>
    <x v="0"/>
  </r>
  <r>
    <x v="349"/>
    <e v="#N/A"/>
    <e v="#N/A"/>
    <e v="#N/A"/>
    <e v="#N/A"/>
    <e v="#N/A"/>
    <e v="#N/A"/>
    <x v="0"/>
  </r>
  <r>
    <x v="350"/>
    <e v="#N/A"/>
    <e v="#N/A"/>
    <e v="#N/A"/>
    <e v="#N/A"/>
    <e v="#N/A"/>
    <e v="#N/A"/>
    <x v="0"/>
  </r>
  <r>
    <x v="351"/>
    <m/>
    <m/>
    <m/>
    <m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8399999999999999E-2"/>
    <x v="0"/>
    <x v="1"/>
  </r>
  <r>
    <d v="2011-02-28T00:00:00"/>
    <n v="5.1799999999999999E-2"/>
    <x v="1"/>
    <x v="1"/>
  </r>
  <r>
    <d v="2011-03-31T00:00:00"/>
    <n v="4.8800000000000003E-2"/>
    <x v="2"/>
    <x v="1"/>
  </r>
  <r>
    <d v="2011-04-30T00:00:00"/>
    <n v="5.7700000000000001E-2"/>
    <x v="3"/>
    <x v="1"/>
  </r>
  <r>
    <d v="2011-05-31T00:00:00"/>
    <n v="6.4000000000000001E-2"/>
    <x v="4"/>
    <x v="1"/>
  </r>
  <r>
    <d v="2011-06-30T00:00:00"/>
    <n v="6.4299999999999996E-2"/>
    <x v="5"/>
    <x v="1"/>
  </r>
  <r>
    <d v="2011-07-31T00:00:00"/>
    <n v="7.0300000000000001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400000000000001E-2"/>
    <x v="9"/>
    <x v="1"/>
  </r>
  <r>
    <d v="2011-11-30T00:00:00"/>
    <n v="6.0600000000000001E-2"/>
    <x v="10"/>
    <x v="1"/>
  </r>
  <r>
    <d v="2011-12-31T00:00:00"/>
    <n v="6.2E-2"/>
    <x v="11"/>
    <x v="1"/>
  </r>
  <r>
    <d v="2012-01-31T00:00:00"/>
    <n v="5.5E-2"/>
    <x v="0"/>
    <x v="2"/>
  </r>
  <r>
    <d v="2012-02-29T00:00:00"/>
    <n v="5.2200000000000003E-2"/>
    <x v="1"/>
    <x v="2"/>
  </r>
  <r>
    <d v="2012-03-31T00:00:00"/>
    <n v="4.6600000000000003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3-12-31T00:00:00"/>
    <n v="4.1799999999999997E-2"/>
    <x v="11"/>
    <x v="13"/>
  </r>
  <r>
    <d v="2024-01-31T00:00:00"/>
    <n v="3.8199999999999998E-2"/>
    <x v="0"/>
    <x v="14"/>
  </r>
  <r>
    <d v="2024-02-29T00:00:00"/>
    <n v="3.3000000000000002E-2"/>
    <x v="1"/>
    <x v="14"/>
  </r>
  <r>
    <d v="2024-03-31T00:00:00"/>
    <n v="3.2399999999999998E-2"/>
    <x v="2"/>
    <x v="14"/>
  </r>
  <r>
    <d v="2024-04-30T00:00:00"/>
    <n v="3.3599999999999998E-2"/>
    <x v="3"/>
    <x v="14"/>
  </r>
  <r>
    <d v="2024-05-31T00:00:00"/>
    <n v="3.7600000000000001E-2"/>
    <x v="4"/>
    <x v="14"/>
  </r>
  <r>
    <d v="2024-06-30T00:00:00"/>
    <n v="3.6200000000000003E-2"/>
    <x v="5"/>
    <x v="14"/>
  </r>
  <r>
    <d v="2024-07-31T00:00:00"/>
    <n v="3.78E-2"/>
    <x v="6"/>
    <x v="14"/>
  </r>
  <r>
    <d v="2024-08-31T00:00:00"/>
    <n v="3.0700000000000002E-2"/>
    <x v="7"/>
    <x v="14"/>
  </r>
  <r>
    <d v="2024-09-30T00:00:00"/>
    <n v="2.1100000000000001E-2"/>
    <x v="8"/>
    <x v="14"/>
  </r>
  <r>
    <d v="2024-10-31T00:00:00"/>
    <n v="1.1599999999999999E-2"/>
    <x v="9"/>
    <x v="14"/>
  </r>
  <r>
    <d v="2024-11-30T00:00:00"/>
    <n v="1.66E-2"/>
    <x v="10"/>
    <x v="14"/>
  </r>
  <r>
    <d v="2024-12-31T00:00:00"/>
    <n v="1.7000000000000001E-2"/>
    <x v="11"/>
    <x v="14"/>
  </r>
  <r>
    <d v="2025-12-30T00:00:00"/>
    <n v="0.1"/>
    <x v="11"/>
    <x v="15"/>
  </r>
  <r>
    <m/>
    <m/>
    <x v="12"/>
    <x v="1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88" firstHeaderRow="0" firstDataRow="1" firstDataCol="1" rowPageCount="1" colPageCount="1"/>
  <pivotFields count="8">
    <pivotField axis="axisRow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9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85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25">
      <pivotArea outline="0" collapsedLevelsAreSubtotals="1" fieldPosition="0"/>
    </format>
    <format dxfId="24">
      <pivotArea dataOnly="0" labelOnly="1" outline="0" fieldPosition="0">
        <references count="1">
          <reference field="7" count="1">
            <x v="1"/>
          </reference>
        </references>
      </pivotArea>
    </format>
    <format dxfId="2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9" firstHeaderRow="0" firstDataRow="1" firstDataCol="1" rowPageCount="1" colPageCount="1"/>
  <pivotFields count="8">
    <pivotField axis="axisRow" showAll="0">
      <items count="3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51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6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22">
      <pivotArea outline="0" collapsedLevelsAreSubtotals="1" fieldPosition="0"/>
    </format>
    <format dxfId="21">
      <pivotArea dataOnly="0" labelOnly="1" outline="0" fieldPosition="0">
        <references count="1">
          <reference field="7" count="1">
            <x v="1"/>
          </reference>
        </references>
      </pivotArea>
    </format>
    <format dxfId="2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8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6"/>
        <item x="13"/>
        <item x="14"/>
        <item h="1" x="15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19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16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14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31">
    <queryTableFields count="25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9" name="2024" tableColumnId="25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2">
    <queryTableFields count="25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50" name="2024" tableColumnId="4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40">
    <queryTableFields count="32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6" name="2024" tableColumnId="31"/>
      <queryTableField id="37" name="Column31" tableColumnId="32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Y13" tableType="queryTable" totalsRowShown="0">
  <autoFilter ref="A1:Y13" xr:uid="{F34B0E50-CC58-48F5-AC2B-24D839BA017E}"/>
  <tableColumns count="25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5" xr3:uid="{42E80B84-78C4-4B01-8E21-9488B3A30B4A}" uniqueName="25" name="2024" queryTableFieldId="29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Y13" tableType="queryTable" totalsRowShown="0">
  <autoFilter ref="A1:Y13" xr:uid="{F9907BCB-23AA-4263-9810-7445B221A7EC}"/>
  <tableColumns count="25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4" xr3:uid="{9088B9CC-03A3-446B-A90B-B6E5633391B8}" uniqueName="4" name="2024" queryTableFieldId="50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D13" tableType="queryTable" totalsRowShown="0">
  <autoFilter ref="A1:AD13" xr:uid="{880C33C4-9CF6-4E30-AC16-FFDA1B168580}"/>
  <tableColumns count="30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30" xr3:uid="{907F41F9-28E1-448A-BE6E-DF442B5AD813}" uniqueName="30" name="2024" queryTableFieldId="34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D13" tableType="queryTable" totalsRowShown="0">
  <autoFilter ref="A1:AD13" xr:uid="{910CBB0D-FFFC-485E-A0EC-F6C1DA27CEC9}"/>
  <tableColumns count="30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30" xr3:uid="{E3A5C4C8-6774-4007-9829-73C42741CCCD}" uniqueName="30" name="2024" queryTableFieldId="34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82" tableType="queryTable" totalsRowShown="0">
  <autoFilter ref="A1:D182" xr:uid="{C66C5BFC-2120-4E11-8300-1E1ED15BFA25}"/>
  <tableColumns count="4">
    <tableColumn id="3" xr3:uid="{D9C27CF9-1401-46FC-98E1-11FD471E9762}" uniqueName="3" name="Fecha" queryTableFieldId="3" dataDxfId="4"/>
    <tableColumn id="7" xr3:uid="{F022550D-6763-4CFE-8825-99081C2C19B3}" uniqueName="7" name="Inflacion" queryTableFieldId="7"/>
    <tableColumn id="5" xr3:uid="{A6CE1CAC-DAEC-4D0D-8AD9-C5FEDDF32E60}" uniqueName="5" name="Mes" queryTableFieldId="5" dataDxfId="3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18"/>
    <tableColumn id="31" xr3:uid="{BE8574D0-536A-4980-9B80-08FEFD5ECA5B}" uniqueName="31" name="Column31" queryTableFieldId="31"/>
    <tableColumn id="33" xr3:uid="{AFFE57C9-3E2F-4DD0-AA40-AFFBE7EA8727}" uniqueName="33" name="Column33" queryTableFieldId="39" dataDxf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F13" tableType="queryTable" totalsRowShown="0">
  <autoFilter ref="A1:AF13" xr:uid="{8A5E7B27-8882-4F69-9B9C-D4DF82989511}"/>
  <tableColumns count="32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55017654-55EE-4162-A4F3-128EFC372E6F}" uniqueName="31" name="2024" queryTableFieldId="36"/>
    <tableColumn id="32" xr3:uid="{40CDF148-EABE-4F22-B845-54288C5D9A9B}" uniqueName="32" name="Column31" queryTableFieldId="37" dataDxfId="15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88" tableType="queryTable" totalsRowShown="0">
  <autoFilter ref="A1:C288" xr:uid="{7C2E2974-B08B-4D0D-9D3D-EE4ED1365E9E}"/>
  <tableColumns count="3">
    <tableColumn id="1" xr3:uid="{6E423CBE-B1FE-440E-BA5A-EEF778790737}" uniqueName="1" name="Período" queryTableFieldId="9" dataDxfId="2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590" tableType="queryTable" totalsRowShown="0">
  <autoFilter ref="A1:D6590" xr:uid="{BE80EE5D-F1F8-433D-A0F5-A8B6E50563B7}"/>
  <tableColumns count="4">
    <tableColumn id="1" xr3:uid="{F24CC5E8-4DBE-4A7A-A122-76B0F66A7B98}" uniqueName="1" name="Fecha" queryTableFieldId="1" dataDxfId="1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30" tableType="queryTable" totalsRowShown="0">
  <autoFilter ref="A1:R130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Y13"/>
  <sheetViews>
    <sheetView topLeftCell="A5" workbookViewId="0">
      <selection activeCell="A22" sqref="A22"/>
    </sheetView>
  </sheetViews>
  <sheetFormatPr defaultColWidth="8.81640625" defaultRowHeight="14.5" x14ac:dyDescent="0.35"/>
  <cols>
    <col min="1" max="1" width="8.453125" bestFit="1" customWidth="1"/>
    <col min="2" max="25" width="7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5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6.93E-2</v>
      </c>
      <c r="Y2">
        <v>6.0600000000000001E-2</v>
      </c>
    </row>
    <row r="3" spans="1:25" x14ac:dyDescent="0.35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6.9500000000000006E-2</v>
      </c>
      <c r="Y3">
        <v>6.0400000000000002E-2</v>
      </c>
    </row>
    <row r="4" spans="1:25" x14ac:dyDescent="0.35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6.9800000000000001E-2</v>
      </c>
      <c r="Y4">
        <v>5.9900000000000002E-2</v>
      </c>
    </row>
    <row r="5" spans="1:25" x14ac:dyDescent="0.35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Y5">
        <v>5.9499999999999997E-2</v>
      </c>
    </row>
    <row r="6" spans="1:25" x14ac:dyDescent="0.35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Y6">
        <v>5.9200000000000003E-2</v>
      </c>
    </row>
    <row r="7" spans="1:25" x14ac:dyDescent="0.35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Y7">
        <v>5.8900000000000001E-2</v>
      </c>
    </row>
    <row r="8" spans="1:25" x14ac:dyDescent="0.35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Y8">
        <v>5.8000000000000003E-2</v>
      </c>
    </row>
    <row r="9" spans="1:25" x14ac:dyDescent="0.35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Y9">
        <v>5.7599999999999998E-2</v>
      </c>
    </row>
    <row r="10" spans="1:25" x14ac:dyDescent="0.35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Y10">
        <v>5.7299999999999997E-2</v>
      </c>
    </row>
    <row r="11" spans="1:25" x14ac:dyDescent="0.35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Y11">
        <v>5.6899999999999999E-2</v>
      </c>
    </row>
    <row r="12" spans="1:25" x14ac:dyDescent="0.35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Y12">
        <v>5.6599999999999998E-2</v>
      </c>
    </row>
    <row r="13" spans="1:25" x14ac:dyDescent="0.35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Y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Y13"/>
  <sheetViews>
    <sheetView workbookViewId="0">
      <selection activeCell="A11" sqref="A11"/>
    </sheetView>
  </sheetViews>
  <sheetFormatPr defaultColWidth="8.81640625" defaultRowHeight="14.5" x14ac:dyDescent="0.35"/>
  <cols>
    <col min="1" max="1" width="7.7265625" bestFit="1" customWidth="1"/>
    <col min="2" max="25" width="7.089843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5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3.56E-2</v>
      </c>
      <c r="Y2">
        <v>2.6100000000000002E-2</v>
      </c>
    </row>
    <row r="3" spans="1:25" x14ac:dyDescent="0.35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3.6299999999999999E-2</v>
      </c>
      <c r="Y3">
        <v>2.5999999999999999E-2</v>
      </c>
    </row>
    <row r="4" spans="1:25" x14ac:dyDescent="0.35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3.6799999999999999E-2</v>
      </c>
      <c r="Y4">
        <v>2.6100000000000002E-2</v>
      </c>
    </row>
    <row r="5" spans="1:25" x14ac:dyDescent="0.35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X5">
        <v>3.7699999999999997E-2</v>
      </c>
      <c r="Y5">
        <v>2.5499999999999998E-2</v>
      </c>
    </row>
    <row r="6" spans="1:25" x14ac:dyDescent="0.35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X6">
        <v>3.8100000000000002E-2</v>
      </c>
      <c r="Y6">
        <v>2.4799999999999999E-2</v>
      </c>
    </row>
    <row r="7" spans="1:25" x14ac:dyDescent="0.35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X7">
        <v>3.8300000000000001E-2</v>
      </c>
      <c r="Y7">
        <v>2.4899999999999999E-2</v>
      </c>
    </row>
    <row r="8" spans="1:25" x14ac:dyDescent="0.35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X8">
        <v>3.8600000000000002E-2</v>
      </c>
      <c r="Y8">
        <v>2.4500000000000001E-2</v>
      </c>
    </row>
    <row r="9" spans="1:25" x14ac:dyDescent="0.35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X9">
        <v>3.9199999999999999E-2</v>
      </c>
      <c r="Y9">
        <v>2.4500000000000001E-2</v>
      </c>
    </row>
    <row r="10" spans="1:25" x14ac:dyDescent="0.35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X10">
        <v>3.9699999999999999E-2</v>
      </c>
      <c r="Y10">
        <v>2.5000000000000001E-2</v>
      </c>
    </row>
    <row r="11" spans="1:25" x14ac:dyDescent="0.35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X11">
        <v>4.0099999999999997E-2</v>
      </c>
      <c r="Y11">
        <v>2.4799999999999999E-2</v>
      </c>
    </row>
    <row r="12" spans="1:25" x14ac:dyDescent="0.35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X12">
        <v>4.0099999999999997E-2</v>
      </c>
      <c r="Y12">
        <v>2.5000000000000001E-2</v>
      </c>
    </row>
    <row r="13" spans="1:25" x14ac:dyDescent="0.35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X13">
        <v>4.0399999999999998E-2</v>
      </c>
      <c r="Y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D13"/>
  <sheetViews>
    <sheetView topLeftCell="H1" workbookViewId="0">
      <selection activeCell="AD11" sqref="AD11"/>
    </sheetView>
  </sheetViews>
  <sheetFormatPr defaultColWidth="8.81640625" defaultRowHeight="14.5" x14ac:dyDescent="0.35"/>
  <cols>
    <col min="1" max="1" width="7.7265625" bestFit="1" customWidth="1"/>
    <col min="2" max="14" width="7.08984375" bestFit="1" customWidth="1"/>
    <col min="15" max="15" width="7.81640625" bestFit="1" customWidth="1"/>
    <col min="16" max="30" width="7.0898437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5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0.12180000000000001</v>
      </c>
      <c r="AD2">
        <v>0.1234</v>
      </c>
    </row>
    <row r="3" spans="1:30" x14ac:dyDescent="0.35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0.12239999999999999</v>
      </c>
      <c r="AD3">
        <v>0.1232</v>
      </c>
    </row>
    <row r="4" spans="1:30" x14ac:dyDescent="0.35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0.1221</v>
      </c>
      <c r="AD4">
        <v>0.1232</v>
      </c>
    </row>
    <row r="5" spans="1:30" x14ac:dyDescent="0.35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C5">
        <v>0.12239999999999999</v>
      </c>
      <c r="AD5">
        <v>0.12280000000000001</v>
      </c>
    </row>
    <row r="6" spans="1:30" x14ac:dyDescent="0.35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C6">
        <v>0.1229</v>
      </c>
      <c r="AD6">
        <v>0.1225</v>
      </c>
    </row>
    <row r="7" spans="1:30" x14ac:dyDescent="0.35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C7">
        <v>0.1234</v>
      </c>
      <c r="AD7">
        <v>0.12239999999999999</v>
      </c>
    </row>
    <row r="8" spans="1:30" x14ac:dyDescent="0.35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C8">
        <v>0.12379999999999999</v>
      </c>
      <c r="AD8">
        <v>0.12139999999999999</v>
      </c>
    </row>
    <row r="9" spans="1:30" x14ac:dyDescent="0.35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C9">
        <v>0.1244</v>
      </c>
      <c r="AD9">
        <v>0.12139999999999999</v>
      </c>
    </row>
    <row r="10" spans="1:30" x14ac:dyDescent="0.35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C10">
        <v>0.12509999999999999</v>
      </c>
      <c r="AD10">
        <v>0.1216</v>
      </c>
    </row>
    <row r="11" spans="1:30" x14ac:dyDescent="0.35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C11">
        <v>0.12590000000000001</v>
      </c>
      <c r="AD11">
        <v>0.12130000000000001</v>
      </c>
    </row>
    <row r="12" spans="1:30" x14ac:dyDescent="0.35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C12">
        <v>0.1265</v>
      </c>
      <c r="AD12">
        <v>0.1202</v>
      </c>
    </row>
    <row r="13" spans="1:30" x14ac:dyDescent="0.35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C13">
        <v>0.12670000000000001</v>
      </c>
      <c r="AD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D13"/>
  <sheetViews>
    <sheetView workbookViewId="0">
      <selection activeCell="A12" sqref="A12"/>
    </sheetView>
  </sheetViews>
  <sheetFormatPr defaultColWidth="8.81640625" defaultRowHeight="14.5" x14ac:dyDescent="0.35"/>
  <cols>
    <col min="1" max="1" width="7.7265625" bestFit="1" customWidth="1"/>
    <col min="2" max="30" width="7.0898437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5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4.5900000000000003E-2</v>
      </c>
      <c r="AD2">
        <v>4.3200000000000002E-2</v>
      </c>
    </row>
    <row r="3" spans="1:30" x14ac:dyDescent="0.35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4.6699999999999998E-2</v>
      </c>
      <c r="AD3">
        <v>4.2900000000000001E-2</v>
      </c>
    </row>
    <row r="4" spans="1:30" x14ac:dyDescent="0.35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4.7199999999999999E-2</v>
      </c>
      <c r="AD4">
        <v>4.2500000000000003E-2</v>
      </c>
    </row>
    <row r="5" spans="1:30" x14ac:dyDescent="0.35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C5">
        <v>4.82E-2</v>
      </c>
      <c r="AD5">
        <v>4.2200000000000001E-2</v>
      </c>
    </row>
    <row r="6" spans="1:30" x14ac:dyDescent="0.35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C6">
        <v>4.8800000000000003E-2</v>
      </c>
      <c r="AD6">
        <v>4.19E-2</v>
      </c>
    </row>
    <row r="7" spans="1:30" x14ac:dyDescent="0.35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C7">
        <v>4.9500000000000002E-2</v>
      </c>
      <c r="AD7">
        <v>4.1500000000000002E-2</v>
      </c>
    </row>
    <row r="8" spans="1:30" x14ac:dyDescent="0.35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C8">
        <v>4.9700000000000001E-2</v>
      </c>
      <c r="AD8">
        <v>4.0899999999999999E-2</v>
      </c>
    </row>
    <row r="9" spans="1:30" x14ac:dyDescent="0.35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C9">
        <v>5.0299999999999997E-2</v>
      </c>
      <c r="AD9">
        <v>4.07E-2</v>
      </c>
    </row>
    <row r="10" spans="1:30" x14ac:dyDescent="0.35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C10">
        <v>5.0999999999999997E-2</v>
      </c>
      <c r="AD10">
        <v>4.0399999999999998E-2</v>
      </c>
    </row>
    <row r="11" spans="1:30" x14ac:dyDescent="0.35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C11">
        <v>5.16E-2</v>
      </c>
      <c r="AD11">
        <v>4.0300000000000002E-2</v>
      </c>
    </row>
    <row r="12" spans="1:30" x14ac:dyDescent="0.35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C12">
        <v>5.1700000000000003E-2</v>
      </c>
      <c r="AD12">
        <v>4.02E-2</v>
      </c>
    </row>
    <row r="13" spans="1:30" x14ac:dyDescent="0.35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C13">
        <v>5.1799999999999999E-2</v>
      </c>
      <c r="AD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50"/>
  <sheetViews>
    <sheetView topLeftCell="C325" zoomScale="70" zoomScaleNormal="70" workbookViewId="0">
      <selection activeCell="H330" sqref="H330"/>
    </sheetView>
  </sheetViews>
  <sheetFormatPr defaultColWidth="8.81640625" defaultRowHeight="14.5" x14ac:dyDescent="0.35"/>
  <cols>
    <col min="3" max="3" width="11.54296875" bestFit="1" customWidth="1"/>
    <col min="13" max="13" width="13.08984375" bestFit="1" customWidth="1"/>
    <col min="14" max="14" width="8.81640625" style="6" bestFit="1" customWidth="1"/>
    <col min="15" max="16" width="7.81640625" style="6" bestFit="1" customWidth="1"/>
    <col min="17" max="17" width="13.08984375" style="6" bestFit="1" customWidth="1"/>
    <col min="18" max="18" width="13.26953125" style="6" bestFit="1" customWidth="1"/>
    <col min="19" max="19" width="13.81640625" style="6" bestFit="1" customWidth="1"/>
  </cols>
  <sheetData>
    <row r="1" spans="1:19" x14ac:dyDescent="0.3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5">
        <v>45291</v>
      </c>
      <c r="N75" s="7">
        <v>0.12089999999999999</v>
      </c>
      <c r="O75" s="7">
        <v>4.4999999999999998E-2</v>
      </c>
      <c r="P75" s="7">
        <v>7.5899999999999995E-2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  <c r="M76" s="5">
        <v>45322</v>
      </c>
      <c r="N76" s="7">
        <v>0.12180000000000001</v>
      </c>
      <c r="O76" s="7">
        <v>4.5900000000000003E-2</v>
      </c>
      <c r="P76" s="7">
        <v>7.5899999999999995E-2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  <c r="M77" s="5">
        <v>45351</v>
      </c>
      <c r="N77" s="7">
        <v>0.12239999999999999</v>
      </c>
      <c r="O77" s="7">
        <v>4.6699999999999998E-2</v>
      </c>
      <c r="P77" s="7">
        <v>7.569999999999999E-2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  <c r="M78" s="5">
        <v>45382</v>
      </c>
      <c r="N78" s="7">
        <v>0.1221</v>
      </c>
      <c r="O78" s="7">
        <v>4.7199999999999999E-2</v>
      </c>
      <c r="P78" s="7">
        <v>7.4899999999999994E-2</v>
      </c>
      <c r="Q78" s="7" t="e">
        <v>#N/A</v>
      </c>
      <c r="R78" s="7" t="e">
        <v>#N/A</v>
      </c>
      <c r="S78" s="7" t="e">
        <v>#N/A</v>
      </c>
    </row>
    <row r="79" spans="1:19" x14ac:dyDescent="0.35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  <c r="M79" s="5">
        <v>45412</v>
      </c>
      <c r="N79" s="7">
        <v>0.12239999999999999</v>
      </c>
      <c r="O79" s="7">
        <v>4.82E-2</v>
      </c>
      <c r="P79" s="7">
        <v>7.4199999999999988E-2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  <c r="M80" s="5">
        <v>45443</v>
      </c>
      <c r="N80" s="7">
        <v>0.1229</v>
      </c>
      <c r="O80" s="7">
        <v>4.8800000000000003E-2</v>
      </c>
      <c r="P80" s="7">
        <v>7.4099999999999999E-2</v>
      </c>
      <c r="Q80" s="7" t="e">
        <v>#N/A</v>
      </c>
      <c r="R80" s="7" t="e">
        <v>#N/A</v>
      </c>
      <c r="S80" s="7" t="e">
        <v>#N/A</v>
      </c>
    </row>
    <row r="81" spans="1:19" x14ac:dyDescent="0.35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  <c r="M81" s="5">
        <v>45473</v>
      </c>
      <c r="N81" s="7">
        <v>0.1234</v>
      </c>
      <c r="O81" s="7">
        <v>4.9500000000000002E-2</v>
      </c>
      <c r="P81" s="7">
        <v>7.3899999999999993E-2</v>
      </c>
      <c r="Q81" s="7" t="e">
        <v>#N/A</v>
      </c>
      <c r="R81" s="7" t="e">
        <v>#N/A</v>
      </c>
      <c r="S81" s="7" t="e">
        <v>#N/A</v>
      </c>
    </row>
    <row r="82" spans="1:19" x14ac:dyDescent="0.35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  <c r="M82" s="5">
        <v>45504</v>
      </c>
      <c r="N82" s="7">
        <v>0.12379999999999999</v>
      </c>
      <c r="O82" s="7">
        <v>4.9700000000000001E-2</v>
      </c>
      <c r="P82" s="7">
        <v>7.4099999999999999E-2</v>
      </c>
      <c r="Q82" s="7" t="e">
        <v>#N/A</v>
      </c>
      <c r="R82" s="7" t="e">
        <v>#N/A</v>
      </c>
      <c r="S82" s="7" t="e">
        <v>#N/A</v>
      </c>
    </row>
    <row r="83" spans="1:19" x14ac:dyDescent="0.35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  <c r="M83" s="5">
        <v>45535</v>
      </c>
      <c r="N83" s="7">
        <v>0.1244</v>
      </c>
      <c r="O83" s="7">
        <v>5.0299999999999997E-2</v>
      </c>
      <c r="P83" s="7">
        <v>7.4099999999999999E-2</v>
      </c>
      <c r="Q83" s="7" t="e">
        <v>#N/A</v>
      </c>
      <c r="R83" s="7" t="e">
        <v>#N/A</v>
      </c>
      <c r="S83" s="7" t="e">
        <v>#N/A</v>
      </c>
    </row>
    <row r="84" spans="1:19" x14ac:dyDescent="0.35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  <c r="M84" s="5">
        <v>45565</v>
      </c>
      <c r="N84" s="7">
        <v>0.12509999999999999</v>
      </c>
      <c r="O84" s="7">
        <v>5.0999999999999997E-2</v>
      </c>
      <c r="P84" s="7">
        <v>7.4099999999999999E-2</v>
      </c>
      <c r="Q84" s="7" t="e">
        <v>#N/A</v>
      </c>
      <c r="R84" s="7" t="e">
        <v>#N/A</v>
      </c>
      <c r="S84" s="7" t="e">
        <v>#N/A</v>
      </c>
    </row>
    <row r="85" spans="1:19" x14ac:dyDescent="0.35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  <c r="M85" s="5">
        <v>45596</v>
      </c>
      <c r="N85" s="7">
        <v>0.12590000000000001</v>
      </c>
      <c r="O85" s="7">
        <v>5.16E-2</v>
      </c>
      <c r="P85" s="7">
        <v>7.4300000000000005E-2</v>
      </c>
      <c r="Q85" s="7" t="e">
        <v>#N/A</v>
      </c>
      <c r="R85" s="7" t="e">
        <v>#N/A</v>
      </c>
      <c r="S85" s="7" t="e">
        <v>#N/A</v>
      </c>
    </row>
    <row r="86" spans="1:19" x14ac:dyDescent="0.35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  <c r="M86" s="5">
        <v>45626</v>
      </c>
      <c r="N86" s="7">
        <v>0.1265</v>
      </c>
      <c r="O86" s="7">
        <v>5.1700000000000003E-2</v>
      </c>
      <c r="P86" s="7">
        <v>7.4800000000000005E-2</v>
      </c>
      <c r="Q86" s="7" t="e">
        <v>#N/A</v>
      </c>
      <c r="R86" s="7" t="e">
        <v>#N/A</v>
      </c>
      <c r="S86" s="7" t="e">
        <v>#N/A</v>
      </c>
    </row>
    <row r="87" spans="1:19" x14ac:dyDescent="0.35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  <c r="M87" s="5">
        <v>45657</v>
      </c>
      <c r="N87" s="7">
        <v>0.12670000000000001</v>
      </c>
      <c r="O87" s="7">
        <v>5.1799999999999999E-2</v>
      </c>
      <c r="P87" s="7">
        <v>7.4900000000000008E-2</v>
      </c>
      <c r="Q87" s="7">
        <v>0.12670000000000001</v>
      </c>
      <c r="R87" s="7">
        <v>5.1799999999999999E-2</v>
      </c>
      <c r="S87" s="7">
        <v>7.4900000000000008E-2</v>
      </c>
    </row>
    <row r="88" spans="1:19" x14ac:dyDescent="0.35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  <c r="M88" s="4" t="s">
        <v>146</v>
      </c>
      <c r="N88" s="7">
        <v>10.400099999999995</v>
      </c>
      <c r="O88" s="7">
        <v>3.8420000000000014</v>
      </c>
      <c r="P88" s="7">
        <v>6.5580999999999987</v>
      </c>
      <c r="Q88" s="7" t="e">
        <v>#N/A</v>
      </c>
      <c r="R88" s="7" t="e">
        <v>#N/A</v>
      </c>
      <c r="S88" s="7" t="e">
        <v>#N/A</v>
      </c>
    </row>
    <row r="89" spans="1:19" x14ac:dyDescent="0.35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9" x14ac:dyDescent="0.35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9" x14ac:dyDescent="0.35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9" x14ac:dyDescent="0.35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9" x14ac:dyDescent="0.35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9" x14ac:dyDescent="0.35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9" x14ac:dyDescent="0.35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9" x14ac:dyDescent="0.35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35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35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35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35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35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35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35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35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35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35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35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35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35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35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35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35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35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35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35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35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35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35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35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35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35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35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35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35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35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35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35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35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35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35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35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35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35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35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35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35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35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35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35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35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35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35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35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35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35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35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35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35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35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35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35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35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35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35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35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35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35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35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35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35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35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35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35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35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35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35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35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35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35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35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35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35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35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35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35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35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35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35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35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35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35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35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35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35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35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35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35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35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35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35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35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35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35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35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35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35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35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35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35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35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35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35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35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35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35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35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35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35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35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35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35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35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35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35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35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35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35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35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35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35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35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35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35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35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35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35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35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35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35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35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35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35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35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35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35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35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35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35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35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35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35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35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35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35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35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35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35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35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35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35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35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35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35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35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35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35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35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35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35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35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35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35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35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35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35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35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35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35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35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35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35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35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35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35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35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35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35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35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35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35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35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35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35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35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35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35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35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35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35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35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35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35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35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35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35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35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35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35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35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35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35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35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35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35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35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35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35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35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35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35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35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35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35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35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35">
      <c r="A315">
        <f t="shared" si="33"/>
        <v>2</v>
      </c>
      <c r="B315" t="str">
        <f t="shared" si="34"/>
        <v>2022</v>
      </c>
      <c r="C315" s="1">
        <f t="shared" ref="C315:C350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35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35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35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35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35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35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35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35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35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35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35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35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35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35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35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35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35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35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35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35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35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35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  <row r="338" spans="1:10" x14ac:dyDescent="0.35">
      <c r="A338">
        <f t="shared" ref="A338:A350" si="58">+MONTH(C338)</f>
        <v>1</v>
      </c>
      <c r="B338" t="str">
        <f t="shared" ref="B338:B350" si="59">+TEXT(YEAR(C338),"0")</f>
        <v>2024</v>
      </c>
      <c r="C338" s="1">
        <f t="shared" si="43"/>
        <v>45322</v>
      </c>
      <c r="D338" s="2">
        <f>IF(VLOOKUP($A338,'Q Activa'!$1:$1048576,MATCH(Q!$B338,'Q Activa'!$1:$1,0),FALSE)="",NA(),VLOOKUP($A338,'Q Activa'!$1:$1048576,MATCH(Q!$B338,'Q Activa'!$1:$1,0),FALSE))</f>
        <v>0.12180000000000001</v>
      </c>
      <c r="E338" s="2">
        <f>IF(VLOOKUP($A338,'Q Pasiva'!$1:$1048576,MATCH(Q!$B338,'Q Pasiva'!$1:$1,0),FALSE)="",NA(),VLOOKUP($A338,'Q Pasiva'!$1:$1048576,MATCH(Q!$B338,'Q Pasiva'!$1:$1,0),FALSE))</f>
        <v>4.5900000000000003E-2</v>
      </c>
      <c r="F338" s="2">
        <f t="shared" ref="F338:F350" si="60">+D338-E338</f>
        <v>7.5899999999999995E-2</v>
      </c>
      <c r="G338" s="2" t="e">
        <f t="shared" ref="G338:G350" si="61">+IF(ISNA(D339),D338,NA())</f>
        <v>#N/A</v>
      </c>
      <c r="H338" s="2" t="e">
        <f t="shared" ref="H338:H350" si="62">+IF(ISNA(E339),E338,NA())</f>
        <v>#N/A</v>
      </c>
      <c r="I338" s="2" t="e">
        <f t="shared" ref="I338:I350" si="63">+IF(ISNA(F339),F338,NA())</f>
        <v>#N/A</v>
      </c>
      <c r="J338">
        <f t="shared" ref="J338:J350" si="64">+IF(AND(_xlfn.NUMBERVALUE(B338)&gt;=2018,ISNA(D338)=FALSE),1,0)</f>
        <v>1</v>
      </c>
    </row>
    <row r="339" spans="1:10" x14ac:dyDescent="0.35">
      <c r="A339">
        <f t="shared" si="58"/>
        <v>2</v>
      </c>
      <c r="B339" t="str">
        <f t="shared" si="59"/>
        <v>2024</v>
      </c>
      <c r="C339" s="1">
        <f t="shared" si="43"/>
        <v>45351</v>
      </c>
      <c r="D339" s="2">
        <f>IF(VLOOKUP($A339,'Q Activa'!$1:$1048576,MATCH(Q!$B339,'Q Activa'!$1:$1,0),FALSE)="",NA(),VLOOKUP($A339,'Q Activa'!$1:$1048576,MATCH(Q!$B339,'Q Activa'!$1:$1,0),FALSE))</f>
        <v>0.12239999999999999</v>
      </c>
      <c r="E339" s="2">
        <f>IF(VLOOKUP($A339,'Q Pasiva'!$1:$1048576,MATCH(Q!$B339,'Q Pasiva'!$1:$1,0),FALSE)="",NA(),VLOOKUP($A339,'Q Pasiva'!$1:$1048576,MATCH(Q!$B339,'Q Pasiva'!$1:$1,0),FALSE))</f>
        <v>4.6699999999999998E-2</v>
      </c>
      <c r="F339" s="2">
        <f t="shared" si="60"/>
        <v>7.569999999999999E-2</v>
      </c>
      <c r="G339" s="2" t="e">
        <f t="shared" si="61"/>
        <v>#N/A</v>
      </c>
      <c r="H339" s="2" t="e">
        <f t="shared" si="62"/>
        <v>#N/A</v>
      </c>
      <c r="I339" s="2" t="e">
        <f t="shared" si="63"/>
        <v>#N/A</v>
      </c>
      <c r="J339">
        <f t="shared" si="64"/>
        <v>1</v>
      </c>
    </row>
    <row r="340" spans="1:10" x14ac:dyDescent="0.35">
      <c r="A340">
        <f t="shared" si="58"/>
        <v>3</v>
      </c>
      <c r="B340" t="str">
        <f t="shared" si="59"/>
        <v>2024</v>
      </c>
      <c r="C340" s="1">
        <f t="shared" si="43"/>
        <v>45382</v>
      </c>
      <c r="D340" s="2">
        <f>IF(VLOOKUP($A340,'Q Activa'!$1:$1048576,MATCH(Q!$B340,'Q Activa'!$1:$1,0),FALSE)="",NA(),VLOOKUP($A340,'Q Activa'!$1:$1048576,MATCH(Q!$B340,'Q Activa'!$1:$1,0),FALSE))</f>
        <v>0.1221</v>
      </c>
      <c r="E340" s="2">
        <f>IF(VLOOKUP($A340,'Q Pasiva'!$1:$1048576,MATCH(Q!$B340,'Q Pasiva'!$1:$1,0),FALSE)="",NA(),VLOOKUP($A340,'Q Pasiva'!$1:$1048576,MATCH(Q!$B340,'Q Pasiva'!$1:$1,0),FALSE))</f>
        <v>4.7199999999999999E-2</v>
      </c>
      <c r="F340" s="2">
        <f t="shared" si="60"/>
        <v>7.4899999999999994E-2</v>
      </c>
      <c r="G340" s="2" t="e">
        <f t="shared" si="61"/>
        <v>#N/A</v>
      </c>
      <c r="H340" s="2" t="e">
        <f t="shared" si="62"/>
        <v>#N/A</v>
      </c>
      <c r="I340" s="2" t="e">
        <f t="shared" si="63"/>
        <v>#N/A</v>
      </c>
      <c r="J340">
        <f t="shared" si="64"/>
        <v>1</v>
      </c>
    </row>
    <row r="341" spans="1:10" x14ac:dyDescent="0.35">
      <c r="A341">
        <f t="shared" si="58"/>
        <v>4</v>
      </c>
      <c r="B341" t="str">
        <f t="shared" si="59"/>
        <v>2024</v>
      </c>
      <c r="C341" s="1">
        <f t="shared" si="43"/>
        <v>45412</v>
      </c>
      <c r="D341" s="2">
        <f>IF(VLOOKUP($A341,'Q Activa'!$1:$1048576,MATCH(Q!$B341,'Q Activa'!$1:$1,0),FALSE)="",NA(),VLOOKUP($A341,'Q Activa'!$1:$1048576,MATCH(Q!$B341,'Q Activa'!$1:$1,0),FALSE))</f>
        <v>0.12239999999999999</v>
      </c>
      <c r="E341" s="2">
        <f>IF(VLOOKUP($A341,'Q Pasiva'!$1:$1048576,MATCH(Q!$B341,'Q Pasiva'!$1:$1,0),FALSE)="",NA(),VLOOKUP($A341,'Q Pasiva'!$1:$1048576,MATCH(Q!$B341,'Q Pasiva'!$1:$1,0),FALSE))</f>
        <v>4.82E-2</v>
      </c>
      <c r="F341" s="2">
        <f t="shared" si="60"/>
        <v>7.4199999999999988E-2</v>
      </c>
      <c r="G341" s="2" t="e">
        <f t="shared" si="61"/>
        <v>#N/A</v>
      </c>
      <c r="H341" s="2" t="e">
        <f t="shared" si="62"/>
        <v>#N/A</v>
      </c>
      <c r="I341" s="2" t="e">
        <f t="shared" si="63"/>
        <v>#N/A</v>
      </c>
      <c r="J341">
        <f t="shared" si="64"/>
        <v>1</v>
      </c>
    </row>
    <row r="342" spans="1:10" x14ac:dyDescent="0.35">
      <c r="A342">
        <f t="shared" si="58"/>
        <v>5</v>
      </c>
      <c r="B342" t="str">
        <f t="shared" si="59"/>
        <v>2024</v>
      </c>
      <c r="C342" s="1">
        <f t="shared" si="43"/>
        <v>45443</v>
      </c>
      <c r="D342" s="2">
        <f>IF(VLOOKUP($A342,'Q Activa'!$1:$1048576,MATCH(Q!$B342,'Q Activa'!$1:$1,0),FALSE)="",NA(),VLOOKUP($A342,'Q Activa'!$1:$1048576,MATCH(Q!$B342,'Q Activa'!$1:$1,0),FALSE))</f>
        <v>0.1229</v>
      </c>
      <c r="E342" s="2">
        <f>IF(VLOOKUP($A342,'Q Pasiva'!$1:$1048576,MATCH(Q!$B342,'Q Pasiva'!$1:$1,0),FALSE)="",NA(),VLOOKUP($A342,'Q Pasiva'!$1:$1048576,MATCH(Q!$B342,'Q Pasiva'!$1:$1,0),FALSE))</f>
        <v>4.8800000000000003E-2</v>
      </c>
      <c r="F342" s="2">
        <f t="shared" si="60"/>
        <v>7.4099999999999999E-2</v>
      </c>
      <c r="G342" s="2" t="e">
        <f t="shared" si="61"/>
        <v>#N/A</v>
      </c>
      <c r="H342" s="2" t="e">
        <f t="shared" si="62"/>
        <v>#N/A</v>
      </c>
      <c r="I342" s="2" t="e">
        <f t="shared" si="63"/>
        <v>#N/A</v>
      </c>
      <c r="J342">
        <f t="shared" si="64"/>
        <v>1</v>
      </c>
    </row>
    <row r="343" spans="1:10" x14ac:dyDescent="0.35">
      <c r="A343">
        <f t="shared" si="58"/>
        <v>6</v>
      </c>
      <c r="B343" t="str">
        <f t="shared" si="59"/>
        <v>2024</v>
      </c>
      <c r="C343" s="1">
        <f t="shared" si="43"/>
        <v>45473</v>
      </c>
      <c r="D343" s="2">
        <f>IF(VLOOKUP($A343,'Q Activa'!$1:$1048576,MATCH(Q!$B343,'Q Activa'!$1:$1,0),FALSE)="",NA(),VLOOKUP($A343,'Q Activa'!$1:$1048576,MATCH(Q!$B343,'Q Activa'!$1:$1,0),FALSE))</f>
        <v>0.1234</v>
      </c>
      <c r="E343" s="2">
        <f>IF(VLOOKUP($A343,'Q Pasiva'!$1:$1048576,MATCH(Q!$B343,'Q Pasiva'!$1:$1,0),FALSE)="",NA(),VLOOKUP($A343,'Q Pasiva'!$1:$1048576,MATCH(Q!$B343,'Q Pasiva'!$1:$1,0),FALSE))</f>
        <v>4.9500000000000002E-2</v>
      </c>
      <c r="F343" s="2">
        <f t="shared" si="60"/>
        <v>7.3899999999999993E-2</v>
      </c>
      <c r="G343" s="2" t="e">
        <f t="shared" si="61"/>
        <v>#N/A</v>
      </c>
      <c r="H343" s="2" t="e">
        <f t="shared" si="62"/>
        <v>#N/A</v>
      </c>
      <c r="I343" s="2" t="e">
        <f t="shared" si="63"/>
        <v>#N/A</v>
      </c>
      <c r="J343">
        <f t="shared" si="64"/>
        <v>1</v>
      </c>
    </row>
    <row r="344" spans="1:10" x14ac:dyDescent="0.35">
      <c r="A344">
        <f t="shared" si="58"/>
        <v>7</v>
      </c>
      <c r="B344" t="str">
        <f t="shared" si="59"/>
        <v>2024</v>
      </c>
      <c r="C344" s="1">
        <f t="shared" si="43"/>
        <v>45504</v>
      </c>
      <c r="D344" s="2">
        <f>IF(VLOOKUP($A344,'Q Activa'!$1:$1048576,MATCH(Q!$B344,'Q Activa'!$1:$1,0),FALSE)="",NA(),VLOOKUP($A344,'Q Activa'!$1:$1048576,MATCH(Q!$B344,'Q Activa'!$1:$1,0),FALSE))</f>
        <v>0.12379999999999999</v>
      </c>
      <c r="E344" s="2">
        <f>IF(VLOOKUP($A344,'Q Pasiva'!$1:$1048576,MATCH(Q!$B344,'Q Pasiva'!$1:$1,0),FALSE)="",NA(),VLOOKUP($A344,'Q Pasiva'!$1:$1048576,MATCH(Q!$B344,'Q Pasiva'!$1:$1,0),FALSE))</f>
        <v>4.9700000000000001E-2</v>
      </c>
      <c r="F344" s="2">
        <f t="shared" si="60"/>
        <v>7.4099999999999999E-2</v>
      </c>
      <c r="G344" s="2" t="e">
        <f t="shared" si="61"/>
        <v>#N/A</v>
      </c>
      <c r="H344" s="2" t="e">
        <f t="shared" si="62"/>
        <v>#N/A</v>
      </c>
      <c r="I344" s="2" t="e">
        <f t="shared" si="63"/>
        <v>#N/A</v>
      </c>
      <c r="J344">
        <f t="shared" si="64"/>
        <v>1</v>
      </c>
    </row>
    <row r="345" spans="1:10" x14ac:dyDescent="0.35">
      <c r="A345">
        <f t="shared" si="58"/>
        <v>8</v>
      </c>
      <c r="B345" t="str">
        <f t="shared" si="59"/>
        <v>2024</v>
      </c>
      <c r="C345" s="1">
        <f t="shared" si="43"/>
        <v>45535</v>
      </c>
      <c r="D345" s="2">
        <f>IF(VLOOKUP($A345,'Q Activa'!$1:$1048576,MATCH(Q!$B345,'Q Activa'!$1:$1,0),FALSE)="",NA(),VLOOKUP($A345,'Q Activa'!$1:$1048576,MATCH(Q!$B345,'Q Activa'!$1:$1,0),FALSE))</f>
        <v>0.1244</v>
      </c>
      <c r="E345" s="2">
        <f>IF(VLOOKUP($A345,'Q Pasiva'!$1:$1048576,MATCH(Q!$B345,'Q Pasiva'!$1:$1,0),FALSE)="",NA(),VLOOKUP($A345,'Q Pasiva'!$1:$1048576,MATCH(Q!$B345,'Q Pasiva'!$1:$1,0),FALSE))</f>
        <v>5.0299999999999997E-2</v>
      </c>
      <c r="F345" s="2">
        <f t="shared" si="60"/>
        <v>7.4099999999999999E-2</v>
      </c>
      <c r="G345" s="2" t="e">
        <f t="shared" si="61"/>
        <v>#N/A</v>
      </c>
      <c r="H345" s="2" t="e">
        <f t="shared" si="62"/>
        <v>#N/A</v>
      </c>
      <c r="I345" s="2" t="e">
        <f t="shared" si="63"/>
        <v>#N/A</v>
      </c>
      <c r="J345">
        <f t="shared" si="64"/>
        <v>1</v>
      </c>
    </row>
    <row r="346" spans="1:10" x14ac:dyDescent="0.35">
      <c r="A346">
        <f t="shared" si="58"/>
        <v>9</v>
      </c>
      <c r="B346" t="str">
        <f t="shared" si="59"/>
        <v>2024</v>
      </c>
      <c r="C346" s="1">
        <f t="shared" si="43"/>
        <v>45565</v>
      </c>
      <c r="D346" s="2">
        <f>IF(VLOOKUP($A346,'Q Activa'!$1:$1048576,MATCH(Q!$B346,'Q Activa'!$1:$1,0),FALSE)="",NA(),VLOOKUP($A346,'Q Activa'!$1:$1048576,MATCH(Q!$B346,'Q Activa'!$1:$1,0),FALSE))</f>
        <v>0.12509999999999999</v>
      </c>
      <c r="E346" s="2">
        <f>IF(VLOOKUP($A346,'Q Pasiva'!$1:$1048576,MATCH(Q!$B346,'Q Pasiva'!$1:$1,0),FALSE)="",NA(),VLOOKUP($A346,'Q Pasiva'!$1:$1048576,MATCH(Q!$B346,'Q Pasiva'!$1:$1,0),FALSE))</f>
        <v>5.0999999999999997E-2</v>
      </c>
      <c r="F346" s="2">
        <f t="shared" si="60"/>
        <v>7.4099999999999999E-2</v>
      </c>
      <c r="G346" s="2" t="e">
        <f t="shared" si="61"/>
        <v>#N/A</v>
      </c>
      <c r="H346" s="2" t="e">
        <f t="shared" si="62"/>
        <v>#N/A</v>
      </c>
      <c r="I346" s="2" t="e">
        <f t="shared" si="63"/>
        <v>#N/A</v>
      </c>
      <c r="J346">
        <f t="shared" si="64"/>
        <v>1</v>
      </c>
    </row>
    <row r="347" spans="1:10" x14ac:dyDescent="0.35">
      <c r="A347">
        <f t="shared" si="58"/>
        <v>10</v>
      </c>
      <c r="B347" t="str">
        <f t="shared" si="59"/>
        <v>2024</v>
      </c>
      <c r="C347" s="1">
        <f t="shared" si="43"/>
        <v>45596</v>
      </c>
      <c r="D347" s="2">
        <f>IF(VLOOKUP($A347,'Q Activa'!$1:$1048576,MATCH(Q!$B347,'Q Activa'!$1:$1,0),FALSE)="",NA(),VLOOKUP($A347,'Q Activa'!$1:$1048576,MATCH(Q!$B347,'Q Activa'!$1:$1,0),FALSE))</f>
        <v>0.12590000000000001</v>
      </c>
      <c r="E347" s="2">
        <f>IF(VLOOKUP($A347,'Q Pasiva'!$1:$1048576,MATCH(Q!$B347,'Q Pasiva'!$1:$1,0),FALSE)="",NA(),VLOOKUP($A347,'Q Pasiva'!$1:$1048576,MATCH(Q!$B347,'Q Pasiva'!$1:$1,0),FALSE))</f>
        <v>5.16E-2</v>
      </c>
      <c r="F347" s="2">
        <f t="shared" si="60"/>
        <v>7.4300000000000005E-2</v>
      </c>
      <c r="G347" s="2" t="e">
        <f t="shared" si="61"/>
        <v>#N/A</v>
      </c>
      <c r="H347" s="2" t="e">
        <f t="shared" si="62"/>
        <v>#N/A</v>
      </c>
      <c r="I347" s="2" t="e">
        <f t="shared" si="63"/>
        <v>#N/A</v>
      </c>
      <c r="J347">
        <f t="shared" si="64"/>
        <v>1</v>
      </c>
    </row>
    <row r="348" spans="1:10" x14ac:dyDescent="0.35">
      <c r="A348">
        <f t="shared" si="58"/>
        <v>11</v>
      </c>
      <c r="B348" t="str">
        <f t="shared" si="59"/>
        <v>2024</v>
      </c>
      <c r="C348" s="1">
        <f t="shared" si="43"/>
        <v>45626</v>
      </c>
      <c r="D348" s="2">
        <f>IF(VLOOKUP($A348,'Q Activa'!$1:$1048576,MATCH(Q!$B348,'Q Activa'!$1:$1,0),FALSE)="",NA(),VLOOKUP($A348,'Q Activa'!$1:$1048576,MATCH(Q!$B348,'Q Activa'!$1:$1,0),FALSE))</f>
        <v>0.1265</v>
      </c>
      <c r="E348" s="2">
        <f>IF(VLOOKUP($A348,'Q Pasiva'!$1:$1048576,MATCH(Q!$B348,'Q Pasiva'!$1:$1,0),FALSE)="",NA(),VLOOKUP($A348,'Q Pasiva'!$1:$1048576,MATCH(Q!$B348,'Q Pasiva'!$1:$1,0),FALSE))</f>
        <v>5.1700000000000003E-2</v>
      </c>
      <c r="F348" s="2">
        <f t="shared" si="60"/>
        <v>7.4800000000000005E-2</v>
      </c>
      <c r="G348" s="2" t="e">
        <f t="shared" si="61"/>
        <v>#N/A</v>
      </c>
      <c r="H348" s="2" t="e">
        <f t="shared" si="62"/>
        <v>#N/A</v>
      </c>
      <c r="I348" s="2" t="e">
        <f t="shared" si="63"/>
        <v>#N/A</v>
      </c>
      <c r="J348">
        <f t="shared" si="64"/>
        <v>1</v>
      </c>
    </row>
    <row r="349" spans="1:10" x14ac:dyDescent="0.35">
      <c r="A349">
        <f t="shared" si="58"/>
        <v>12</v>
      </c>
      <c r="B349" t="str">
        <f t="shared" si="59"/>
        <v>2024</v>
      </c>
      <c r="C349" s="1">
        <f t="shared" si="43"/>
        <v>45657</v>
      </c>
      <c r="D349" s="2">
        <f>IF(VLOOKUP($A349,'Q Activa'!$1:$1048576,MATCH(Q!$B349,'Q Activa'!$1:$1,0),FALSE)="",NA(),VLOOKUP($A349,'Q Activa'!$1:$1048576,MATCH(Q!$B349,'Q Activa'!$1:$1,0),FALSE))</f>
        <v>0.12670000000000001</v>
      </c>
      <c r="E349" s="2">
        <f>IF(VLOOKUP($A349,'Q Pasiva'!$1:$1048576,MATCH(Q!$B349,'Q Pasiva'!$1:$1,0),FALSE)="",NA(),VLOOKUP($A349,'Q Pasiva'!$1:$1048576,MATCH(Q!$B349,'Q Pasiva'!$1:$1,0),FALSE))</f>
        <v>5.1799999999999999E-2</v>
      </c>
      <c r="F349" s="2">
        <f t="shared" si="60"/>
        <v>7.4900000000000008E-2</v>
      </c>
      <c r="G349" s="2">
        <f t="shared" si="61"/>
        <v>0.12670000000000001</v>
      </c>
      <c r="H349" s="2">
        <f t="shared" si="62"/>
        <v>5.1799999999999999E-2</v>
      </c>
      <c r="I349" s="2">
        <f t="shared" si="63"/>
        <v>7.4900000000000008E-2</v>
      </c>
      <c r="J349">
        <f t="shared" si="64"/>
        <v>1</v>
      </c>
    </row>
    <row r="350" spans="1:10" x14ac:dyDescent="0.35">
      <c r="A350">
        <f t="shared" si="58"/>
        <v>1</v>
      </c>
      <c r="B350" t="str">
        <f t="shared" si="59"/>
        <v>2025</v>
      </c>
      <c r="C350" s="1">
        <f t="shared" si="43"/>
        <v>45688</v>
      </c>
      <c r="D350" s="2" t="e">
        <f>IF(VLOOKUP($A350,'Q Activa'!$1:$1048576,MATCH(Q!$B350,'Q Activa'!$1:$1,0),FALSE)="",NA(),VLOOKUP($A350,'Q Activa'!$1:$1048576,MATCH(Q!$B350,'Q Activa'!$1:$1,0),FALSE))</f>
        <v>#N/A</v>
      </c>
      <c r="E350" s="2" t="e">
        <f>IF(VLOOKUP($A350,'Q Pasiva'!$1:$1048576,MATCH(Q!$B350,'Q Pasiva'!$1:$1,0),FALSE)="",NA(),VLOOKUP($A350,'Q Pasiva'!$1:$1048576,MATCH(Q!$B350,'Q Pasiva'!$1:$1,0),FALSE))</f>
        <v>#N/A</v>
      </c>
      <c r="F350" s="2" t="e">
        <f t="shared" si="60"/>
        <v>#N/A</v>
      </c>
      <c r="G350" s="2" t="e">
        <f t="shared" si="61"/>
        <v>#N/A</v>
      </c>
      <c r="H350" s="2" t="e">
        <f t="shared" si="62"/>
        <v>#N/A</v>
      </c>
      <c r="I350" s="2" t="e">
        <f t="shared" si="63"/>
        <v>#N/A</v>
      </c>
      <c r="J350">
        <f t="shared" si="64"/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52"/>
  <sheetViews>
    <sheetView topLeftCell="A328" zoomScale="70" zoomScaleNormal="70" workbookViewId="0">
      <selection activeCell="M352" sqref="M352"/>
    </sheetView>
  </sheetViews>
  <sheetFormatPr defaultColWidth="8.81640625" defaultRowHeight="14.5" x14ac:dyDescent="0.35"/>
  <cols>
    <col min="3" max="3" width="10.54296875" bestFit="1" customWidth="1"/>
    <col min="13" max="13" width="13.08984375" bestFit="1" customWidth="1"/>
    <col min="14" max="16" width="7.81640625" style="6" bestFit="1" customWidth="1"/>
    <col min="17" max="17" width="13.08984375" style="6" bestFit="1" customWidth="1"/>
    <col min="18" max="18" width="13.26953125" style="6" bestFit="1" customWidth="1"/>
    <col min="19" max="19" width="13.81640625" style="6" bestFit="1" customWidth="1"/>
  </cols>
  <sheetData>
    <row r="1" spans="1:19" x14ac:dyDescent="0.3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5">
        <v>45291</v>
      </c>
      <c r="N75" s="7">
        <v>6.7699999999999996E-2</v>
      </c>
      <c r="O75" s="7">
        <v>3.56E-2</v>
      </c>
      <c r="P75" s="7">
        <v>3.2099999999999997E-2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  <c r="M76" s="5">
        <v>45322</v>
      </c>
      <c r="N76" s="7">
        <v>6.93E-2</v>
      </c>
      <c r="O76" s="7">
        <v>3.56E-2</v>
      </c>
      <c r="P76" s="7">
        <v>3.3700000000000001E-2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  <c r="M77" s="5">
        <v>45351</v>
      </c>
      <c r="N77" s="7">
        <v>6.9500000000000006E-2</v>
      </c>
      <c r="O77" s="7">
        <v>3.6299999999999999E-2</v>
      </c>
      <c r="P77" s="7">
        <v>3.3200000000000007E-2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  <c r="M78" s="5">
        <v>45382</v>
      </c>
      <c r="N78" s="7">
        <v>6.9800000000000001E-2</v>
      </c>
      <c r="O78" s="7">
        <v>3.6799999999999999E-2</v>
      </c>
      <c r="P78" s="7">
        <v>3.3000000000000002E-2</v>
      </c>
      <c r="Q78" s="7">
        <v>6.9800000000000001E-2</v>
      </c>
      <c r="R78" s="7" t="e">
        <v>#N/A</v>
      </c>
      <c r="S78" s="7">
        <v>3.3000000000000002E-2</v>
      </c>
    </row>
    <row r="79" spans="1:19" x14ac:dyDescent="0.35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  <c r="M79" s="4" t="s">
        <v>146</v>
      </c>
      <c r="N79" s="7">
        <v>4.6614000000000004</v>
      </c>
      <c r="O79" s="7">
        <v>2.2338</v>
      </c>
      <c r="P79" s="7">
        <v>2.4276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35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35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35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35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35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35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35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35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35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35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35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35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35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35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35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35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35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35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35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35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35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35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35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35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35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35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35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35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35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35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35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35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35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35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35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35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35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35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35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35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35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35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35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35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35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35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35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35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35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35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35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35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35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35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35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35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35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35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35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35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35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35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35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35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35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35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35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35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35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35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35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35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35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35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35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35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35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35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35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35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35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35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35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35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35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35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35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35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35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35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35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35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35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35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35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35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35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35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35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35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35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35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35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35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35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35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35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35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35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35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35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35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35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35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35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35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35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35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35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35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35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35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35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35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35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35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35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35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35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35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35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35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35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35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35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35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35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35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35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35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35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35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35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35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35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35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35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35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35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35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35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35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35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35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35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35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35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35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35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35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35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35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35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35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35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35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35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35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35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35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35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35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35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35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35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35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35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35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35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35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35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35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35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35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35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35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35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35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35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35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35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35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35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35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35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35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35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35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35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35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35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35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35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35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35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35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35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35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35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35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35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35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35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35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35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35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35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35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35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35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35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35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35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35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35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35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35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35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35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35">
      <c r="A310">
        <f t="shared" si="25"/>
        <v>9</v>
      </c>
      <c r="B310" t="str">
        <f t="shared" si="26"/>
        <v>2021</v>
      </c>
      <c r="C310" s="1">
        <f t="shared" ref="C310:C352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35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35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35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35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35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35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35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35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35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35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35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35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35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35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35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35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35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35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35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35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35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35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35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35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35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35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35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35">
      <c r="A338">
        <f t="shared" ref="A338:A352" si="45">+MONTH(C338)</f>
        <v>1</v>
      </c>
      <c r="B338" t="str">
        <f t="shared" ref="B338:B352" si="46">+TEXT(YEAR(C338),"0")</f>
        <v>2024</v>
      </c>
      <c r="C338" s="1">
        <f t="shared" si="32"/>
        <v>45322</v>
      </c>
      <c r="D338" s="2">
        <f>IF(VLOOKUP($A338,'$ Activa'!$1:$1048576,MATCH('$'!$B338,'$ Activa'!$1:$1,0),FALSE)="",NA(),VLOOKUP($A338,'$ Activa'!$1:$1048576,MATCH('$'!$B338,'$ Activa'!$1:$1,0),FALSE))</f>
        <v>6.93E-2</v>
      </c>
      <c r="E338" s="2">
        <f>IF(VLOOKUP($A338,'$ Pasiva'!$1:$1048576,MATCH('$'!$B338,'$ Pasiva'!$1:$1,0),FALSE)="",NA(),VLOOKUP($A338,'$ Pasiva'!$1:$1048576,MATCH('$'!$B338,'$ Pasiva'!$1:$1,0),FALSE))</f>
        <v>3.56E-2</v>
      </c>
      <c r="F338" s="2">
        <f t="shared" ref="F338:F352" si="47">+D338-E338</f>
        <v>3.3700000000000001E-2</v>
      </c>
      <c r="G338" s="2" t="e">
        <f t="shared" ref="G338:G352" si="48">+IF(ISNA(D339),D338,NA())</f>
        <v>#N/A</v>
      </c>
      <c r="H338" s="2" t="e">
        <f t="shared" ref="H338:H352" si="49">+IF(ISNA(E339),E338,NA())</f>
        <v>#N/A</v>
      </c>
      <c r="I338" s="2" t="e">
        <f t="shared" ref="I338:I352" si="50">+IF(ISNA(F339),F338,NA())</f>
        <v>#N/A</v>
      </c>
      <c r="J338">
        <f t="shared" ref="J338:J352" si="51">+IF(AND(_xlfn.NUMBERVALUE(B338)&gt;=2018,ISNA(D338)=FALSE),1,0)</f>
        <v>1</v>
      </c>
    </row>
    <row r="339" spans="1:10" x14ac:dyDescent="0.35">
      <c r="A339">
        <f t="shared" si="45"/>
        <v>2</v>
      </c>
      <c r="B339" t="str">
        <f t="shared" si="46"/>
        <v>2024</v>
      </c>
      <c r="C339" s="1">
        <f t="shared" si="32"/>
        <v>45351</v>
      </c>
      <c r="D339" s="2">
        <f>IF(VLOOKUP($A339,'$ Activa'!$1:$1048576,MATCH('$'!$B339,'$ Activa'!$1:$1,0),FALSE)="",NA(),VLOOKUP($A339,'$ Activa'!$1:$1048576,MATCH('$'!$B339,'$ Activa'!$1:$1,0),FALSE))</f>
        <v>6.9500000000000006E-2</v>
      </c>
      <c r="E339" s="2">
        <f>IF(VLOOKUP($A339,'$ Pasiva'!$1:$1048576,MATCH('$'!$B339,'$ Pasiva'!$1:$1,0),FALSE)="",NA(),VLOOKUP($A339,'$ Pasiva'!$1:$1048576,MATCH('$'!$B339,'$ Pasiva'!$1:$1,0),FALSE))</f>
        <v>3.6299999999999999E-2</v>
      </c>
      <c r="F339" s="2">
        <f t="shared" si="47"/>
        <v>3.3200000000000007E-2</v>
      </c>
      <c r="G339" s="2" t="e">
        <f t="shared" si="48"/>
        <v>#N/A</v>
      </c>
      <c r="H339" s="2" t="e">
        <f t="shared" si="49"/>
        <v>#N/A</v>
      </c>
      <c r="I339" s="2" t="e">
        <f t="shared" si="50"/>
        <v>#N/A</v>
      </c>
      <c r="J339">
        <f t="shared" si="51"/>
        <v>1</v>
      </c>
    </row>
    <row r="340" spans="1:10" x14ac:dyDescent="0.35">
      <c r="A340">
        <f t="shared" si="45"/>
        <v>3</v>
      </c>
      <c r="B340" t="str">
        <f t="shared" si="46"/>
        <v>2024</v>
      </c>
      <c r="C340" s="1">
        <f t="shared" si="32"/>
        <v>45382</v>
      </c>
      <c r="D340" s="2">
        <f>IF(VLOOKUP($A340,'$ Activa'!$1:$1048576,MATCH('$'!$B340,'$ Activa'!$1:$1,0),FALSE)="",NA(),VLOOKUP($A340,'$ Activa'!$1:$1048576,MATCH('$'!$B340,'$ Activa'!$1:$1,0),FALSE))</f>
        <v>6.9800000000000001E-2</v>
      </c>
      <c r="E340" s="2">
        <f>IF(VLOOKUP($A340,'$ Pasiva'!$1:$1048576,MATCH('$'!$B340,'$ Pasiva'!$1:$1,0),FALSE)="",NA(),VLOOKUP($A340,'$ Pasiva'!$1:$1048576,MATCH('$'!$B340,'$ Pasiva'!$1:$1,0),FALSE))</f>
        <v>3.6799999999999999E-2</v>
      </c>
      <c r="F340" s="2">
        <f t="shared" si="47"/>
        <v>3.3000000000000002E-2</v>
      </c>
      <c r="G340" s="2">
        <f t="shared" si="48"/>
        <v>6.9800000000000001E-2</v>
      </c>
      <c r="H340" s="2" t="e">
        <f t="shared" si="49"/>
        <v>#N/A</v>
      </c>
      <c r="I340" s="2">
        <f t="shared" si="50"/>
        <v>3.3000000000000002E-2</v>
      </c>
      <c r="J340">
        <f t="shared" si="51"/>
        <v>1</v>
      </c>
    </row>
    <row r="341" spans="1:10" x14ac:dyDescent="0.35">
      <c r="A341">
        <f t="shared" si="45"/>
        <v>4</v>
      </c>
      <c r="B341" t="str">
        <f t="shared" si="46"/>
        <v>2024</v>
      </c>
      <c r="C341" s="1">
        <f t="shared" si="32"/>
        <v>45412</v>
      </c>
      <c r="D341" s="2" t="e">
        <f>IF(VLOOKUP($A341,'$ Activa'!$1:$1048576,MATCH('$'!$B341,'$ Activa'!$1:$1,0),FALSE)="",NA(),VLOOKUP($A341,'$ Activa'!$1:$1048576,MATCH('$'!$B341,'$ Activa'!$1:$1,0),FALSE))</f>
        <v>#N/A</v>
      </c>
      <c r="E341" s="2">
        <f>IF(VLOOKUP($A341,'$ Pasiva'!$1:$1048576,MATCH('$'!$B341,'$ Pasiva'!$1:$1,0),FALSE)="",NA(),VLOOKUP($A341,'$ Pasiva'!$1:$1048576,MATCH('$'!$B341,'$ Pasiva'!$1:$1,0),FALSE))</f>
        <v>3.7699999999999997E-2</v>
      </c>
      <c r="F341" s="2" t="e">
        <f t="shared" si="47"/>
        <v>#N/A</v>
      </c>
      <c r="G341" s="2" t="e">
        <f t="shared" si="48"/>
        <v>#N/A</v>
      </c>
      <c r="H341" s="2" t="e">
        <f t="shared" si="49"/>
        <v>#N/A</v>
      </c>
      <c r="I341" s="2" t="e">
        <f t="shared" si="50"/>
        <v>#N/A</v>
      </c>
      <c r="J341">
        <f t="shared" si="51"/>
        <v>0</v>
      </c>
    </row>
    <row r="342" spans="1:10" x14ac:dyDescent="0.35">
      <c r="A342">
        <f t="shared" si="45"/>
        <v>5</v>
      </c>
      <c r="B342" t="str">
        <f t="shared" si="46"/>
        <v>2024</v>
      </c>
      <c r="C342" s="1">
        <f t="shared" si="32"/>
        <v>45443</v>
      </c>
      <c r="D342" s="2" t="e">
        <f>IF(VLOOKUP($A342,'$ Activa'!$1:$1048576,MATCH('$'!$B342,'$ Activa'!$1:$1,0),FALSE)="",NA(),VLOOKUP($A342,'$ Activa'!$1:$1048576,MATCH('$'!$B342,'$ Activa'!$1:$1,0),FALSE))</f>
        <v>#N/A</v>
      </c>
      <c r="E342" s="2">
        <f>IF(VLOOKUP($A342,'$ Pasiva'!$1:$1048576,MATCH('$'!$B342,'$ Pasiva'!$1:$1,0),FALSE)="",NA(),VLOOKUP($A342,'$ Pasiva'!$1:$1048576,MATCH('$'!$B342,'$ Pasiva'!$1:$1,0),FALSE))</f>
        <v>3.8100000000000002E-2</v>
      </c>
      <c r="F342" s="2" t="e">
        <f t="shared" si="47"/>
        <v>#N/A</v>
      </c>
      <c r="G342" s="2" t="e">
        <f t="shared" si="48"/>
        <v>#N/A</v>
      </c>
      <c r="H342" s="2" t="e">
        <f t="shared" si="49"/>
        <v>#N/A</v>
      </c>
      <c r="I342" s="2" t="e">
        <f t="shared" si="50"/>
        <v>#N/A</v>
      </c>
      <c r="J342">
        <f t="shared" si="51"/>
        <v>0</v>
      </c>
    </row>
    <row r="343" spans="1:10" x14ac:dyDescent="0.35">
      <c r="A343">
        <f t="shared" si="45"/>
        <v>6</v>
      </c>
      <c r="B343" t="str">
        <f t="shared" si="46"/>
        <v>2024</v>
      </c>
      <c r="C343" s="1">
        <f t="shared" si="32"/>
        <v>45473</v>
      </c>
      <c r="D343" s="2" t="e">
        <f>IF(VLOOKUP($A343,'$ Activa'!$1:$1048576,MATCH('$'!$B343,'$ Activa'!$1:$1,0),FALSE)="",NA(),VLOOKUP($A343,'$ Activa'!$1:$1048576,MATCH('$'!$B343,'$ Activa'!$1:$1,0),FALSE))</f>
        <v>#N/A</v>
      </c>
      <c r="E343" s="2">
        <f>IF(VLOOKUP($A343,'$ Pasiva'!$1:$1048576,MATCH('$'!$B343,'$ Pasiva'!$1:$1,0),FALSE)="",NA(),VLOOKUP($A343,'$ Pasiva'!$1:$1048576,MATCH('$'!$B343,'$ Pasiva'!$1:$1,0),FALSE))</f>
        <v>3.8300000000000001E-2</v>
      </c>
      <c r="F343" s="2" t="e">
        <f t="shared" si="47"/>
        <v>#N/A</v>
      </c>
      <c r="G343" s="2" t="e">
        <f t="shared" si="48"/>
        <v>#N/A</v>
      </c>
      <c r="H343" s="2" t="e">
        <f t="shared" si="49"/>
        <v>#N/A</v>
      </c>
      <c r="I343" s="2" t="e">
        <f t="shared" si="50"/>
        <v>#N/A</v>
      </c>
      <c r="J343">
        <f t="shared" si="51"/>
        <v>0</v>
      </c>
    </row>
    <row r="344" spans="1:10" x14ac:dyDescent="0.35">
      <c r="A344">
        <f t="shared" si="45"/>
        <v>7</v>
      </c>
      <c r="B344" t="str">
        <f t="shared" si="46"/>
        <v>2024</v>
      </c>
      <c r="C344" s="1">
        <f t="shared" si="32"/>
        <v>45504</v>
      </c>
      <c r="D344" s="2" t="e">
        <f>IF(VLOOKUP($A344,'$ Activa'!$1:$1048576,MATCH('$'!$B344,'$ Activa'!$1:$1,0),FALSE)="",NA(),VLOOKUP($A344,'$ Activa'!$1:$1048576,MATCH('$'!$B344,'$ Activa'!$1:$1,0),FALSE))</f>
        <v>#N/A</v>
      </c>
      <c r="E344" s="2">
        <f>IF(VLOOKUP($A344,'$ Pasiva'!$1:$1048576,MATCH('$'!$B344,'$ Pasiva'!$1:$1,0),FALSE)="",NA(),VLOOKUP($A344,'$ Pasiva'!$1:$1048576,MATCH('$'!$B344,'$ Pasiva'!$1:$1,0),FALSE))</f>
        <v>3.8600000000000002E-2</v>
      </c>
      <c r="F344" s="2" t="e">
        <f t="shared" si="47"/>
        <v>#N/A</v>
      </c>
      <c r="G344" s="2" t="e">
        <f t="shared" si="48"/>
        <v>#N/A</v>
      </c>
      <c r="H344" s="2" t="e">
        <f t="shared" si="49"/>
        <v>#N/A</v>
      </c>
      <c r="I344" s="2" t="e">
        <f t="shared" si="50"/>
        <v>#N/A</v>
      </c>
      <c r="J344">
        <f t="shared" si="51"/>
        <v>0</v>
      </c>
    </row>
    <row r="345" spans="1:10" x14ac:dyDescent="0.35">
      <c r="A345">
        <f t="shared" si="45"/>
        <v>8</v>
      </c>
      <c r="B345" t="str">
        <f t="shared" si="46"/>
        <v>2024</v>
      </c>
      <c r="C345" s="1">
        <f t="shared" si="32"/>
        <v>45535</v>
      </c>
      <c r="D345" s="2" t="e">
        <f>IF(VLOOKUP($A345,'$ Activa'!$1:$1048576,MATCH('$'!$B345,'$ Activa'!$1:$1,0),FALSE)="",NA(),VLOOKUP($A345,'$ Activa'!$1:$1048576,MATCH('$'!$B345,'$ Activa'!$1:$1,0),FALSE))</f>
        <v>#N/A</v>
      </c>
      <c r="E345" s="2">
        <f>IF(VLOOKUP($A345,'$ Pasiva'!$1:$1048576,MATCH('$'!$B345,'$ Pasiva'!$1:$1,0),FALSE)="",NA(),VLOOKUP($A345,'$ Pasiva'!$1:$1048576,MATCH('$'!$B345,'$ Pasiva'!$1:$1,0),FALSE))</f>
        <v>3.9199999999999999E-2</v>
      </c>
      <c r="F345" s="2" t="e">
        <f t="shared" si="47"/>
        <v>#N/A</v>
      </c>
      <c r="G345" s="2" t="e">
        <f t="shared" si="48"/>
        <v>#N/A</v>
      </c>
      <c r="H345" s="2" t="e">
        <f t="shared" si="49"/>
        <v>#N/A</v>
      </c>
      <c r="I345" s="2" t="e">
        <f t="shared" si="50"/>
        <v>#N/A</v>
      </c>
      <c r="J345">
        <f t="shared" si="51"/>
        <v>0</v>
      </c>
    </row>
    <row r="346" spans="1:10" x14ac:dyDescent="0.35">
      <c r="A346">
        <f t="shared" si="45"/>
        <v>9</v>
      </c>
      <c r="B346" t="str">
        <f t="shared" si="46"/>
        <v>2024</v>
      </c>
      <c r="C346" s="1">
        <f t="shared" si="32"/>
        <v>45565</v>
      </c>
      <c r="D346" s="2" t="e">
        <f>IF(VLOOKUP($A346,'$ Activa'!$1:$1048576,MATCH('$'!$B346,'$ Activa'!$1:$1,0),FALSE)="",NA(),VLOOKUP($A346,'$ Activa'!$1:$1048576,MATCH('$'!$B346,'$ Activa'!$1:$1,0),FALSE))</f>
        <v>#N/A</v>
      </c>
      <c r="E346" s="2">
        <f>IF(VLOOKUP($A346,'$ Pasiva'!$1:$1048576,MATCH('$'!$B346,'$ Pasiva'!$1:$1,0),FALSE)="",NA(),VLOOKUP($A346,'$ Pasiva'!$1:$1048576,MATCH('$'!$B346,'$ Pasiva'!$1:$1,0),FALSE))</f>
        <v>3.9699999999999999E-2</v>
      </c>
      <c r="F346" s="2" t="e">
        <f t="shared" si="47"/>
        <v>#N/A</v>
      </c>
      <c r="G346" s="2" t="e">
        <f t="shared" si="48"/>
        <v>#N/A</v>
      </c>
      <c r="H346" s="2" t="e">
        <f t="shared" si="49"/>
        <v>#N/A</v>
      </c>
      <c r="I346" s="2" t="e">
        <f t="shared" si="50"/>
        <v>#N/A</v>
      </c>
      <c r="J346">
        <f t="shared" si="51"/>
        <v>0</v>
      </c>
    </row>
    <row r="347" spans="1:10" x14ac:dyDescent="0.35">
      <c r="A347">
        <f t="shared" si="45"/>
        <v>10</v>
      </c>
      <c r="B347" t="str">
        <f t="shared" si="46"/>
        <v>2024</v>
      </c>
      <c r="C347" s="1">
        <f t="shared" si="32"/>
        <v>45596</v>
      </c>
      <c r="D347" s="2" t="e">
        <f>IF(VLOOKUP($A347,'$ Activa'!$1:$1048576,MATCH('$'!$B347,'$ Activa'!$1:$1,0),FALSE)="",NA(),VLOOKUP($A347,'$ Activa'!$1:$1048576,MATCH('$'!$B347,'$ Activa'!$1:$1,0),FALSE))</f>
        <v>#N/A</v>
      </c>
      <c r="E347" s="2">
        <f>IF(VLOOKUP($A347,'$ Pasiva'!$1:$1048576,MATCH('$'!$B347,'$ Pasiva'!$1:$1,0),FALSE)="",NA(),VLOOKUP($A347,'$ Pasiva'!$1:$1048576,MATCH('$'!$B347,'$ Pasiva'!$1:$1,0),FALSE))</f>
        <v>4.0099999999999997E-2</v>
      </c>
      <c r="F347" s="2" t="e">
        <f t="shared" si="47"/>
        <v>#N/A</v>
      </c>
      <c r="G347" s="2" t="e">
        <f t="shared" si="48"/>
        <v>#N/A</v>
      </c>
      <c r="H347" s="2" t="e">
        <f t="shared" si="49"/>
        <v>#N/A</v>
      </c>
      <c r="I347" s="2" t="e">
        <f t="shared" si="50"/>
        <v>#N/A</v>
      </c>
      <c r="J347">
        <f t="shared" si="51"/>
        <v>0</v>
      </c>
    </row>
    <row r="348" spans="1:10" x14ac:dyDescent="0.35">
      <c r="A348">
        <f t="shared" si="45"/>
        <v>11</v>
      </c>
      <c r="B348" t="str">
        <f t="shared" si="46"/>
        <v>2024</v>
      </c>
      <c r="C348" s="1">
        <f t="shared" si="32"/>
        <v>45626</v>
      </c>
      <c r="D348" s="2" t="e">
        <f>IF(VLOOKUP($A348,'$ Activa'!$1:$1048576,MATCH('$'!$B348,'$ Activa'!$1:$1,0),FALSE)="",NA(),VLOOKUP($A348,'$ Activa'!$1:$1048576,MATCH('$'!$B348,'$ Activa'!$1:$1,0),FALSE))</f>
        <v>#N/A</v>
      </c>
      <c r="E348" s="2">
        <f>IF(VLOOKUP($A348,'$ Pasiva'!$1:$1048576,MATCH('$'!$B348,'$ Pasiva'!$1:$1,0),FALSE)="",NA(),VLOOKUP($A348,'$ Pasiva'!$1:$1048576,MATCH('$'!$B348,'$ Pasiva'!$1:$1,0),FALSE))</f>
        <v>4.0099999999999997E-2</v>
      </c>
      <c r="F348" s="2" t="e">
        <f t="shared" si="47"/>
        <v>#N/A</v>
      </c>
      <c r="G348" s="2" t="e">
        <f t="shared" si="48"/>
        <v>#N/A</v>
      </c>
      <c r="H348" s="2" t="e">
        <f t="shared" si="49"/>
        <v>#N/A</v>
      </c>
      <c r="I348" s="2" t="e">
        <f t="shared" si="50"/>
        <v>#N/A</v>
      </c>
      <c r="J348">
        <f t="shared" si="51"/>
        <v>0</v>
      </c>
    </row>
    <row r="349" spans="1:10" x14ac:dyDescent="0.35">
      <c r="A349">
        <f t="shared" si="45"/>
        <v>12</v>
      </c>
      <c r="B349" t="str">
        <f t="shared" si="46"/>
        <v>2024</v>
      </c>
      <c r="C349" s="1">
        <f t="shared" si="32"/>
        <v>45657</v>
      </c>
      <c r="D349" s="2" t="e">
        <f>IF(VLOOKUP($A349,'$ Activa'!$1:$1048576,MATCH('$'!$B349,'$ Activa'!$1:$1,0),FALSE)="",NA(),VLOOKUP($A349,'$ Activa'!$1:$1048576,MATCH('$'!$B349,'$ Activa'!$1:$1,0),FALSE))</f>
        <v>#N/A</v>
      </c>
      <c r="E349" s="2">
        <f>IF(VLOOKUP($A349,'$ Pasiva'!$1:$1048576,MATCH('$'!$B349,'$ Pasiva'!$1:$1,0),FALSE)="",NA(),VLOOKUP($A349,'$ Pasiva'!$1:$1048576,MATCH('$'!$B349,'$ Pasiva'!$1:$1,0),FALSE))</f>
        <v>4.0399999999999998E-2</v>
      </c>
      <c r="F349" s="2" t="e">
        <f t="shared" si="47"/>
        <v>#N/A</v>
      </c>
      <c r="G349" s="2" t="e">
        <f t="shared" si="48"/>
        <v>#N/A</v>
      </c>
      <c r="H349" s="2">
        <f t="shared" si="49"/>
        <v>4.0399999999999998E-2</v>
      </c>
      <c r="I349" s="2" t="e">
        <f t="shared" si="50"/>
        <v>#N/A</v>
      </c>
      <c r="J349">
        <f t="shared" si="51"/>
        <v>0</v>
      </c>
    </row>
    <row r="350" spans="1:10" x14ac:dyDescent="0.35">
      <c r="A350">
        <f t="shared" si="45"/>
        <v>1</v>
      </c>
      <c r="B350" t="str">
        <f t="shared" si="46"/>
        <v>2025</v>
      </c>
      <c r="C350" s="1">
        <f t="shared" si="32"/>
        <v>45688</v>
      </c>
      <c r="D350" s="2" t="e">
        <f>IF(VLOOKUP($A350,'$ Activa'!$1:$1048576,MATCH('$'!$B350,'$ Activa'!$1:$1,0),FALSE)="",NA(),VLOOKUP($A350,'$ Activa'!$1:$1048576,MATCH('$'!$B350,'$ Activa'!$1:$1,0),FALSE))</f>
        <v>#N/A</v>
      </c>
      <c r="E350" s="2" t="e">
        <f>IF(VLOOKUP($A350,'$ Pasiva'!$1:$1048576,MATCH('$'!$B350,'$ Pasiva'!$1:$1,0),FALSE)="",NA(),VLOOKUP($A350,'$ Pasiva'!$1:$1048576,MATCH('$'!$B350,'$ Pasiva'!$1:$1,0),FALSE))</f>
        <v>#N/A</v>
      </c>
      <c r="F350" s="2" t="e">
        <f t="shared" si="47"/>
        <v>#N/A</v>
      </c>
      <c r="G350" s="2" t="e">
        <f t="shared" si="48"/>
        <v>#N/A</v>
      </c>
      <c r="H350" s="2" t="e">
        <f t="shared" si="49"/>
        <v>#N/A</v>
      </c>
      <c r="I350" s="2" t="e">
        <f t="shared" si="50"/>
        <v>#N/A</v>
      </c>
      <c r="J350">
        <f t="shared" si="51"/>
        <v>0</v>
      </c>
    </row>
    <row r="351" spans="1:10" x14ac:dyDescent="0.35">
      <c r="A351">
        <f t="shared" si="45"/>
        <v>2</v>
      </c>
      <c r="B351" t="str">
        <f t="shared" si="46"/>
        <v>2025</v>
      </c>
      <c r="C351" s="1">
        <f t="shared" si="32"/>
        <v>45716</v>
      </c>
      <c r="D351" s="2" t="e">
        <f>IF(VLOOKUP($A351,'$ Activa'!$1:$1048576,MATCH('$'!$B351,'$ Activa'!$1:$1,0),FALSE)="",NA(),VLOOKUP($A351,'$ Activa'!$1:$1048576,MATCH('$'!$B351,'$ Activa'!$1:$1,0),FALSE))</f>
        <v>#N/A</v>
      </c>
      <c r="E351" s="2" t="e">
        <f>IF(VLOOKUP($A351,'$ Pasiva'!$1:$1048576,MATCH('$'!$B351,'$ Pasiva'!$1:$1,0),FALSE)="",NA(),VLOOKUP($A351,'$ Pasiva'!$1:$1048576,MATCH('$'!$B351,'$ Pasiva'!$1:$1,0),FALSE))</f>
        <v>#N/A</v>
      </c>
      <c r="F351" s="2" t="e">
        <f t="shared" si="47"/>
        <v>#N/A</v>
      </c>
      <c r="G351" s="2" t="e">
        <f t="shared" si="48"/>
        <v>#N/A</v>
      </c>
      <c r="H351" s="2" t="e">
        <f t="shared" si="49"/>
        <v>#N/A</v>
      </c>
      <c r="I351" s="2" t="e">
        <f t="shared" si="50"/>
        <v>#N/A</v>
      </c>
      <c r="J351">
        <f t="shared" si="51"/>
        <v>0</v>
      </c>
    </row>
    <row r="352" spans="1:10" x14ac:dyDescent="0.35">
      <c r="A352">
        <f t="shared" si="45"/>
        <v>3</v>
      </c>
      <c r="B352" t="str">
        <f t="shared" si="46"/>
        <v>2025</v>
      </c>
      <c r="C352" s="1">
        <f t="shared" si="32"/>
        <v>45747</v>
      </c>
      <c r="D352" s="2" t="e">
        <f>IF(VLOOKUP($A352,'$ Activa'!$1:$1048576,MATCH('$'!$B352,'$ Activa'!$1:$1,0),FALSE)="",NA(),VLOOKUP($A352,'$ Activa'!$1:$1048576,MATCH('$'!$B352,'$ Activa'!$1:$1,0),FALSE))</f>
        <v>#N/A</v>
      </c>
      <c r="E352" s="2" t="e">
        <f>IF(VLOOKUP($A352,'$ Pasiva'!$1:$1048576,MATCH('$'!$B352,'$ Pasiva'!$1:$1,0),FALSE)="",NA(),VLOOKUP($A352,'$ Pasiva'!$1:$1048576,MATCH('$'!$B352,'$ Pasiva'!$1:$1,0),FALSE))</f>
        <v>#N/A</v>
      </c>
      <c r="F352" s="2" t="e">
        <f t="shared" si="47"/>
        <v>#N/A</v>
      </c>
      <c r="G352" s="2" t="e">
        <f t="shared" si="48"/>
        <v>#N/A</v>
      </c>
      <c r="H352" s="2" t="e">
        <f t="shared" si="49"/>
        <v>#N/A</v>
      </c>
      <c r="I352" s="2" t="e">
        <f t="shared" si="50"/>
        <v>#N/A</v>
      </c>
      <c r="J352">
        <f t="shared" si="51"/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82"/>
  <sheetViews>
    <sheetView topLeftCell="A161" workbookViewId="0">
      <selection activeCell="C180" sqref="C180"/>
    </sheetView>
  </sheetViews>
  <sheetFormatPr defaultColWidth="8.81640625" defaultRowHeight="14.5" x14ac:dyDescent="0.35"/>
  <cols>
    <col min="1" max="1" width="10.453125" style="1" bestFit="1" customWidth="1"/>
    <col min="2" max="2" width="10.26953125" style="7" bestFit="1" customWidth="1"/>
    <col min="3" max="3" width="10.36328125" style="7" bestFit="1" customWidth="1"/>
    <col min="4" max="4" width="6.453125" style="7" bestFit="1" customWidth="1"/>
    <col min="5" max="5" width="10.1796875" style="1" bestFit="1" customWidth="1"/>
    <col min="6" max="6" width="12.81640625" style="1" bestFit="1" customWidth="1"/>
    <col min="7" max="7" width="10.81640625" bestFit="1" customWidth="1"/>
  </cols>
  <sheetData>
    <row r="1" spans="1:6" x14ac:dyDescent="0.35">
      <c r="A1" s="1" t="s">
        <v>27</v>
      </c>
      <c r="B1" t="s">
        <v>59</v>
      </c>
      <c r="C1" t="s">
        <v>58</v>
      </c>
      <c r="D1" t="s">
        <v>60</v>
      </c>
      <c r="E1"/>
      <c r="F1"/>
    </row>
    <row r="2" spans="1:6" x14ac:dyDescent="0.35">
      <c r="A2" s="1">
        <v>40209</v>
      </c>
      <c r="B2">
        <v>1.43E-2</v>
      </c>
      <c r="C2" s="28" t="s">
        <v>41</v>
      </c>
      <c r="D2">
        <v>2010</v>
      </c>
      <c r="E2"/>
      <c r="F2"/>
    </row>
    <row r="3" spans="1:6" x14ac:dyDescent="0.35">
      <c r="A3" s="1">
        <v>40237</v>
      </c>
      <c r="B3">
        <v>2.4799999999999999E-2</v>
      </c>
      <c r="C3" s="28" t="s">
        <v>42</v>
      </c>
      <c r="D3">
        <v>2010</v>
      </c>
      <c r="E3"/>
      <c r="F3"/>
    </row>
    <row r="4" spans="1:6" x14ac:dyDescent="0.35">
      <c r="A4" s="1">
        <v>40268</v>
      </c>
      <c r="B4">
        <v>3.9300000000000002E-2</v>
      </c>
      <c r="C4" s="28" t="s">
        <v>43</v>
      </c>
      <c r="D4">
        <v>2010</v>
      </c>
      <c r="E4"/>
      <c r="F4"/>
    </row>
    <row r="5" spans="1:6" x14ac:dyDescent="0.35">
      <c r="A5" s="1">
        <v>40298</v>
      </c>
      <c r="B5">
        <v>3.7499999999999999E-2</v>
      </c>
      <c r="C5" s="28" t="s">
        <v>44</v>
      </c>
      <c r="D5">
        <v>2010</v>
      </c>
      <c r="E5"/>
      <c r="F5"/>
    </row>
    <row r="6" spans="1:6" x14ac:dyDescent="0.35">
      <c r="A6" s="1">
        <v>40329</v>
      </c>
      <c r="B6">
        <v>3.5099999999999999E-2</v>
      </c>
      <c r="C6" s="28" t="s">
        <v>45</v>
      </c>
      <c r="D6">
        <v>2010</v>
      </c>
      <c r="E6"/>
      <c r="F6"/>
    </row>
    <row r="7" spans="1:6" x14ac:dyDescent="0.35">
      <c r="A7" s="1">
        <v>40359</v>
      </c>
      <c r="B7">
        <v>4.07E-2</v>
      </c>
      <c r="C7" s="28" t="s">
        <v>46</v>
      </c>
      <c r="D7">
        <v>2010</v>
      </c>
      <c r="E7"/>
      <c r="F7"/>
    </row>
    <row r="8" spans="1:6" x14ac:dyDescent="0.35">
      <c r="A8" s="1">
        <v>40390</v>
      </c>
      <c r="B8">
        <v>4.1200000000000001E-2</v>
      </c>
      <c r="C8" s="28" t="s">
        <v>47</v>
      </c>
      <c r="D8">
        <v>2010</v>
      </c>
      <c r="E8"/>
      <c r="F8"/>
    </row>
    <row r="9" spans="1:6" x14ac:dyDescent="0.35">
      <c r="A9" s="1">
        <v>40421</v>
      </c>
      <c r="B9">
        <v>4.1000000000000002E-2</v>
      </c>
      <c r="C9" s="28" t="s">
        <v>48</v>
      </c>
      <c r="D9">
        <v>2010</v>
      </c>
      <c r="E9"/>
      <c r="F9"/>
    </row>
    <row r="10" spans="1:6" x14ac:dyDescent="0.35">
      <c r="A10" s="1">
        <v>40451</v>
      </c>
      <c r="B10">
        <v>3.7600000000000001E-2</v>
      </c>
      <c r="C10" s="28" t="s">
        <v>49</v>
      </c>
      <c r="D10">
        <v>2010</v>
      </c>
      <c r="E10"/>
      <c r="F10"/>
    </row>
    <row r="11" spans="1:6" x14ac:dyDescent="0.35">
      <c r="A11" s="1">
        <v>40482</v>
      </c>
      <c r="B11">
        <v>4.5100000000000001E-2</v>
      </c>
      <c r="C11" s="28" t="s">
        <v>50</v>
      </c>
      <c r="D11">
        <v>2010</v>
      </c>
      <c r="E11"/>
      <c r="F11"/>
    </row>
    <row r="12" spans="1:6" x14ac:dyDescent="0.35">
      <c r="A12" s="1">
        <v>40512</v>
      </c>
      <c r="B12">
        <v>5.2499999999999998E-2</v>
      </c>
      <c r="C12" s="28" t="s">
        <v>51</v>
      </c>
      <c r="D12">
        <v>2010</v>
      </c>
      <c r="E12"/>
      <c r="F12"/>
    </row>
    <row r="13" spans="1:6" x14ac:dyDescent="0.35">
      <c r="A13" s="1">
        <v>40543</v>
      </c>
      <c r="B13">
        <v>5.3900000000000003E-2</v>
      </c>
      <c r="C13" s="28" t="s">
        <v>52</v>
      </c>
      <c r="D13">
        <v>2010</v>
      </c>
      <c r="E13"/>
      <c r="F13"/>
    </row>
    <row r="14" spans="1:6" x14ac:dyDescent="0.35">
      <c r="A14" s="1">
        <v>40574</v>
      </c>
      <c r="B14">
        <v>4.8399999999999999E-2</v>
      </c>
      <c r="C14" s="28" t="s">
        <v>41</v>
      </c>
      <c r="D14">
        <v>2011</v>
      </c>
      <c r="E14"/>
      <c r="F14"/>
    </row>
    <row r="15" spans="1:6" x14ac:dyDescent="0.35">
      <c r="A15" s="1">
        <v>40602</v>
      </c>
      <c r="B15">
        <v>5.1799999999999999E-2</v>
      </c>
      <c r="C15" s="28" t="s">
        <v>42</v>
      </c>
      <c r="D15">
        <v>2011</v>
      </c>
      <c r="E15"/>
      <c r="F15"/>
    </row>
    <row r="16" spans="1:6" x14ac:dyDescent="0.35">
      <c r="A16" s="1">
        <v>40633</v>
      </c>
      <c r="B16">
        <v>4.8800000000000003E-2</v>
      </c>
      <c r="C16" s="28" t="s">
        <v>43</v>
      </c>
      <c r="D16">
        <v>2011</v>
      </c>
      <c r="E16"/>
      <c r="F16"/>
    </row>
    <row r="17" spans="1:6" x14ac:dyDescent="0.35">
      <c r="A17" s="1">
        <v>40663</v>
      </c>
      <c r="B17">
        <v>5.7700000000000001E-2</v>
      </c>
      <c r="C17" s="28" t="s">
        <v>44</v>
      </c>
      <c r="D17">
        <v>2011</v>
      </c>
      <c r="E17"/>
      <c r="F17"/>
    </row>
    <row r="18" spans="1:6" x14ac:dyDescent="0.35">
      <c r="A18" s="1">
        <v>40694</v>
      </c>
      <c r="B18">
        <v>6.4000000000000001E-2</v>
      </c>
      <c r="C18" s="28" t="s">
        <v>45</v>
      </c>
      <c r="D18">
        <v>2011</v>
      </c>
      <c r="E18"/>
      <c r="F18"/>
    </row>
    <row r="19" spans="1:6" x14ac:dyDescent="0.35">
      <c r="A19" s="1">
        <v>40724</v>
      </c>
      <c r="B19">
        <v>6.4299999999999996E-2</v>
      </c>
      <c r="C19" s="28" t="s">
        <v>46</v>
      </c>
      <c r="D19">
        <v>2011</v>
      </c>
      <c r="E19"/>
      <c r="F19"/>
    </row>
    <row r="20" spans="1:6" x14ac:dyDescent="0.35">
      <c r="A20" s="1">
        <v>40755</v>
      </c>
      <c r="B20">
        <v>7.0300000000000001E-2</v>
      </c>
      <c r="C20" s="28" t="s">
        <v>47</v>
      </c>
      <c r="D20">
        <v>2011</v>
      </c>
      <c r="E20"/>
      <c r="F20"/>
    </row>
    <row r="21" spans="1:6" x14ac:dyDescent="0.35">
      <c r="A21" s="1">
        <v>40786</v>
      </c>
      <c r="B21">
        <v>7.6300000000000007E-2</v>
      </c>
      <c r="C21" s="28" t="s">
        <v>48</v>
      </c>
      <c r="D21">
        <v>2011</v>
      </c>
      <c r="E21"/>
      <c r="F21"/>
    </row>
    <row r="22" spans="1:6" x14ac:dyDescent="0.35">
      <c r="A22" s="1">
        <v>40816</v>
      </c>
      <c r="B22">
        <v>7.2499999999999995E-2</v>
      </c>
      <c r="C22" s="28" t="s">
        <v>49</v>
      </c>
      <c r="D22">
        <v>2011</v>
      </c>
      <c r="E22"/>
      <c r="F22"/>
    </row>
    <row r="23" spans="1:6" x14ac:dyDescent="0.35">
      <c r="A23" s="1">
        <v>40847</v>
      </c>
      <c r="B23">
        <v>6.6400000000000001E-2</v>
      </c>
      <c r="C23" s="28" t="s">
        <v>50</v>
      </c>
      <c r="D23">
        <v>2011</v>
      </c>
      <c r="E23"/>
      <c r="F23"/>
    </row>
    <row r="24" spans="1:6" x14ac:dyDescent="0.35">
      <c r="A24" s="1">
        <v>40877</v>
      </c>
      <c r="B24">
        <v>6.0600000000000001E-2</v>
      </c>
      <c r="C24" s="28" t="s">
        <v>51</v>
      </c>
      <c r="D24">
        <v>2011</v>
      </c>
      <c r="E24"/>
      <c r="F24"/>
    </row>
    <row r="25" spans="1:6" x14ac:dyDescent="0.35">
      <c r="A25" s="1">
        <v>40908</v>
      </c>
      <c r="B25">
        <v>6.2E-2</v>
      </c>
      <c r="C25" s="28" t="s">
        <v>52</v>
      </c>
      <c r="D25">
        <v>2011</v>
      </c>
      <c r="E25"/>
      <c r="F25"/>
    </row>
    <row r="26" spans="1:6" x14ac:dyDescent="0.35">
      <c r="A26" s="1">
        <v>40939</v>
      </c>
      <c r="B26">
        <v>5.5E-2</v>
      </c>
      <c r="C26" s="28" t="s">
        <v>41</v>
      </c>
      <c r="D26">
        <v>2012</v>
      </c>
      <c r="E26"/>
      <c r="F26"/>
    </row>
    <row r="27" spans="1:6" x14ac:dyDescent="0.35">
      <c r="A27" s="1">
        <v>40968</v>
      </c>
      <c r="B27">
        <v>5.2200000000000003E-2</v>
      </c>
      <c r="C27" s="28" t="s">
        <v>42</v>
      </c>
      <c r="D27">
        <v>2012</v>
      </c>
      <c r="E27"/>
      <c r="F27"/>
    </row>
    <row r="28" spans="1:6" x14ac:dyDescent="0.35">
      <c r="A28" s="1">
        <v>40999</v>
      </c>
      <c r="B28">
        <v>4.6600000000000003E-2</v>
      </c>
      <c r="C28" s="28" t="s">
        <v>43</v>
      </c>
      <c r="D28">
        <v>2012</v>
      </c>
      <c r="E28"/>
      <c r="F28"/>
    </row>
    <row r="29" spans="1:6" x14ac:dyDescent="0.35">
      <c r="A29" s="1">
        <v>41029</v>
      </c>
      <c r="B29">
        <v>4.2700000000000002E-2</v>
      </c>
      <c r="C29" s="28" t="s">
        <v>44</v>
      </c>
      <c r="D29">
        <v>2012</v>
      </c>
      <c r="E29"/>
      <c r="F29"/>
    </row>
    <row r="30" spans="1:6" x14ac:dyDescent="0.35">
      <c r="A30" s="1">
        <v>41060</v>
      </c>
      <c r="B30">
        <v>3.9E-2</v>
      </c>
      <c r="C30" s="28" t="s">
        <v>45</v>
      </c>
      <c r="D30">
        <v>2012</v>
      </c>
      <c r="E30"/>
      <c r="F30"/>
    </row>
    <row r="31" spans="1:6" x14ac:dyDescent="0.35">
      <c r="A31" s="1">
        <v>41090</v>
      </c>
      <c r="B31">
        <v>3.4700000000000002E-2</v>
      </c>
      <c r="C31" s="28" t="s">
        <v>46</v>
      </c>
      <c r="D31">
        <v>2012</v>
      </c>
      <c r="E31"/>
      <c r="F31"/>
    </row>
    <row r="32" spans="1:6" x14ac:dyDescent="0.35">
      <c r="A32" s="1">
        <v>41121</v>
      </c>
      <c r="B32">
        <v>2.86E-2</v>
      </c>
      <c r="C32" s="28" t="s">
        <v>47</v>
      </c>
      <c r="D32">
        <v>2012</v>
      </c>
      <c r="E32"/>
      <c r="F32"/>
    </row>
    <row r="33" spans="1:6" x14ac:dyDescent="0.35">
      <c r="A33" s="1">
        <v>41152</v>
      </c>
      <c r="B33">
        <v>2.7099999999999999E-2</v>
      </c>
      <c r="C33" s="28" t="s">
        <v>48</v>
      </c>
      <c r="D33">
        <v>2012</v>
      </c>
      <c r="E33"/>
      <c r="F33"/>
    </row>
    <row r="34" spans="1:6" x14ac:dyDescent="0.35">
      <c r="A34" s="1">
        <v>41182</v>
      </c>
      <c r="B34">
        <v>3.2800000000000003E-2</v>
      </c>
      <c r="C34" s="28" t="s">
        <v>49</v>
      </c>
      <c r="D34">
        <v>2012</v>
      </c>
      <c r="E34"/>
      <c r="F34"/>
    </row>
    <row r="35" spans="1:6" x14ac:dyDescent="0.35">
      <c r="A35" s="1">
        <v>41213</v>
      </c>
      <c r="B35">
        <v>3.3500000000000002E-2</v>
      </c>
      <c r="C35" s="28" t="s">
        <v>50</v>
      </c>
      <c r="D35">
        <v>2012</v>
      </c>
      <c r="E35"/>
      <c r="F35"/>
    </row>
    <row r="36" spans="1:6" x14ac:dyDescent="0.35">
      <c r="A36" s="1">
        <v>41243</v>
      </c>
      <c r="B36">
        <v>3.1099999999999999E-2</v>
      </c>
      <c r="C36" s="28" t="s">
        <v>51</v>
      </c>
      <c r="D36">
        <v>2012</v>
      </c>
      <c r="E36"/>
      <c r="F36"/>
    </row>
    <row r="37" spans="1:6" x14ac:dyDescent="0.35">
      <c r="A37" s="1">
        <v>41274</v>
      </c>
      <c r="B37">
        <v>3.4500000000000003E-2</v>
      </c>
      <c r="C37" s="28" t="s">
        <v>52</v>
      </c>
      <c r="D37">
        <v>2012</v>
      </c>
      <c r="E37"/>
      <c r="F37"/>
    </row>
    <row r="38" spans="1:6" x14ac:dyDescent="0.35">
      <c r="A38" s="1">
        <v>41305</v>
      </c>
      <c r="B38">
        <v>3.8600000000000002E-2</v>
      </c>
      <c r="C38" s="28" t="s">
        <v>41</v>
      </c>
      <c r="D38">
        <v>2013</v>
      </c>
      <c r="E38"/>
      <c r="F38"/>
    </row>
    <row r="39" spans="1:6" x14ac:dyDescent="0.35">
      <c r="A39" s="1">
        <v>41333</v>
      </c>
      <c r="B39">
        <v>4.1799999999999997E-2</v>
      </c>
      <c r="C39" s="28" t="s">
        <v>42</v>
      </c>
      <c r="D39">
        <v>2013</v>
      </c>
      <c r="E39"/>
      <c r="F39"/>
    </row>
    <row r="40" spans="1:6" x14ac:dyDescent="0.35">
      <c r="A40" s="1">
        <v>41364</v>
      </c>
      <c r="B40">
        <v>4.3400000000000001E-2</v>
      </c>
      <c r="C40" s="28" t="s">
        <v>43</v>
      </c>
      <c r="D40">
        <v>2013</v>
      </c>
      <c r="E40"/>
      <c r="F40"/>
    </row>
    <row r="41" spans="1:6" x14ac:dyDescent="0.35">
      <c r="A41" s="1">
        <v>41394</v>
      </c>
      <c r="B41">
        <v>4.1300000000000003E-2</v>
      </c>
      <c r="C41" s="28" t="s">
        <v>44</v>
      </c>
      <c r="D41">
        <v>2013</v>
      </c>
      <c r="E41"/>
      <c r="F41"/>
    </row>
    <row r="42" spans="1:6" x14ac:dyDescent="0.35">
      <c r="A42" s="1">
        <v>41425</v>
      </c>
      <c r="B42">
        <v>4.2700000000000002E-2</v>
      </c>
      <c r="C42" s="28" t="s">
        <v>45</v>
      </c>
      <c r="D42">
        <v>2013</v>
      </c>
      <c r="E42"/>
      <c r="F42"/>
    </row>
    <row r="43" spans="1:6" x14ac:dyDescent="0.35">
      <c r="A43" s="1">
        <v>41455</v>
      </c>
      <c r="B43">
        <v>4.7899999999999998E-2</v>
      </c>
      <c r="C43" s="28" t="s">
        <v>46</v>
      </c>
      <c r="D43">
        <v>2013</v>
      </c>
      <c r="E43"/>
      <c r="F43"/>
    </row>
    <row r="44" spans="1:6" x14ac:dyDescent="0.35">
      <c r="A44" s="1">
        <v>41486</v>
      </c>
      <c r="B44">
        <v>4.7399999999999998E-2</v>
      </c>
      <c r="C44" s="28" t="s">
        <v>47</v>
      </c>
      <c r="D44">
        <v>2013</v>
      </c>
      <c r="E44"/>
      <c r="F44"/>
    </row>
    <row r="45" spans="1:6" x14ac:dyDescent="0.35">
      <c r="A45" s="1">
        <v>41517</v>
      </c>
      <c r="B45">
        <v>4.4200000000000003E-2</v>
      </c>
      <c r="C45" s="28" t="s">
        <v>48</v>
      </c>
      <c r="D45">
        <v>2013</v>
      </c>
      <c r="E45"/>
      <c r="F45"/>
    </row>
    <row r="46" spans="1:6" x14ac:dyDescent="0.35">
      <c r="A46" s="1">
        <v>41547</v>
      </c>
      <c r="B46">
        <v>4.2099999999999999E-2</v>
      </c>
      <c r="C46" s="28" t="s">
        <v>49</v>
      </c>
      <c r="D46">
        <v>2013</v>
      </c>
      <c r="E46"/>
      <c r="F46"/>
    </row>
    <row r="47" spans="1:6" x14ac:dyDescent="0.35">
      <c r="A47" s="1">
        <v>41578</v>
      </c>
      <c r="B47">
        <v>4.1500000000000002E-2</v>
      </c>
      <c r="C47" s="28" t="s">
        <v>50</v>
      </c>
      <c r="D47">
        <v>2013</v>
      </c>
      <c r="E47"/>
      <c r="F47"/>
    </row>
    <row r="48" spans="1:6" x14ac:dyDescent="0.35">
      <c r="A48" s="1">
        <v>41608</v>
      </c>
      <c r="B48">
        <v>4.6300000000000001E-2</v>
      </c>
      <c r="C48" s="28" t="s">
        <v>51</v>
      </c>
      <c r="D48">
        <v>2013</v>
      </c>
      <c r="E48"/>
      <c r="F48"/>
    </row>
    <row r="49" spans="1:6" x14ac:dyDescent="0.35">
      <c r="A49" s="1">
        <v>41639</v>
      </c>
      <c r="B49">
        <v>4.3900000000000002E-2</v>
      </c>
      <c r="C49" s="28" t="s">
        <v>52</v>
      </c>
      <c r="D49">
        <v>2013</v>
      </c>
      <c r="E49"/>
      <c r="F49"/>
    </row>
    <row r="50" spans="1:6" x14ac:dyDescent="0.35">
      <c r="A50" s="1">
        <v>41670</v>
      </c>
      <c r="B50">
        <v>4.1399999999999999E-2</v>
      </c>
      <c r="C50" s="28" t="s">
        <v>41</v>
      </c>
      <c r="D50">
        <v>2014</v>
      </c>
      <c r="E50"/>
      <c r="F50"/>
    </row>
    <row r="51" spans="1:6" x14ac:dyDescent="0.35">
      <c r="A51" s="1">
        <v>41698</v>
      </c>
      <c r="B51">
        <v>3.5000000000000003E-2</v>
      </c>
      <c r="C51" s="28" t="s">
        <v>42</v>
      </c>
      <c r="D51">
        <v>2014</v>
      </c>
      <c r="E51"/>
      <c r="F51"/>
    </row>
    <row r="52" spans="1:6" x14ac:dyDescent="0.35">
      <c r="A52" s="1">
        <v>41729</v>
      </c>
      <c r="B52">
        <v>3.2500000000000001E-2</v>
      </c>
      <c r="C52" s="28" t="s">
        <v>43</v>
      </c>
      <c r="D52">
        <v>2014</v>
      </c>
      <c r="E52"/>
      <c r="F52"/>
    </row>
    <row r="53" spans="1:6" x14ac:dyDescent="0.35">
      <c r="A53" s="1">
        <v>41759</v>
      </c>
      <c r="B53">
        <v>3.27E-2</v>
      </c>
      <c r="C53" s="28" t="s">
        <v>44</v>
      </c>
      <c r="D53">
        <v>2014</v>
      </c>
      <c r="E53"/>
      <c r="F53"/>
    </row>
    <row r="54" spans="1:6" x14ac:dyDescent="0.35">
      <c r="A54" s="1">
        <v>41790</v>
      </c>
      <c r="B54">
        <v>3.2199999999999999E-2</v>
      </c>
      <c r="C54" s="28" t="s">
        <v>45</v>
      </c>
      <c r="D54">
        <v>2014</v>
      </c>
      <c r="E54"/>
      <c r="F54"/>
    </row>
    <row r="55" spans="1:6" x14ac:dyDescent="0.35">
      <c r="A55" s="1">
        <v>41820</v>
      </c>
      <c r="B55">
        <v>3.1300000000000001E-2</v>
      </c>
      <c r="C55" s="28" t="s">
        <v>46</v>
      </c>
      <c r="D55">
        <v>2014</v>
      </c>
      <c r="E55"/>
      <c r="F55"/>
    </row>
    <row r="56" spans="1:6" x14ac:dyDescent="0.35">
      <c r="A56" s="1">
        <v>41851</v>
      </c>
      <c r="B56">
        <v>3.4099999999999998E-2</v>
      </c>
      <c r="C56" s="28" t="s">
        <v>47</v>
      </c>
      <c r="D56">
        <v>2014</v>
      </c>
      <c r="E56"/>
      <c r="F56"/>
    </row>
    <row r="57" spans="1:6" x14ac:dyDescent="0.35">
      <c r="A57" s="1">
        <v>41882</v>
      </c>
      <c r="B57">
        <v>3.6999999999999998E-2</v>
      </c>
      <c r="C57" s="28" t="s">
        <v>48</v>
      </c>
      <c r="D57">
        <v>2014</v>
      </c>
      <c r="E57"/>
      <c r="F57"/>
    </row>
    <row r="58" spans="1:6" x14ac:dyDescent="0.35">
      <c r="A58" s="1">
        <v>41912</v>
      </c>
      <c r="B58">
        <v>3.4500000000000003E-2</v>
      </c>
      <c r="C58" s="28" t="s">
        <v>49</v>
      </c>
      <c r="D58">
        <v>2014</v>
      </c>
      <c r="E58"/>
      <c r="F58"/>
    </row>
    <row r="59" spans="1:6" x14ac:dyDescent="0.35">
      <c r="A59" s="1">
        <v>41943</v>
      </c>
      <c r="B59">
        <v>3.6400000000000002E-2</v>
      </c>
      <c r="C59" s="28" t="s">
        <v>50</v>
      </c>
      <c r="D59">
        <v>2014</v>
      </c>
      <c r="E59"/>
      <c r="F59"/>
    </row>
    <row r="60" spans="1:6" x14ac:dyDescent="0.35">
      <c r="A60" s="1">
        <v>41973</v>
      </c>
      <c r="B60">
        <v>3.3799999999999997E-2</v>
      </c>
      <c r="C60" s="28" t="s">
        <v>51</v>
      </c>
      <c r="D60">
        <v>2014</v>
      </c>
      <c r="E60"/>
      <c r="F60"/>
    </row>
    <row r="61" spans="1:6" x14ac:dyDescent="0.35">
      <c r="A61" s="1">
        <v>42004</v>
      </c>
      <c r="B61">
        <v>2.9499999999999998E-2</v>
      </c>
      <c r="C61" s="28" t="s">
        <v>52</v>
      </c>
      <c r="D61">
        <v>2014</v>
      </c>
      <c r="E61"/>
      <c r="F61"/>
    </row>
    <row r="62" spans="1:6" x14ac:dyDescent="0.35">
      <c r="A62" s="1">
        <v>42035</v>
      </c>
      <c r="B62">
        <v>2.3199999999999998E-2</v>
      </c>
      <c r="C62" s="28" t="s">
        <v>41</v>
      </c>
      <c r="D62">
        <v>2015</v>
      </c>
      <c r="E62"/>
      <c r="F62"/>
    </row>
    <row r="63" spans="1:6" x14ac:dyDescent="0.35">
      <c r="A63" s="1">
        <v>42063</v>
      </c>
      <c r="B63">
        <v>2.4400000000000002E-2</v>
      </c>
      <c r="C63" s="28" t="s">
        <v>42</v>
      </c>
      <c r="D63">
        <v>2015</v>
      </c>
      <c r="E63"/>
      <c r="F63"/>
    </row>
    <row r="64" spans="1:6" x14ac:dyDescent="0.35">
      <c r="A64" s="1">
        <v>42094</v>
      </c>
      <c r="B64">
        <v>2.4299999999999999E-2</v>
      </c>
      <c r="C64" s="28" t="s">
        <v>43</v>
      </c>
      <c r="D64">
        <v>2015</v>
      </c>
      <c r="E64"/>
      <c r="F64"/>
    </row>
    <row r="65" spans="1:6" x14ac:dyDescent="0.35">
      <c r="A65" s="1">
        <v>42124</v>
      </c>
      <c r="B65">
        <v>2.58E-2</v>
      </c>
      <c r="C65" s="28" t="s">
        <v>44</v>
      </c>
      <c r="D65">
        <v>2015</v>
      </c>
      <c r="E65"/>
      <c r="F65"/>
    </row>
    <row r="66" spans="1:6" x14ac:dyDescent="0.35">
      <c r="A66" s="1">
        <v>42155</v>
      </c>
      <c r="B66">
        <v>2.5499999999999998E-2</v>
      </c>
      <c r="C66" s="28" t="s">
        <v>45</v>
      </c>
      <c r="D66">
        <v>2015</v>
      </c>
      <c r="E66"/>
      <c r="F66"/>
    </row>
    <row r="67" spans="1:6" x14ac:dyDescent="0.35">
      <c r="A67" s="1">
        <v>42185</v>
      </c>
      <c r="B67">
        <v>2.3900000000000001E-2</v>
      </c>
      <c r="C67" s="28" t="s">
        <v>46</v>
      </c>
      <c r="D67">
        <v>2015</v>
      </c>
      <c r="E67"/>
      <c r="F67"/>
    </row>
    <row r="68" spans="1:6" x14ac:dyDescent="0.35">
      <c r="A68" s="1">
        <v>42216</v>
      </c>
      <c r="B68">
        <v>2.3199999999999998E-2</v>
      </c>
      <c r="C68" s="28" t="s">
        <v>47</v>
      </c>
      <c r="D68">
        <v>2015</v>
      </c>
      <c r="E68"/>
      <c r="F68"/>
    </row>
    <row r="69" spans="1:6" x14ac:dyDescent="0.35">
      <c r="A69" s="1">
        <v>42247</v>
      </c>
      <c r="B69">
        <v>1.9599999999999999E-2</v>
      </c>
      <c r="C69" s="28" t="s">
        <v>48</v>
      </c>
      <c r="D69">
        <v>2015</v>
      </c>
      <c r="E69"/>
      <c r="F69"/>
    </row>
    <row r="70" spans="1:6" x14ac:dyDescent="0.35">
      <c r="A70" s="1">
        <v>42277</v>
      </c>
      <c r="B70">
        <v>1.8800000000000001E-2</v>
      </c>
      <c r="C70" s="28" t="s">
        <v>49</v>
      </c>
      <c r="D70">
        <v>2015</v>
      </c>
      <c r="E70"/>
      <c r="F70"/>
    </row>
    <row r="71" spans="1:6" x14ac:dyDescent="0.35">
      <c r="A71" s="1">
        <v>42308</v>
      </c>
      <c r="B71">
        <v>2.23E-2</v>
      </c>
      <c r="C71" s="28" t="s">
        <v>50</v>
      </c>
      <c r="D71">
        <v>2015</v>
      </c>
      <c r="E71"/>
      <c r="F71"/>
    </row>
    <row r="72" spans="1:6" x14ac:dyDescent="0.35">
      <c r="A72" s="1">
        <v>42338</v>
      </c>
      <c r="B72">
        <v>2.5100000000000001E-2</v>
      </c>
      <c r="C72" s="28" t="s">
        <v>51</v>
      </c>
      <c r="D72">
        <v>2015</v>
      </c>
      <c r="E72"/>
      <c r="F72"/>
    </row>
    <row r="73" spans="1:6" x14ac:dyDescent="0.35">
      <c r="A73" s="1">
        <v>42369</v>
      </c>
      <c r="B73">
        <v>3.0700000000000002E-2</v>
      </c>
      <c r="C73" s="28" t="s">
        <v>52</v>
      </c>
      <c r="D73">
        <v>2015</v>
      </c>
      <c r="E73"/>
      <c r="F73"/>
    </row>
    <row r="74" spans="1:6" x14ac:dyDescent="0.35">
      <c r="A74" s="1">
        <v>42400</v>
      </c>
      <c r="B74">
        <v>4.3799999999999999E-2</v>
      </c>
      <c r="C74" s="28" t="s">
        <v>41</v>
      </c>
      <c r="D74">
        <v>2016</v>
      </c>
      <c r="E74"/>
      <c r="F74"/>
    </row>
    <row r="75" spans="1:6" x14ac:dyDescent="0.35">
      <c r="A75" s="1">
        <v>42429</v>
      </c>
      <c r="B75">
        <v>4.2700000000000002E-2</v>
      </c>
      <c r="C75" s="28" t="s">
        <v>42</v>
      </c>
      <c r="D75">
        <v>2016</v>
      </c>
      <c r="E75"/>
      <c r="F75"/>
    </row>
    <row r="76" spans="1:6" x14ac:dyDescent="0.35">
      <c r="A76" s="1">
        <v>42460</v>
      </c>
      <c r="B76">
        <v>4.2599999999999999E-2</v>
      </c>
      <c r="C76" s="28" t="s">
        <v>43</v>
      </c>
      <c r="D76">
        <v>2016</v>
      </c>
      <c r="E76"/>
      <c r="F76"/>
    </row>
    <row r="77" spans="1:6" x14ac:dyDescent="0.35">
      <c r="A77" s="1">
        <v>42490</v>
      </c>
      <c r="B77">
        <v>4.0899999999999999E-2</v>
      </c>
      <c r="C77" s="28" t="s">
        <v>44</v>
      </c>
      <c r="D77">
        <v>2016</v>
      </c>
      <c r="E77"/>
      <c r="F77"/>
    </row>
    <row r="78" spans="1:6" x14ac:dyDescent="0.35">
      <c r="A78" s="1">
        <v>42521</v>
      </c>
      <c r="B78">
        <v>4.36E-2</v>
      </c>
      <c r="C78" s="28" t="s">
        <v>45</v>
      </c>
      <c r="D78">
        <v>2016</v>
      </c>
      <c r="E78"/>
      <c r="F78"/>
    </row>
    <row r="79" spans="1:6" x14ac:dyDescent="0.35">
      <c r="A79" s="1">
        <v>42551</v>
      </c>
      <c r="B79">
        <v>4.4299999999999999E-2</v>
      </c>
      <c r="C79" s="28" t="s">
        <v>46</v>
      </c>
      <c r="D79">
        <v>2016</v>
      </c>
      <c r="E79"/>
      <c r="F79"/>
    </row>
    <row r="80" spans="1:6" x14ac:dyDescent="0.35">
      <c r="A80" s="1">
        <v>42582</v>
      </c>
      <c r="B80">
        <v>4.6199999999999998E-2</v>
      </c>
      <c r="C80" s="28" t="s">
        <v>47</v>
      </c>
      <c r="D80">
        <v>2016</v>
      </c>
      <c r="E80"/>
      <c r="F80"/>
    </row>
    <row r="81" spans="1:6" x14ac:dyDescent="0.35">
      <c r="A81" s="1">
        <v>42613</v>
      </c>
      <c r="B81">
        <v>4.7399999999999998E-2</v>
      </c>
      <c r="C81" s="28" t="s">
        <v>48</v>
      </c>
      <c r="D81">
        <v>2016</v>
      </c>
      <c r="E81"/>
      <c r="F81"/>
    </row>
    <row r="82" spans="1:6" x14ac:dyDescent="0.35">
      <c r="A82" s="1">
        <v>42643</v>
      </c>
      <c r="B82">
        <v>4.5600000000000002E-2</v>
      </c>
      <c r="C82" s="28" t="s">
        <v>49</v>
      </c>
      <c r="D82">
        <v>2016</v>
      </c>
      <c r="E82"/>
      <c r="F82"/>
    </row>
    <row r="83" spans="1:6" x14ac:dyDescent="0.35">
      <c r="A83" s="1">
        <v>42674</v>
      </c>
      <c r="B83">
        <v>4.7600000000000003E-2</v>
      </c>
      <c r="C83" s="28" t="s">
        <v>50</v>
      </c>
      <c r="D83">
        <v>2016</v>
      </c>
      <c r="E83"/>
      <c r="F83"/>
    </row>
    <row r="84" spans="1:6" x14ac:dyDescent="0.35">
      <c r="A84" s="1">
        <v>42704</v>
      </c>
      <c r="B84">
        <v>4.6699999999999998E-2</v>
      </c>
      <c r="C84" s="28" t="s">
        <v>51</v>
      </c>
      <c r="D84">
        <v>2016</v>
      </c>
      <c r="E84"/>
      <c r="F84"/>
    </row>
    <row r="85" spans="1:6" x14ac:dyDescent="0.35">
      <c r="A85" s="1">
        <v>42735</v>
      </c>
      <c r="B85">
        <v>4.2299999999999997E-2</v>
      </c>
      <c r="C85" s="28" t="s">
        <v>52</v>
      </c>
      <c r="D85">
        <v>2016</v>
      </c>
      <c r="E85"/>
      <c r="F85"/>
    </row>
    <row r="86" spans="1:6" x14ac:dyDescent="0.35">
      <c r="A86" s="1">
        <v>42766</v>
      </c>
      <c r="B86">
        <v>3.8300000000000001E-2</v>
      </c>
      <c r="C86" s="28" t="s">
        <v>41</v>
      </c>
      <c r="D86">
        <v>2017</v>
      </c>
      <c r="E86"/>
      <c r="F86"/>
    </row>
    <row r="87" spans="1:6" x14ac:dyDescent="0.35">
      <c r="A87" s="1">
        <v>42794</v>
      </c>
      <c r="B87">
        <v>3.9600000000000003E-2</v>
      </c>
      <c r="C87" s="28" t="s">
        <v>42</v>
      </c>
      <c r="D87">
        <v>2017</v>
      </c>
      <c r="E87"/>
      <c r="F87"/>
    </row>
    <row r="88" spans="1:6" x14ac:dyDescent="0.35">
      <c r="A88" s="1">
        <v>42825</v>
      </c>
      <c r="B88">
        <v>0.04</v>
      </c>
      <c r="C88" s="28" t="s">
        <v>43</v>
      </c>
      <c r="D88">
        <v>2017</v>
      </c>
      <c r="E88"/>
      <c r="F88"/>
    </row>
    <row r="89" spans="1:6" x14ac:dyDescent="0.35">
      <c r="A89" s="1">
        <v>42855</v>
      </c>
      <c r="B89">
        <v>4.0899999999999999E-2</v>
      </c>
      <c r="C89" s="28" t="s">
        <v>44</v>
      </c>
      <c r="D89">
        <v>2017</v>
      </c>
      <c r="E89"/>
      <c r="F89"/>
    </row>
    <row r="90" spans="1:6" x14ac:dyDescent="0.35">
      <c r="A90" s="1">
        <v>42886</v>
      </c>
      <c r="B90">
        <v>3.9300000000000002E-2</v>
      </c>
      <c r="C90" s="28" t="s">
        <v>45</v>
      </c>
      <c r="D90">
        <v>2017</v>
      </c>
      <c r="E90"/>
      <c r="F90"/>
    </row>
    <row r="91" spans="1:6" x14ac:dyDescent="0.35">
      <c r="A91" s="1">
        <v>42916</v>
      </c>
      <c r="B91">
        <v>4.36E-2</v>
      </c>
      <c r="C91" s="28" t="s">
        <v>46</v>
      </c>
      <c r="D91">
        <v>2017</v>
      </c>
      <c r="E91"/>
      <c r="F91"/>
    </row>
    <row r="92" spans="1:6" x14ac:dyDescent="0.35">
      <c r="A92" s="1">
        <v>42947</v>
      </c>
      <c r="B92">
        <v>5.2200000000000003E-2</v>
      </c>
      <c r="C92" s="28" t="s">
        <v>47</v>
      </c>
      <c r="D92">
        <v>2017</v>
      </c>
      <c r="E92"/>
      <c r="F92"/>
    </row>
    <row r="93" spans="1:6" x14ac:dyDescent="0.35">
      <c r="A93" s="1">
        <v>42978</v>
      </c>
      <c r="B93">
        <v>4.7199999999999999E-2</v>
      </c>
      <c r="C93" s="28" t="s">
        <v>48</v>
      </c>
      <c r="D93">
        <v>2017</v>
      </c>
      <c r="E93"/>
      <c r="F93"/>
    </row>
    <row r="94" spans="1:6" x14ac:dyDescent="0.35">
      <c r="A94" s="1">
        <v>43008</v>
      </c>
      <c r="B94">
        <v>4.36E-2</v>
      </c>
      <c r="C94" s="28" t="s">
        <v>49</v>
      </c>
      <c r="D94">
        <v>2017</v>
      </c>
      <c r="E94"/>
      <c r="F94"/>
    </row>
    <row r="95" spans="1:6" x14ac:dyDescent="0.35">
      <c r="A95" s="1">
        <v>43039</v>
      </c>
      <c r="B95">
        <v>4.2000000000000003E-2</v>
      </c>
      <c r="C95" s="28" t="s">
        <v>50</v>
      </c>
      <c r="D95">
        <v>2017</v>
      </c>
      <c r="E95"/>
      <c r="F95"/>
    </row>
    <row r="96" spans="1:6" x14ac:dyDescent="0.35">
      <c r="A96" s="1">
        <v>43069</v>
      </c>
      <c r="B96">
        <v>4.6899999999999997E-2</v>
      </c>
      <c r="C96" s="28" t="s">
        <v>51</v>
      </c>
      <c r="D96">
        <v>2017</v>
      </c>
      <c r="E96"/>
      <c r="F96"/>
    </row>
    <row r="97" spans="1:6" x14ac:dyDescent="0.35">
      <c r="A97" s="1">
        <v>43100</v>
      </c>
      <c r="B97">
        <v>5.6800000000000003E-2</v>
      </c>
      <c r="C97" s="28" t="s">
        <v>52</v>
      </c>
      <c r="D97">
        <v>2017</v>
      </c>
      <c r="E97"/>
      <c r="F97"/>
    </row>
    <row r="98" spans="1:6" x14ac:dyDescent="0.35">
      <c r="A98" s="1">
        <v>43131</v>
      </c>
      <c r="B98">
        <v>4.7100000000000003E-2</v>
      </c>
      <c r="C98" s="28" t="s">
        <v>41</v>
      </c>
      <c r="D98">
        <v>2018</v>
      </c>
      <c r="E98"/>
      <c r="F98"/>
    </row>
    <row r="99" spans="1:6" x14ac:dyDescent="0.35">
      <c r="A99" s="1">
        <v>43159</v>
      </c>
      <c r="B99">
        <v>4.1500000000000002E-2</v>
      </c>
      <c r="C99" s="28" t="s">
        <v>42</v>
      </c>
      <c r="D99">
        <v>2018</v>
      </c>
      <c r="E99"/>
      <c r="F99"/>
    </row>
    <row r="100" spans="1:6" x14ac:dyDescent="0.35">
      <c r="A100" s="1">
        <v>43190</v>
      </c>
      <c r="B100">
        <v>4.1399999999999999E-2</v>
      </c>
      <c r="C100" s="28" t="s">
        <v>43</v>
      </c>
      <c r="D100">
        <v>2018</v>
      </c>
      <c r="E100"/>
      <c r="F100"/>
    </row>
    <row r="101" spans="1:6" x14ac:dyDescent="0.35">
      <c r="A101" s="1">
        <v>43220</v>
      </c>
      <c r="B101">
        <v>3.9199999999999999E-2</v>
      </c>
      <c r="C101" s="28" t="s">
        <v>44</v>
      </c>
      <c r="D101">
        <v>2018</v>
      </c>
      <c r="E101"/>
      <c r="F101"/>
    </row>
    <row r="102" spans="1:6" x14ac:dyDescent="0.35">
      <c r="A102" s="1">
        <v>43251</v>
      </c>
      <c r="B102">
        <v>4.0899999999999999E-2</v>
      </c>
      <c r="C102" s="28" t="s">
        <v>45</v>
      </c>
      <c r="D102">
        <v>2018</v>
      </c>
      <c r="E102"/>
      <c r="F102"/>
    </row>
    <row r="103" spans="1:6" x14ac:dyDescent="0.35">
      <c r="A103" s="1">
        <v>43281</v>
      </c>
      <c r="B103">
        <v>3.7900000000000003E-2</v>
      </c>
      <c r="C103" s="28" t="s">
        <v>46</v>
      </c>
      <c r="D103">
        <v>2018</v>
      </c>
      <c r="E103"/>
      <c r="F103"/>
    </row>
    <row r="104" spans="1:6" x14ac:dyDescent="0.35">
      <c r="A104" s="1">
        <v>43312</v>
      </c>
      <c r="B104">
        <v>2.6100000000000002E-2</v>
      </c>
      <c r="C104" s="28" t="s">
        <v>47</v>
      </c>
      <c r="D104">
        <v>2018</v>
      </c>
      <c r="E104"/>
      <c r="F104"/>
    </row>
    <row r="105" spans="1:6" x14ac:dyDescent="0.35">
      <c r="A105" s="1">
        <v>43343</v>
      </c>
      <c r="B105">
        <v>3.3599999999999998E-2</v>
      </c>
      <c r="C105" s="28" t="s">
        <v>48</v>
      </c>
      <c r="D105">
        <v>2018</v>
      </c>
      <c r="E105"/>
      <c r="F105"/>
    </row>
    <row r="106" spans="1:6" x14ac:dyDescent="0.35">
      <c r="A106" s="1">
        <v>43373</v>
      </c>
      <c r="B106">
        <v>4.5499999999999999E-2</v>
      </c>
      <c r="C106" s="28" t="s">
        <v>49</v>
      </c>
      <c r="D106">
        <v>2018</v>
      </c>
      <c r="E106"/>
      <c r="F106"/>
    </row>
    <row r="107" spans="1:6" x14ac:dyDescent="0.35">
      <c r="A107" s="1">
        <v>43404</v>
      </c>
      <c r="B107">
        <v>4.3400000000000001E-2</v>
      </c>
      <c r="C107" s="28" t="s">
        <v>50</v>
      </c>
      <c r="D107">
        <v>2018</v>
      </c>
      <c r="E107"/>
      <c r="F107"/>
    </row>
    <row r="108" spans="1:6" x14ac:dyDescent="0.35">
      <c r="A108" s="1">
        <v>43434</v>
      </c>
      <c r="B108">
        <v>3.15E-2</v>
      </c>
      <c r="C108" s="28" t="s">
        <v>51</v>
      </c>
      <c r="D108">
        <v>2018</v>
      </c>
      <c r="E108"/>
      <c r="F108"/>
    </row>
    <row r="109" spans="1:6" x14ac:dyDescent="0.35">
      <c r="A109" s="1">
        <v>43465</v>
      </c>
      <c r="B109">
        <v>2.3099999999999999E-2</v>
      </c>
      <c r="C109" s="28" t="s">
        <v>52</v>
      </c>
      <c r="D109">
        <v>2018</v>
      </c>
      <c r="E109"/>
      <c r="F109"/>
    </row>
    <row r="110" spans="1:6" x14ac:dyDescent="0.35">
      <c r="A110" s="1">
        <v>43496</v>
      </c>
      <c r="B110">
        <v>4.1000000000000002E-2</v>
      </c>
      <c r="C110" s="28" t="s">
        <v>41</v>
      </c>
      <c r="D110">
        <v>2019</v>
      </c>
      <c r="E110"/>
      <c r="F110"/>
    </row>
    <row r="111" spans="1:6" x14ac:dyDescent="0.35">
      <c r="A111" s="1">
        <v>43524</v>
      </c>
      <c r="B111">
        <v>4.4600000000000001E-2</v>
      </c>
      <c r="C111" s="28" t="s">
        <v>42</v>
      </c>
      <c r="D111">
        <v>2019</v>
      </c>
      <c r="E111"/>
      <c r="F111"/>
    </row>
    <row r="112" spans="1:6" x14ac:dyDescent="0.35">
      <c r="A112" s="1">
        <v>43555</v>
      </c>
      <c r="B112">
        <v>4.1700000000000001E-2</v>
      </c>
      <c r="C112" s="28" t="s">
        <v>43</v>
      </c>
      <c r="D112">
        <v>2019</v>
      </c>
      <c r="E112"/>
      <c r="F112"/>
    </row>
    <row r="113" spans="1:6" x14ac:dyDescent="0.35">
      <c r="A113" s="1">
        <v>43585</v>
      </c>
      <c r="B113">
        <v>4.7500000000000001E-2</v>
      </c>
      <c r="C113" s="28" t="s">
        <v>44</v>
      </c>
      <c r="D113">
        <v>2019</v>
      </c>
      <c r="E113"/>
      <c r="F113"/>
    </row>
    <row r="114" spans="1:6" x14ac:dyDescent="0.35">
      <c r="A114" s="1">
        <v>43616</v>
      </c>
      <c r="B114">
        <v>4.5400000000000003E-2</v>
      </c>
      <c r="C114" s="28" t="s">
        <v>45</v>
      </c>
      <c r="D114">
        <v>2019</v>
      </c>
      <c r="E114"/>
      <c r="F114"/>
    </row>
    <row r="115" spans="1:6" x14ac:dyDescent="0.35">
      <c r="A115" s="1">
        <v>43646</v>
      </c>
      <c r="B115">
        <v>4.8000000000000001E-2</v>
      </c>
      <c r="C115" s="28" t="s">
        <v>46</v>
      </c>
      <c r="D115">
        <v>2019</v>
      </c>
      <c r="E115"/>
      <c r="F115"/>
    </row>
    <row r="116" spans="1:6" x14ac:dyDescent="0.35">
      <c r="A116" s="1">
        <v>43677</v>
      </c>
      <c r="B116">
        <v>4.3700000000000003E-2</v>
      </c>
      <c r="C116" s="28" t="s">
        <v>47</v>
      </c>
      <c r="D116">
        <v>2019</v>
      </c>
      <c r="E116"/>
      <c r="F116"/>
    </row>
    <row r="117" spans="1:6" x14ac:dyDescent="0.35">
      <c r="A117" s="1">
        <v>43708</v>
      </c>
      <c r="B117">
        <v>3.0099999999999998E-2</v>
      </c>
      <c r="C117" s="28" t="s">
        <v>48</v>
      </c>
      <c r="D117">
        <v>2019</v>
      </c>
      <c r="E117"/>
      <c r="F117"/>
    </row>
    <row r="118" spans="1:6" x14ac:dyDescent="0.35">
      <c r="A118" s="1">
        <v>43738</v>
      </c>
      <c r="B118">
        <v>1.7999999999999999E-2</v>
      </c>
      <c r="C118" s="28" t="s">
        <v>49</v>
      </c>
      <c r="D118">
        <v>2019</v>
      </c>
      <c r="E118"/>
      <c r="F118"/>
    </row>
    <row r="119" spans="1:6" x14ac:dyDescent="0.35">
      <c r="A119" s="1">
        <v>43769</v>
      </c>
      <c r="B119">
        <v>2.1700000000000001E-2</v>
      </c>
      <c r="C119" s="28" t="s">
        <v>50</v>
      </c>
      <c r="D119">
        <v>2019</v>
      </c>
      <c r="E119"/>
      <c r="F119"/>
    </row>
    <row r="120" spans="1:6" x14ac:dyDescent="0.35">
      <c r="A120" s="1">
        <v>43799</v>
      </c>
      <c r="B120">
        <v>2.92E-2</v>
      </c>
      <c r="C120" s="28" t="s">
        <v>51</v>
      </c>
      <c r="D120">
        <v>2019</v>
      </c>
      <c r="E120"/>
      <c r="F120"/>
    </row>
    <row r="121" spans="1:6" x14ac:dyDescent="0.35">
      <c r="A121" s="1">
        <v>43830</v>
      </c>
      <c r="B121">
        <v>3.4099999999999998E-2</v>
      </c>
      <c r="C121" s="28" t="s">
        <v>52</v>
      </c>
      <c r="D121">
        <v>2019</v>
      </c>
      <c r="E121"/>
      <c r="F121"/>
    </row>
    <row r="122" spans="1:6" x14ac:dyDescent="0.35">
      <c r="A122" s="1">
        <v>43861</v>
      </c>
      <c r="B122">
        <v>1.78E-2</v>
      </c>
      <c r="C122" s="28" t="s">
        <v>41</v>
      </c>
      <c r="D122">
        <v>2020</v>
      </c>
      <c r="E122"/>
      <c r="F122"/>
    </row>
    <row r="123" spans="1:6" x14ac:dyDescent="0.35">
      <c r="A123" s="1">
        <v>43890</v>
      </c>
      <c r="B123">
        <v>1.24E-2</v>
      </c>
      <c r="C123" s="28" t="s">
        <v>42</v>
      </c>
      <c r="D123">
        <v>2020</v>
      </c>
      <c r="E123"/>
      <c r="F123"/>
    </row>
    <row r="124" spans="1:6" x14ac:dyDescent="0.35">
      <c r="A124" s="1">
        <v>43921</v>
      </c>
      <c r="B124">
        <v>1.77E-2</v>
      </c>
      <c r="C124" s="28" t="s">
        <v>43</v>
      </c>
      <c r="D124">
        <v>2020</v>
      </c>
      <c r="E124"/>
      <c r="F124"/>
    </row>
    <row r="125" spans="1:6" x14ac:dyDescent="0.35">
      <c r="A125" s="1">
        <v>43951</v>
      </c>
      <c r="B125">
        <v>1.8800000000000001E-2</v>
      </c>
      <c r="C125" s="28" t="s">
        <v>44</v>
      </c>
      <c r="D125">
        <v>2020</v>
      </c>
      <c r="E125"/>
      <c r="F125"/>
    </row>
    <row r="126" spans="1:6" x14ac:dyDescent="0.35">
      <c r="A126" s="1">
        <v>43982</v>
      </c>
      <c r="B126">
        <v>1.7999999999999999E-2</v>
      </c>
      <c r="C126" s="28" t="s">
        <v>45</v>
      </c>
      <c r="D126">
        <v>2020</v>
      </c>
      <c r="E126"/>
      <c r="F126"/>
    </row>
    <row r="127" spans="1:6" x14ac:dyDescent="0.35">
      <c r="A127" s="1">
        <v>44012</v>
      </c>
      <c r="B127">
        <v>2.3900000000000001E-2</v>
      </c>
      <c r="C127" s="28" t="s">
        <v>46</v>
      </c>
      <c r="D127">
        <v>2020</v>
      </c>
      <c r="E127"/>
      <c r="F127"/>
    </row>
    <row r="128" spans="1:6" x14ac:dyDescent="0.35">
      <c r="A128" s="1">
        <v>44043</v>
      </c>
      <c r="B128">
        <v>2.8799999999999999E-2</v>
      </c>
      <c r="C128" s="28" t="s">
        <v>47</v>
      </c>
      <c r="D128">
        <v>2020</v>
      </c>
      <c r="E128"/>
      <c r="F128"/>
    </row>
    <row r="129" spans="1:6" x14ac:dyDescent="0.35">
      <c r="A129" s="1">
        <v>44074</v>
      </c>
      <c r="B129">
        <v>4.19E-2</v>
      </c>
      <c r="C129" s="28" t="s">
        <v>48</v>
      </c>
      <c r="D129">
        <v>2020</v>
      </c>
      <c r="E129"/>
      <c r="F129"/>
    </row>
    <row r="130" spans="1:6" x14ac:dyDescent="0.35">
      <c r="A130" s="1">
        <v>44104</v>
      </c>
      <c r="B130">
        <v>4.9700000000000001E-2</v>
      </c>
      <c r="C130" s="28" t="s">
        <v>49</v>
      </c>
      <c r="D130">
        <v>2020</v>
      </c>
      <c r="E130"/>
      <c r="F130"/>
    </row>
    <row r="131" spans="1:6" x14ac:dyDescent="0.35">
      <c r="A131" s="1">
        <v>44135</v>
      </c>
      <c r="B131">
        <v>5.3400000000000003E-2</v>
      </c>
      <c r="C131" s="28" t="s">
        <v>50</v>
      </c>
      <c r="D131">
        <v>2020</v>
      </c>
      <c r="E131"/>
      <c r="F131"/>
    </row>
    <row r="132" spans="1:6" x14ac:dyDescent="0.35">
      <c r="A132" s="1">
        <v>44165</v>
      </c>
      <c r="B132">
        <v>5.4600000000000003E-2</v>
      </c>
      <c r="C132" s="28" t="s">
        <v>51</v>
      </c>
      <c r="D132">
        <v>2020</v>
      </c>
      <c r="E132"/>
      <c r="F132"/>
    </row>
    <row r="133" spans="1:6" x14ac:dyDescent="0.35">
      <c r="A133" s="1">
        <v>44196</v>
      </c>
      <c r="B133">
        <v>4.82E-2</v>
      </c>
      <c r="C133" s="28" t="s">
        <v>52</v>
      </c>
      <c r="D133">
        <v>2020</v>
      </c>
      <c r="E133"/>
      <c r="F133"/>
    </row>
    <row r="134" spans="1:6" x14ac:dyDescent="0.35">
      <c r="A134" s="1">
        <v>44227</v>
      </c>
      <c r="B134">
        <v>5.2400000000000002E-2</v>
      </c>
      <c r="C134" s="28" t="s">
        <v>41</v>
      </c>
      <c r="D134">
        <v>2021</v>
      </c>
      <c r="E134"/>
      <c r="F134"/>
    </row>
    <row r="135" spans="1:6" x14ac:dyDescent="0.35">
      <c r="A135" s="1">
        <v>44255</v>
      </c>
      <c r="B135">
        <v>0.06</v>
      </c>
      <c r="C135" s="28" t="s">
        <v>42</v>
      </c>
      <c r="D135">
        <v>2021</v>
      </c>
      <c r="E135"/>
      <c r="F135"/>
    </row>
    <row r="136" spans="1:6" x14ac:dyDescent="0.35">
      <c r="A136" s="1">
        <v>44286</v>
      </c>
      <c r="B136">
        <v>5.8400000000000001E-2</v>
      </c>
      <c r="C136" s="28" t="s">
        <v>43</v>
      </c>
      <c r="D136">
        <v>2021</v>
      </c>
      <c r="E136"/>
      <c r="F136"/>
    </row>
    <row r="137" spans="1:6" x14ac:dyDescent="0.35">
      <c r="A137" s="1">
        <v>44316</v>
      </c>
      <c r="B137">
        <v>5.1999999999999998E-2</v>
      </c>
      <c r="C137" s="28" t="s">
        <v>44</v>
      </c>
      <c r="D137">
        <v>2021</v>
      </c>
    </row>
    <row r="138" spans="1:6" x14ac:dyDescent="0.35">
      <c r="A138" s="1">
        <v>44347</v>
      </c>
      <c r="B138">
        <v>5.1700000000000003E-2</v>
      </c>
      <c r="C138" s="28" t="s">
        <v>45</v>
      </c>
      <c r="D138">
        <v>2021</v>
      </c>
    </row>
    <row r="139" spans="1:6" x14ac:dyDescent="0.35">
      <c r="A139" s="1">
        <v>44377</v>
      </c>
      <c r="B139">
        <v>3.9100000000000003E-2</v>
      </c>
      <c r="C139" s="28" t="s">
        <v>46</v>
      </c>
      <c r="D139">
        <v>2021</v>
      </c>
    </row>
    <row r="140" spans="1:6" x14ac:dyDescent="0.35">
      <c r="A140" s="1">
        <v>44408</v>
      </c>
      <c r="B140">
        <v>3.8199999999999998E-2</v>
      </c>
      <c r="C140" s="28" t="s">
        <v>47</v>
      </c>
      <c r="D140">
        <v>2021</v>
      </c>
    </row>
    <row r="141" spans="1:6" x14ac:dyDescent="0.35">
      <c r="A141" s="1">
        <v>44439</v>
      </c>
      <c r="B141">
        <v>3.6200000000000003E-2</v>
      </c>
      <c r="C141" s="28" t="s">
        <v>48</v>
      </c>
      <c r="D141">
        <v>2021</v>
      </c>
    </row>
    <row r="142" spans="1:6" x14ac:dyDescent="0.35">
      <c r="A142" s="1">
        <v>44469</v>
      </c>
      <c r="B142">
        <v>3.6700000000000003E-2</v>
      </c>
      <c r="C142" s="28" t="s">
        <v>49</v>
      </c>
      <c r="D142">
        <v>2021</v>
      </c>
    </row>
    <row r="143" spans="1:6" x14ac:dyDescent="0.35">
      <c r="A143" s="1">
        <v>44500</v>
      </c>
      <c r="B143">
        <v>2.9600000000000001E-2</v>
      </c>
      <c r="C143" s="28" t="s">
        <v>50</v>
      </c>
      <c r="D143">
        <v>2021</v>
      </c>
    </row>
    <row r="144" spans="1:6" x14ac:dyDescent="0.35">
      <c r="A144" s="1">
        <v>44530</v>
      </c>
      <c r="B144">
        <v>2.8899999999999999E-2</v>
      </c>
      <c r="C144" s="28" t="s">
        <v>51</v>
      </c>
      <c r="D144">
        <v>2021</v>
      </c>
    </row>
    <row r="145" spans="1:4" x14ac:dyDescent="0.35">
      <c r="A145" s="1">
        <v>44561</v>
      </c>
      <c r="B145">
        <v>3.0700000000000002E-2</v>
      </c>
      <c r="C145" s="28" t="s">
        <v>52</v>
      </c>
      <c r="D145">
        <v>2021</v>
      </c>
    </row>
    <row r="146" spans="1:4" x14ac:dyDescent="0.35">
      <c r="A146" s="1">
        <v>44592</v>
      </c>
      <c r="B146">
        <v>2.87E-2</v>
      </c>
      <c r="C146" s="28" t="s">
        <v>41</v>
      </c>
      <c r="D146">
        <v>2022</v>
      </c>
    </row>
    <row r="147" spans="1:4" x14ac:dyDescent="0.35">
      <c r="A147" s="1">
        <v>44620</v>
      </c>
      <c r="B147">
        <v>2.98E-2</v>
      </c>
      <c r="C147" s="28" t="s">
        <v>42</v>
      </c>
      <c r="D147">
        <v>2022</v>
      </c>
    </row>
    <row r="148" spans="1:4" x14ac:dyDescent="0.35">
      <c r="A148" s="1">
        <v>44651</v>
      </c>
      <c r="B148">
        <v>4.1700000000000001E-2</v>
      </c>
      <c r="C148" s="28" t="s">
        <v>43</v>
      </c>
      <c r="D148">
        <v>2022</v>
      </c>
    </row>
    <row r="149" spans="1:4" x14ac:dyDescent="0.35">
      <c r="A149" s="1">
        <v>44681</v>
      </c>
      <c r="B149">
        <v>4.6199999999999998E-2</v>
      </c>
      <c r="C149" s="28" t="s">
        <v>44</v>
      </c>
      <c r="D149">
        <v>2022</v>
      </c>
    </row>
    <row r="150" spans="1:4" x14ac:dyDescent="0.35">
      <c r="A150" s="1">
        <v>44712</v>
      </c>
      <c r="B150">
        <v>5.8200000000000002E-2</v>
      </c>
      <c r="C150" s="28" t="s">
        <v>45</v>
      </c>
      <c r="D150">
        <v>2022</v>
      </c>
    </row>
    <row r="151" spans="1:4" x14ac:dyDescent="0.35">
      <c r="A151" s="1">
        <v>44742</v>
      </c>
      <c r="B151">
        <v>7.5499999999999998E-2</v>
      </c>
      <c r="C151" s="28" t="s">
        <v>46</v>
      </c>
      <c r="D151">
        <v>2022</v>
      </c>
    </row>
    <row r="152" spans="1:4" x14ac:dyDescent="0.35">
      <c r="A152" s="1">
        <v>44773</v>
      </c>
      <c r="B152">
        <v>8.3599999999999994E-2</v>
      </c>
      <c r="C152" s="28" t="s">
        <v>47</v>
      </c>
      <c r="D152">
        <v>2022</v>
      </c>
    </row>
    <row r="153" spans="1:4" x14ac:dyDescent="0.35">
      <c r="A153" s="1">
        <v>44804</v>
      </c>
      <c r="B153">
        <v>8.8700000000000001E-2</v>
      </c>
      <c r="C153" s="28" t="s">
        <v>48</v>
      </c>
      <c r="D153">
        <v>2022</v>
      </c>
    </row>
    <row r="154" spans="1:4" x14ac:dyDescent="0.35">
      <c r="A154" s="1">
        <v>44834</v>
      </c>
      <c r="B154">
        <v>9.0300000000000005E-2</v>
      </c>
      <c r="C154" s="28" t="s">
        <v>49</v>
      </c>
      <c r="D154">
        <v>2022</v>
      </c>
    </row>
    <row r="155" spans="1:4" x14ac:dyDescent="0.35">
      <c r="A155" s="1">
        <v>44865</v>
      </c>
      <c r="B155">
        <v>9.7000000000000003E-2</v>
      </c>
      <c r="C155" s="28" t="s">
        <v>50</v>
      </c>
      <c r="D155">
        <v>2022</v>
      </c>
    </row>
    <row r="156" spans="1:4" x14ac:dyDescent="0.35">
      <c r="A156" s="1">
        <v>44895</v>
      </c>
      <c r="B156">
        <v>9.1700000000000004E-2</v>
      </c>
      <c r="C156" s="28" t="s">
        <v>51</v>
      </c>
      <c r="D156">
        <v>2022</v>
      </c>
    </row>
    <row r="157" spans="1:4" x14ac:dyDescent="0.35">
      <c r="A157" s="1">
        <v>44926</v>
      </c>
      <c r="B157">
        <v>9.2399999999999996E-2</v>
      </c>
      <c r="C157" s="28" t="s">
        <v>52</v>
      </c>
      <c r="D157">
        <v>2022</v>
      </c>
    </row>
    <row r="158" spans="1:4" x14ac:dyDescent="0.35">
      <c r="A158" s="1">
        <v>44957</v>
      </c>
      <c r="B158">
        <v>9.69E-2</v>
      </c>
      <c r="C158" s="28" t="s">
        <v>41</v>
      </c>
      <c r="D158">
        <v>2023</v>
      </c>
    </row>
    <row r="159" spans="1:4" x14ac:dyDescent="0.35">
      <c r="A159" s="1">
        <v>44985</v>
      </c>
      <c r="B159">
        <v>9.9199999999999997E-2</v>
      </c>
      <c r="C159" s="28" t="s">
        <v>42</v>
      </c>
      <c r="D159">
        <v>2023</v>
      </c>
    </row>
    <row r="160" spans="1:4" x14ac:dyDescent="0.35">
      <c r="A160" s="1">
        <v>45016</v>
      </c>
      <c r="B160">
        <v>8.7099999999999997E-2</v>
      </c>
      <c r="C160" s="28" t="s">
        <v>43</v>
      </c>
      <c r="D160">
        <v>2023</v>
      </c>
    </row>
    <row r="161" spans="1:4" x14ac:dyDescent="0.35">
      <c r="A161" s="1">
        <v>45046</v>
      </c>
      <c r="B161">
        <v>8.3199999999999996E-2</v>
      </c>
      <c r="C161" s="28" t="s">
        <v>44</v>
      </c>
      <c r="D161">
        <v>2023</v>
      </c>
    </row>
    <row r="162" spans="1:4" x14ac:dyDescent="0.35">
      <c r="A162" s="1">
        <v>45077</v>
      </c>
      <c r="B162">
        <v>6.54E-2</v>
      </c>
      <c r="C162" s="28" t="s">
        <v>45</v>
      </c>
      <c r="D162">
        <v>2023</v>
      </c>
    </row>
    <row r="163" spans="1:4" x14ac:dyDescent="0.35">
      <c r="A163" s="1">
        <v>45107</v>
      </c>
      <c r="B163">
        <v>4.9299999999999997E-2</v>
      </c>
      <c r="C163" s="28" t="s">
        <v>46</v>
      </c>
      <c r="D163">
        <v>2023</v>
      </c>
    </row>
    <row r="164" spans="1:4" x14ac:dyDescent="0.35">
      <c r="A164" s="1">
        <v>45138</v>
      </c>
      <c r="B164">
        <v>4.53E-2</v>
      </c>
      <c r="C164" s="28" t="s">
        <v>47</v>
      </c>
      <c r="D164">
        <v>2023</v>
      </c>
    </row>
    <row r="165" spans="1:4" x14ac:dyDescent="0.35">
      <c r="A165" s="1">
        <v>45169</v>
      </c>
      <c r="B165">
        <v>4.4699999999999997E-2</v>
      </c>
      <c r="C165" s="28" t="s">
        <v>48</v>
      </c>
      <c r="D165">
        <v>2023</v>
      </c>
    </row>
    <row r="166" spans="1:4" x14ac:dyDescent="0.35">
      <c r="A166" s="1">
        <v>45199</v>
      </c>
      <c r="B166">
        <v>4.6899999999999997E-2</v>
      </c>
      <c r="C166" s="28" t="s">
        <v>49</v>
      </c>
      <c r="D166">
        <v>2023</v>
      </c>
    </row>
    <row r="167" spans="1:4" x14ac:dyDescent="0.35">
      <c r="A167" s="1">
        <v>45230</v>
      </c>
      <c r="B167">
        <v>4.9799999999999997E-2</v>
      </c>
      <c r="C167" s="28" t="s">
        <v>50</v>
      </c>
      <c r="D167">
        <v>2023</v>
      </c>
    </row>
    <row r="168" spans="1:4" x14ac:dyDescent="0.35">
      <c r="A168" s="1">
        <v>45260</v>
      </c>
      <c r="B168">
        <v>4.2999999999999997E-2</v>
      </c>
      <c r="C168" s="28" t="s">
        <v>51</v>
      </c>
      <c r="D168">
        <v>2023</v>
      </c>
    </row>
    <row r="169" spans="1:4" x14ac:dyDescent="0.35">
      <c r="A169" s="1">
        <v>45291</v>
      </c>
      <c r="B169">
        <v>4.1799999999999997E-2</v>
      </c>
      <c r="C169" s="28" t="s">
        <v>52</v>
      </c>
      <c r="D169">
        <v>2023</v>
      </c>
    </row>
    <row r="170" spans="1:4" x14ac:dyDescent="0.35">
      <c r="A170" s="1">
        <v>45322</v>
      </c>
      <c r="B170">
        <v>3.8199999999999998E-2</v>
      </c>
      <c r="C170" s="28" t="s">
        <v>41</v>
      </c>
      <c r="D170">
        <v>2024</v>
      </c>
    </row>
    <row r="171" spans="1:4" x14ac:dyDescent="0.35">
      <c r="A171" s="1">
        <v>45351</v>
      </c>
      <c r="B171">
        <v>3.3000000000000002E-2</v>
      </c>
      <c r="C171" s="28" t="s">
        <v>42</v>
      </c>
      <c r="D171">
        <v>2024</v>
      </c>
    </row>
    <row r="172" spans="1:4" x14ac:dyDescent="0.35">
      <c r="A172" s="1">
        <v>45382</v>
      </c>
      <c r="B172">
        <v>3.2399999999999998E-2</v>
      </c>
      <c r="C172" s="28" t="s">
        <v>43</v>
      </c>
      <c r="D172">
        <v>2024</v>
      </c>
    </row>
    <row r="173" spans="1:4" x14ac:dyDescent="0.35">
      <c r="A173" s="1">
        <v>45412</v>
      </c>
      <c r="B173">
        <v>3.3599999999999998E-2</v>
      </c>
      <c r="C173" s="28" t="s">
        <v>44</v>
      </c>
      <c r="D173">
        <v>2024</v>
      </c>
    </row>
    <row r="174" spans="1:4" x14ac:dyDescent="0.35">
      <c r="A174" s="1">
        <v>45443</v>
      </c>
      <c r="B174">
        <v>3.7600000000000001E-2</v>
      </c>
      <c r="C174" s="28" t="s">
        <v>45</v>
      </c>
      <c r="D174">
        <v>2024</v>
      </c>
    </row>
    <row r="175" spans="1:4" x14ac:dyDescent="0.35">
      <c r="A175" s="1">
        <v>45473</v>
      </c>
      <c r="B175">
        <v>3.6200000000000003E-2</v>
      </c>
      <c r="C175" s="28" t="s">
        <v>46</v>
      </c>
      <c r="D175">
        <v>2024</v>
      </c>
    </row>
    <row r="176" spans="1:4" x14ac:dyDescent="0.35">
      <c r="A176" s="1">
        <v>45504</v>
      </c>
      <c r="B176">
        <v>3.78E-2</v>
      </c>
      <c r="C176" s="28" t="s">
        <v>47</v>
      </c>
      <c r="D176">
        <v>2024</v>
      </c>
    </row>
    <row r="177" spans="1:4" x14ac:dyDescent="0.35">
      <c r="A177" s="1">
        <v>45535</v>
      </c>
      <c r="B177">
        <v>3.0700000000000002E-2</v>
      </c>
      <c r="C177" s="28" t="s">
        <v>48</v>
      </c>
      <c r="D177">
        <v>2024</v>
      </c>
    </row>
    <row r="178" spans="1:4" x14ac:dyDescent="0.35">
      <c r="A178" s="1">
        <v>45565</v>
      </c>
      <c r="B178">
        <v>2.1100000000000001E-2</v>
      </c>
      <c r="C178" s="28" t="s">
        <v>49</v>
      </c>
      <c r="D178">
        <v>2024</v>
      </c>
    </row>
    <row r="179" spans="1:4" x14ac:dyDescent="0.35">
      <c r="A179" s="1">
        <v>45596</v>
      </c>
      <c r="B179">
        <v>1.1599999999999999E-2</v>
      </c>
      <c r="C179" s="28" t="s">
        <v>50</v>
      </c>
      <c r="D179">
        <v>2024</v>
      </c>
    </row>
    <row r="180" spans="1:4" x14ac:dyDescent="0.35">
      <c r="A180" s="1">
        <v>45626</v>
      </c>
      <c r="B180">
        <v>1.66E-2</v>
      </c>
      <c r="C180" s="28" t="s">
        <v>51</v>
      </c>
      <c r="D180">
        <v>2024</v>
      </c>
    </row>
    <row r="181" spans="1:4" x14ac:dyDescent="0.35">
      <c r="A181" s="1">
        <v>45657</v>
      </c>
      <c r="B181">
        <v>1.7000000000000001E-2</v>
      </c>
      <c r="C181" s="28" t="s">
        <v>52</v>
      </c>
      <c r="D181">
        <v>2024</v>
      </c>
    </row>
    <row r="182" spans="1:4" x14ac:dyDescent="0.35">
      <c r="A182" s="1">
        <v>46021</v>
      </c>
      <c r="B182">
        <v>0.1</v>
      </c>
      <c r="C182" s="28" t="s">
        <v>52</v>
      </c>
      <c r="D182">
        <v>2025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74" zoomScale="85" zoomScaleNormal="85" workbookViewId="0">
      <selection activeCell="C197" sqref="C197"/>
    </sheetView>
  </sheetViews>
  <sheetFormatPr defaultColWidth="8.81640625" defaultRowHeight="14.5" x14ac:dyDescent="0.35"/>
  <cols>
    <col min="1" max="2" width="11" style="1" bestFit="1" customWidth="1"/>
    <col min="3" max="3" width="8.81640625" style="9"/>
    <col min="4" max="4" width="8.81640625" style="6"/>
    <col min="5" max="6" width="8.81640625" style="9"/>
  </cols>
  <sheetData>
    <row r="1" spans="1:6" x14ac:dyDescent="0.35">
      <c r="A1" s="1" t="s">
        <v>27</v>
      </c>
      <c r="B1" s="1" t="s">
        <v>55</v>
      </c>
      <c r="C1" s="9" t="s">
        <v>53</v>
      </c>
      <c r="D1" s="6" t="s">
        <v>54</v>
      </c>
      <c r="E1" s="9" t="s">
        <v>56</v>
      </c>
      <c r="F1" s="9" t="s">
        <v>57</v>
      </c>
    </row>
    <row r="2" spans="1:6" x14ac:dyDescent="0.35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35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35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35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35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35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35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35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35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35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35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35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35">
      <c r="A14" s="1">
        <f t="shared" si="4"/>
        <v>40574</v>
      </c>
      <c r="B14" s="1">
        <f t="shared" si="0"/>
        <v>40574</v>
      </c>
      <c r="C14" s="9">
        <f>+VLOOKUP(A14,'Inflación source'!A:B,2,FALSE)</f>
        <v>4.8399999999999999E-2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35">
      <c r="A15" s="1">
        <f t="shared" si="4"/>
        <v>40602</v>
      </c>
      <c r="B15" s="1">
        <f t="shared" si="0"/>
        <v>40602</v>
      </c>
      <c r="C15" s="9">
        <f>+VLOOKUP(A15,'Inflación source'!A:B,2,FALSE)</f>
        <v>5.1799999999999999E-2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35">
      <c r="A16" s="1">
        <f t="shared" si="4"/>
        <v>40633</v>
      </c>
      <c r="B16" s="1">
        <f t="shared" si="0"/>
        <v>40633</v>
      </c>
      <c r="C16" s="9">
        <f>+VLOOKUP(A16,'Inflación source'!A:B,2,FALSE)</f>
        <v>4.8800000000000003E-2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35">
      <c r="A17" s="1">
        <f t="shared" si="4"/>
        <v>40663</v>
      </c>
      <c r="B17" s="1">
        <f t="shared" si="0"/>
        <v>40663</v>
      </c>
      <c r="C17" s="9">
        <f>+VLOOKUP(A17,'Inflación source'!A:B,2,FALSE)</f>
        <v>5.7700000000000001E-2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35">
      <c r="A18" s="1">
        <f t="shared" si="4"/>
        <v>40694</v>
      </c>
      <c r="B18" s="1">
        <f t="shared" si="0"/>
        <v>40694</v>
      </c>
      <c r="C18" s="9">
        <f>+VLOOKUP(A18,'Inflación source'!A:B,2,FALSE)</f>
        <v>6.4000000000000001E-2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35">
      <c r="A19" s="1">
        <f t="shared" si="4"/>
        <v>40724</v>
      </c>
      <c r="B19" s="1">
        <f t="shared" si="0"/>
        <v>40724</v>
      </c>
      <c r="C19" s="9">
        <f>+VLOOKUP(A19,'Inflación source'!A:B,2,FALSE)</f>
        <v>6.4299999999999996E-2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35">
      <c r="A20" s="1">
        <f t="shared" si="4"/>
        <v>40755</v>
      </c>
      <c r="B20" s="1">
        <f t="shared" si="0"/>
        <v>40755</v>
      </c>
      <c r="C20" s="9">
        <f>+VLOOKUP(A20,'Inflación source'!A:B,2,FALSE)</f>
        <v>7.0300000000000001E-2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35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35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35">
      <c r="A23" s="1">
        <f t="shared" si="4"/>
        <v>40847</v>
      </c>
      <c r="B23" s="1">
        <f t="shared" si="0"/>
        <v>40847</v>
      </c>
      <c r="C23" s="9">
        <f>+VLOOKUP(A23,'Inflación source'!A:B,2,FALSE)</f>
        <v>6.6400000000000001E-2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35">
      <c r="A24" s="1">
        <f t="shared" si="4"/>
        <v>40877</v>
      </c>
      <c r="B24" s="1">
        <f t="shared" si="0"/>
        <v>40877</v>
      </c>
      <c r="C24" s="9">
        <f>+VLOOKUP(A24,'Inflación source'!A:B,2,FALSE)</f>
        <v>6.0600000000000001E-2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35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35">
      <c r="A26" s="1">
        <f t="shared" si="4"/>
        <v>40939</v>
      </c>
      <c r="B26" s="1">
        <f t="shared" si="0"/>
        <v>40939</v>
      </c>
      <c r="C26" s="9">
        <f>+VLOOKUP(A26,'Inflación source'!A:B,2,FALSE)</f>
        <v>5.5E-2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35">
      <c r="A27" s="1">
        <f t="shared" si="4"/>
        <v>40968</v>
      </c>
      <c r="B27" s="1">
        <f t="shared" si="0"/>
        <v>40968</v>
      </c>
      <c r="C27" s="9">
        <f>+VLOOKUP(A27,'Inflación source'!A:B,2,FALSE)</f>
        <v>5.2200000000000003E-2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35">
      <c r="A28" s="1">
        <f t="shared" si="4"/>
        <v>40999</v>
      </c>
      <c r="B28" s="1">
        <f t="shared" si="0"/>
        <v>40999</v>
      </c>
      <c r="C28" s="9">
        <f>+VLOOKUP(A28,'Inflación source'!A:B,2,FALSE)</f>
        <v>4.6600000000000003E-2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35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35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35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35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35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35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35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35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35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35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35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35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35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35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35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35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35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35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35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35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35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35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35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35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35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35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35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35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35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35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35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35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35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35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35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35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35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35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35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35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35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35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35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35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35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35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35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35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35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35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35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35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35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35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35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35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35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35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35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35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35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35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35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35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35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35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35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35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35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35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35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35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35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35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35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35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35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35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35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35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35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35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35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35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35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35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35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35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35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35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35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35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35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35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35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35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35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35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35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35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35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35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35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35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35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35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35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35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35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35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35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35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35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35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35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35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35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35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35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35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35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35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35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35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35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35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35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35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35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35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35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35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35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35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35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35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35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35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35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35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35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 t="e">
        <f t="shared" si="16"/>
        <v>#N/A</v>
      </c>
      <c r="E169" s="9">
        <f t="shared" si="17"/>
        <v>0.03</v>
      </c>
      <c r="F169" s="9">
        <f t="shared" si="18"/>
        <v>0.05</v>
      </c>
    </row>
    <row r="170" spans="1:6" x14ac:dyDescent="0.35">
      <c r="A170" s="1">
        <f t="shared" si="14"/>
        <v>45322</v>
      </c>
      <c r="B170" s="1">
        <f t="shared" si="15"/>
        <v>45322</v>
      </c>
      <c r="C170" s="9">
        <f>+VLOOKUP(A170,'Inflación source'!A:B,2,FALSE)</f>
        <v>3.8199999999999998E-2</v>
      </c>
      <c r="D170" s="6" t="e">
        <f t="shared" si="16"/>
        <v>#N/A</v>
      </c>
      <c r="E170" s="9">
        <f t="shared" si="17"/>
        <v>0.03</v>
      </c>
      <c r="F170" s="9">
        <f t="shared" si="18"/>
        <v>0.05</v>
      </c>
    </row>
    <row r="171" spans="1:6" x14ac:dyDescent="0.35">
      <c r="A171" s="1">
        <f t="shared" si="14"/>
        <v>45351</v>
      </c>
      <c r="B171" s="1">
        <f t="shared" si="15"/>
        <v>45351</v>
      </c>
      <c r="C171" s="9">
        <f>+VLOOKUP(A171,'Inflación source'!A:B,2,FALSE)</f>
        <v>3.3000000000000002E-2</v>
      </c>
      <c r="D171" s="6" t="e">
        <f t="shared" si="16"/>
        <v>#N/A</v>
      </c>
      <c r="E171" s="9">
        <f t="shared" si="17"/>
        <v>0.03</v>
      </c>
      <c r="F171" s="9">
        <f t="shared" si="18"/>
        <v>0.05</v>
      </c>
    </row>
    <row r="172" spans="1:6" x14ac:dyDescent="0.35">
      <c r="A172" s="1">
        <f t="shared" si="14"/>
        <v>45382</v>
      </c>
      <c r="B172" s="1">
        <f t="shared" si="15"/>
        <v>45382</v>
      </c>
      <c r="C172" s="9">
        <f>+VLOOKUP(A172,'Inflación source'!A:B,2,FALSE)</f>
        <v>3.2399999999999998E-2</v>
      </c>
      <c r="D172" s="6" t="e">
        <f t="shared" si="16"/>
        <v>#N/A</v>
      </c>
      <c r="E172" s="9">
        <f t="shared" si="17"/>
        <v>0.03</v>
      </c>
      <c r="F172" s="9">
        <f t="shared" si="18"/>
        <v>0.05</v>
      </c>
    </row>
    <row r="173" spans="1:6" x14ac:dyDescent="0.35">
      <c r="A173" s="1">
        <f t="shared" si="14"/>
        <v>45412</v>
      </c>
      <c r="B173" s="1">
        <f t="shared" si="15"/>
        <v>45412</v>
      </c>
      <c r="C173" s="9">
        <f>+VLOOKUP(A173,'Inflación source'!A:B,2,FALSE)</f>
        <v>3.3599999999999998E-2</v>
      </c>
      <c r="D173" s="6" t="e">
        <f t="shared" si="16"/>
        <v>#N/A</v>
      </c>
      <c r="E173" s="9">
        <f t="shared" si="17"/>
        <v>0.03</v>
      </c>
      <c r="F173" s="9">
        <f t="shared" si="18"/>
        <v>0.05</v>
      </c>
    </row>
    <row r="174" spans="1:6" x14ac:dyDescent="0.35">
      <c r="A174" s="1">
        <f t="shared" si="14"/>
        <v>45443</v>
      </c>
      <c r="B174" s="1">
        <f t="shared" si="15"/>
        <v>45443</v>
      </c>
      <c r="C174" s="9">
        <f>+VLOOKUP(A174,'Inflación source'!A:B,2,FALSE)</f>
        <v>3.7600000000000001E-2</v>
      </c>
      <c r="D174" s="6" t="e">
        <f t="shared" si="16"/>
        <v>#N/A</v>
      </c>
      <c r="E174" s="9">
        <f t="shared" si="17"/>
        <v>0.03</v>
      </c>
      <c r="F174" s="9">
        <f t="shared" si="18"/>
        <v>0.05</v>
      </c>
    </row>
    <row r="175" spans="1:6" x14ac:dyDescent="0.35">
      <c r="A175" s="1">
        <f t="shared" si="14"/>
        <v>45473</v>
      </c>
      <c r="B175" s="1">
        <f t="shared" si="15"/>
        <v>45473</v>
      </c>
      <c r="C175" s="9">
        <f>+VLOOKUP(A175,'Inflación source'!A:B,2,FALSE)</f>
        <v>3.6200000000000003E-2</v>
      </c>
      <c r="D175" s="6" t="e">
        <f t="shared" si="16"/>
        <v>#N/A</v>
      </c>
      <c r="E175" s="9">
        <f t="shared" si="17"/>
        <v>0.03</v>
      </c>
      <c r="F175" s="9">
        <f t="shared" si="18"/>
        <v>0.05</v>
      </c>
    </row>
    <row r="176" spans="1:6" x14ac:dyDescent="0.35">
      <c r="A176" s="1">
        <f t="shared" si="14"/>
        <v>45504</v>
      </c>
      <c r="B176" s="1">
        <f t="shared" si="15"/>
        <v>45504</v>
      </c>
      <c r="C176" s="9">
        <f>+VLOOKUP(A176,'Inflación source'!A:B,2,FALSE)</f>
        <v>3.78E-2</v>
      </c>
      <c r="D176" s="6" t="e">
        <f t="shared" si="16"/>
        <v>#N/A</v>
      </c>
      <c r="E176" s="9">
        <f t="shared" si="17"/>
        <v>0.03</v>
      </c>
      <c r="F176" s="9">
        <f t="shared" si="18"/>
        <v>0.05</v>
      </c>
    </row>
    <row r="177" spans="1:6" x14ac:dyDescent="0.35">
      <c r="A177" s="1">
        <f t="shared" si="14"/>
        <v>45535</v>
      </c>
      <c r="B177" s="1">
        <f t="shared" si="15"/>
        <v>45535</v>
      </c>
      <c r="C177" s="9">
        <f>+VLOOKUP(A177,'Inflación source'!A:B,2,FALSE)</f>
        <v>3.0700000000000002E-2</v>
      </c>
      <c r="D177" s="6" t="e">
        <f t="shared" si="16"/>
        <v>#N/A</v>
      </c>
      <c r="E177" s="9">
        <f t="shared" si="17"/>
        <v>0.03</v>
      </c>
      <c r="F177" s="9">
        <f t="shared" si="18"/>
        <v>0.05</v>
      </c>
    </row>
    <row r="178" spans="1:6" x14ac:dyDescent="0.35">
      <c r="A178" s="1">
        <f t="shared" si="14"/>
        <v>45565</v>
      </c>
      <c r="B178" s="1">
        <f t="shared" si="15"/>
        <v>45565</v>
      </c>
      <c r="C178" s="9">
        <f>+VLOOKUP(A178,'Inflación source'!A:B,2,FALSE)</f>
        <v>2.1100000000000001E-2</v>
      </c>
      <c r="D178" s="6" t="e">
        <f t="shared" si="16"/>
        <v>#N/A</v>
      </c>
      <c r="E178" s="9">
        <f t="shared" si="17"/>
        <v>0.03</v>
      </c>
      <c r="F178" s="9">
        <f t="shared" si="18"/>
        <v>0.05</v>
      </c>
    </row>
    <row r="179" spans="1:6" x14ac:dyDescent="0.35">
      <c r="A179" s="1">
        <f t="shared" si="14"/>
        <v>45596</v>
      </c>
      <c r="B179" s="1">
        <f t="shared" si="15"/>
        <v>45596</v>
      </c>
      <c r="C179" s="9">
        <f>+VLOOKUP(A179,'Inflación source'!A:B,2,FALSE)</f>
        <v>1.1599999999999999E-2</v>
      </c>
      <c r="D179" s="6" t="e">
        <f t="shared" si="16"/>
        <v>#N/A</v>
      </c>
      <c r="E179" s="9">
        <f t="shared" si="17"/>
        <v>0.03</v>
      </c>
      <c r="F179" s="9">
        <f t="shared" si="18"/>
        <v>0.05</v>
      </c>
    </row>
    <row r="180" spans="1:6" x14ac:dyDescent="0.35">
      <c r="A180" s="1">
        <f t="shared" si="14"/>
        <v>45626</v>
      </c>
      <c r="B180" s="1">
        <f t="shared" si="15"/>
        <v>45626</v>
      </c>
      <c r="C180" s="9">
        <f>+VLOOKUP(A180,'Inflación source'!A:B,2,FALSE)</f>
        <v>1.66E-2</v>
      </c>
      <c r="D180" s="6" t="e">
        <f t="shared" si="16"/>
        <v>#N/A</v>
      </c>
      <c r="E180" s="9">
        <f t="shared" si="17"/>
        <v>0.03</v>
      </c>
      <c r="F180" s="9">
        <f t="shared" si="18"/>
        <v>0.05</v>
      </c>
    </row>
    <row r="181" spans="1:6" x14ac:dyDescent="0.35">
      <c r="A181" s="1">
        <f t="shared" si="14"/>
        <v>45657</v>
      </c>
      <c r="B181" s="1">
        <f t="shared" si="15"/>
        <v>45657</v>
      </c>
      <c r="C181" s="9">
        <f>+VLOOKUP(A181,'Inflación source'!A:B,2,FALSE)</f>
        <v>1.7000000000000001E-2</v>
      </c>
      <c r="D181" s="6">
        <f t="shared" si="16"/>
        <v>1.7000000000000001E-2</v>
      </c>
      <c r="E181" s="9">
        <f t="shared" si="17"/>
        <v>0.03</v>
      </c>
      <c r="F181" s="9">
        <f t="shared" si="18"/>
        <v>0.05</v>
      </c>
    </row>
    <row r="182" spans="1:6" x14ac:dyDescent="0.35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35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35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35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35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35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35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35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35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35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35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35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35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35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35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35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topLeftCell="B1" workbookViewId="0">
      <selection activeCell="W3" sqref="W3"/>
    </sheetView>
  </sheetViews>
  <sheetFormatPr defaultColWidth="8.81640625" defaultRowHeight="14.5" x14ac:dyDescent="0.35"/>
  <cols>
    <col min="1" max="1" width="14.36328125" bestFit="1" customWidth="1"/>
    <col min="2" max="2" width="15.26953125" bestFit="1" customWidth="1"/>
    <col min="3" max="8" width="6.81640625" bestFit="1" customWidth="1"/>
    <col min="9" max="9" width="10.7265625" bestFit="1" customWidth="1"/>
    <col min="10" max="13" width="7" bestFit="1" customWidth="1"/>
    <col min="14" max="14" width="6" bestFit="1" customWidth="1"/>
    <col min="15" max="15" width="7" bestFit="1" customWidth="1"/>
    <col min="16" max="16" width="10.81640625" bestFit="1" customWidth="1"/>
    <col min="17" max="137" width="6" bestFit="1" customWidth="1"/>
    <col min="138" max="138" width="7" bestFit="1" customWidth="1"/>
    <col min="139" max="139" width="10.81640625" bestFit="1" customWidth="1"/>
  </cols>
  <sheetData>
    <row r="1" spans="1:9" x14ac:dyDescent="0.35">
      <c r="A1" s="3" t="s">
        <v>61</v>
      </c>
      <c r="B1" s="3" t="s">
        <v>147</v>
      </c>
    </row>
    <row r="2" spans="1:9" x14ac:dyDescent="0.35">
      <c r="A2" s="3" t="s">
        <v>145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146</v>
      </c>
    </row>
    <row r="3" spans="1:9" x14ac:dyDescent="0.35">
      <c r="A3" s="4" t="s">
        <v>41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>
        <v>3.8199999999999998E-2</v>
      </c>
      <c r="I3" s="7">
        <v>0.3221</v>
      </c>
    </row>
    <row r="4" spans="1:9" x14ac:dyDescent="0.35">
      <c r="A4" s="4" t="s">
        <v>42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>
        <v>3.3000000000000002E-2</v>
      </c>
      <c r="I4" s="7">
        <v>0.32050000000000001</v>
      </c>
    </row>
    <row r="5" spans="1:9" x14ac:dyDescent="0.35">
      <c r="A5" s="4" t="s">
        <v>43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>
        <v>3.2399999999999998E-2</v>
      </c>
      <c r="I5" s="7">
        <v>0.32040000000000002</v>
      </c>
    </row>
    <row r="6" spans="1:9" x14ac:dyDescent="0.35">
      <c r="A6" s="4" t="s">
        <v>44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>
        <v>3.3599999999999998E-2</v>
      </c>
      <c r="I6" s="7">
        <v>0.32050000000000001</v>
      </c>
    </row>
    <row r="7" spans="1:9" x14ac:dyDescent="0.35">
      <c r="A7" s="4" t="s">
        <v>45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>
        <v>3.7600000000000001E-2</v>
      </c>
      <c r="I7" s="7">
        <v>0.31720000000000004</v>
      </c>
    </row>
    <row r="8" spans="1:9" x14ac:dyDescent="0.35">
      <c r="A8" s="4" t="s">
        <v>46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>
        <v>3.6200000000000003E-2</v>
      </c>
      <c r="I8" s="7">
        <v>0.30990000000000001</v>
      </c>
    </row>
    <row r="9" spans="1:9" x14ac:dyDescent="0.35">
      <c r="A9" s="4" t="s">
        <v>47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>
        <v>3.78E-2</v>
      </c>
      <c r="I9" s="7">
        <v>0.30349999999999999</v>
      </c>
    </row>
    <row r="10" spans="1:9" x14ac:dyDescent="0.35">
      <c r="A10" s="4" t="s">
        <v>48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>
        <v>3.0700000000000002E-2</v>
      </c>
      <c r="I10" s="7">
        <v>0.30590000000000001</v>
      </c>
    </row>
    <row r="11" spans="1:9" x14ac:dyDescent="0.35">
      <c r="A11" s="4" t="s">
        <v>49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>
        <v>2.1100000000000001E-2</v>
      </c>
      <c r="I11" s="7">
        <v>0.30820000000000003</v>
      </c>
    </row>
    <row r="12" spans="1:9" x14ac:dyDescent="0.35">
      <c r="A12" s="4" t="s">
        <v>50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>
        <v>1.1599999999999999E-2</v>
      </c>
      <c r="I12" s="7">
        <v>0.30649999999999999</v>
      </c>
    </row>
    <row r="13" spans="1:9" x14ac:dyDescent="0.35">
      <c r="A13" s="4" t="s">
        <v>51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>
        <v>1.66E-2</v>
      </c>
      <c r="I13" s="7">
        <v>0.29550000000000004</v>
      </c>
    </row>
    <row r="14" spans="1:9" x14ac:dyDescent="0.35">
      <c r="A14" s="4" t="s">
        <v>52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>
        <v>4.1799999999999997E-2</v>
      </c>
      <c r="H14" s="7">
        <v>1.7000000000000001E-2</v>
      </c>
      <c r="I14" s="7">
        <v>0.2873</v>
      </c>
    </row>
    <row r="15" spans="1:9" x14ac:dyDescent="0.35">
      <c r="A15" s="4" t="s">
        <v>146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0.75259999999999982</v>
      </c>
      <c r="H15" s="7">
        <v>0.3458</v>
      </c>
      <c r="I15" s="7">
        <v>3.7174999999999998</v>
      </c>
    </row>
    <row r="17" spans="8:10" x14ac:dyDescent="0.35">
      <c r="H17" s="7"/>
      <c r="I17" s="7"/>
      <c r="J17" s="7"/>
    </row>
    <row r="18" spans="8:10" x14ac:dyDescent="0.35">
      <c r="H18" s="7"/>
      <c r="I18" s="7"/>
      <c r="J18" s="7"/>
    </row>
    <row r="19" spans="8:10" x14ac:dyDescent="0.35">
      <c r="H19" s="7"/>
      <c r="I19" s="7"/>
      <c r="J19" s="7"/>
    </row>
    <row r="20" spans="8:10" x14ac:dyDescent="0.35">
      <c r="H20" s="7"/>
      <c r="I20" s="7"/>
      <c r="J20" s="7"/>
    </row>
    <row r="21" spans="8:10" x14ac:dyDescent="0.35">
      <c r="H21" s="7"/>
      <c r="I21" s="7"/>
      <c r="J21" s="7"/>
    </row>
    <row r="22" spans="8:10" x14ac:dyDescent="0.35">
      <c r="H22" s="7"/>
      <c r="I22" s="7"/>
      <c r="J22" s="7"/>
    </row>
    <row r="23" spans="8:10" x14ac:dyDescent="0.35">
      <c r="H23" s="7"/>
      <c r="I23" s="7"/>
      <c r="J23" s="7"/>
    </row>
    <row r="24" spans="8:10" x14ac:dyDescent="0.35">
      <c r="H24" s="7"/>
      <c r="I24" s="7"/>
      <c r="J24" s="7"/>
    </row>
    <row r="25" spans="8:10" x14ac:dyDescent="0.35">
      <c r="H25" s="7"/>
      <c r="I25" s="7"/>
      <c r="J25" s="7"/>
    </row>
    <row r="26" spans="8:10" x14ac:dyDescent="0.35">
      <c r="H26" s="7"/>
      <c r="I26" s="7"/>
      <c r="J26" s="7"/>
    </row>
    <row r="27" spans="8:10" x14ac:dyDescent="0.35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X8" sqref="X8"/>
    </sheetView>
  </sheetViews>
  <sheetFormatPr defaultColWidth="8.81640625" defaultRowHeight="14.5" x14ac:dyDescent="0.35"/>
  <cols>
    <col min="1" max="1" width="7.81640625" bestFit="1" customWidth="1"/>
    <col min="2" max="3" width="12" bestFit="1" customWidth="1"/>
    <col min="4" max="12" width="8" bestFit="1" customWidth="1"/>
    <col min="13" max="15" width="9.1796875" bestFit="1" customWidth="1"/>
    <col min="16" max="25" width="8" bestFit="1" customWidth="1"/>
    <col min="26" max="30" width="9" bestFit="1" customWidth="1"/>
    <col min="31" max="34" width="11.81640625" customWidth="1"/>
    <col min="35" max="36" width="11.81640625" bestFit="1" customWidth="1"/>
  </cols>
  <sheetData>
    <row r="1" spans="1:33" x14ac:dyDescent="0.3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119</v>
      </c>
      <c r="AE1" t="s">
        <v>120</v>
      </c>
      <c r="AF1" t="s">
        <v>66</v>
      </c>
      <c r="AG1" t="s">
        <v>122</v>
      </c>
    </row>
    <row r="2" spans="1:33" x14ac:dyDescent="0.35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35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35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35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35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35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35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35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35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35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35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35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ColWidth="8.81640625"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35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35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35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35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35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35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35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35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35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35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35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35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ColWidth="8.81640625" defaultRowHeight="14.5" x14ac:dyDescent="0.35"/>
  <cols>
    <col min="1" max="1" width="13.08984375" bestFit="1" customWidth="1"/>
    <col min="2" max="2" width="17.36328125" bestFit="1" customWidth="1"/>
  </cols>
  <sheetData>
    <row r="1" spans="1:2" x14ac:dyDescent="0.35">
      <c r="A1" s="3" t="s">
        <v>69</v>
      </c>
      <c r="B1" s="4">
        <v>1</v>
      </c>
    </row>
    <row r="3" spans="1:2" x14ac:dyDescent="0.35">
      <c r="A3" s="3" t="s">
        <v>145</v>
      </c>
      <c r="B3" t="s">
        <v>71</v>
      </c>
    </row>
    <row r="4" spans="1:2" x14ac:dyDescent="0.35">
      <c r="A4" s="5">
        <v>41943</v>
      </c>
      <c r="B4" s="7">
        <v>7.3968599138868371E-2</v>
      </c>
    </row>
    <row r="5" spans="1:2" x14ac:dyDescent="0.35">
      <c r="A5" s="5">
        <v>42308</v>
      </c>
      <c r="B5" s="7">
        <v>0.13296800487248608</v>
      </c>
    </row>
    <row r="6" spans="1:2" x14ac:dyDescent="0.35">
      <c r="A6" s="5">
        <v>42674</v>
      </c>
      <c r="B6" s="7">
        <v>4.4774967080383865E-2</v>
      </c>
    </row>
    <row r="7" spans="1:2" x14ac:dyDescent="0.35">
      <c r="A7" s="5">
        <v>43039</v>
      </c>
      <c r="B7" s="7">
        <v>7.6776125285324001E-2</v>
      </c>
    </row>
    <row r="8" spans="1:2" x14ac:dyDescent="0.35">
      <c r="A8" s="5">
        <v>43404</v>
      </c>
      <c r="B8" s="7">
        <v>7.1032417786318108E-2</v>
      </c>
    </row>
    <row r="9" spans="1:2" x14ac:dyDescent="0.35">
      <c r="A9" s="5">
        <v>43769</v>
      </c>
      <c r="B9" s="7">
        <v>0.14150204569833782</v>
      </c>
    </row>
    <row r="10" spans="1:2" x14ac:dyDescent="0.35">
      <c r="A10" s="5">
        <v>44135</v>
      </c>
      <c r="B10" s="7">
        <v>0.28652985361655064</v>
      </c>
    </row>
    <row r="11" spans="1:2" x14ac:dyDescent="0.35">
      <c r="A11" s="5">
        <v>44500</v>
      </c>
      <c r="B11" s="7">
        <v>0.10145244878534369</v>
      </c>
    </row>
    <row r="12" spans="1:2" x14ac:dyDescent="0.35">
      <c r="A12" s="5">
        <v>44865</v>
      </c>
      <c r="B12" s="7">
        <v>0.12904316697170989</v>
      </c>
    </row>
    <row r="13" spans="1:2" x14ac:dyDescent="0.35">
      <c r="A13" s="5">
        <v>45230</v>
      </c>
      <c r="B13" s="7">
        <v>0.10755984318169122</v>
      </c>
    </row>
    <row r="14" spans="1:2" x14ac:dyDescent="0.35">
      <c r="A14" s="4" t="s">
        <v>146</v>
      </c>
      <c r="B14" s="7">
        <v>1.1656074724170136</v>
      </c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F13"/>
  <sheetViews>
    <sheetView topLeftCell="F1" workbookViewId="0">
      <selection activeCell="AD9" sqref="AD9"/>
    </sheetView>
  </sheetViews>
  <sheetFormatPr defaultColWidth="8.81640625" defaultRowHeight="14.5" x14ac:dyDescent="0.35"/>
  <cols>
    <col min="1" max="1" width="7.7265625" bestFit="1" customWidth="1"/>
    <col min="2" max="9" width="7.08984375" bestFit="1" customWidth="1"/>
    <col min="10" max="10" width="7.81640625" bestFit="1" customWidth="1"/>
    <col min="11" max="11" width="11.81640625" bestFit="1" customWidth="1"/>
    <col min="12" max="12" width="7.81640625" bestFit="1" customWidth="1"/>
    <col min="13" max="15" width="8.90625" bestFit="1" customWidth="1"/>
    <col min="16" max="16" width="7.81640625" bestFit="1" customWidth="1"/>
    <col min="17" max="17" width="11.81640625" bestFit="1" customWidth="1"/>
    <col min="18" max="30" width="7.81640625" bestFit="1" customWidth="1"/>
    <col min="31" max="31" width="11.54296875" bestFit="1" customWidth="1"/>
    <col min="32" max="32" width="7.81640625" bestFit="1" customWidth="1"/>
    <col min="33" max="34" width="8" bestFit="1" customWidth="1"/>
    <col min="35" max="35" width="11.81640625" bestFit="1" customWidth="1"/>
  </cols>
  <sheetData>
    <row r="1" spans="1:32" x14ac:dyDescent="0.3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144</v>
      </c>
      <c r="AE1" t="s">
        <v>66</v>
      </c>
      <c r="AF1" t="s">
        <v>119</v>
      </c>
    </row>
    <row r="2" spans="1:32" x14ac:dyDescent="0.35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D2">
        <v>89045.4</v>
      </c>
      <c r="AF2">
        <v>69730</v>
      </c>
    </row>
    <row r="3" spans="1:32" x14ac:dyDescent="0.35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D3">
        <v>88330.3</v>
      </c>
      <c r="AF3">
        <v>69952.2</v>
      </c>
    </row>
    <row r="4" spans="1:32" x14ac:dyDescent="0.35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D4">
        <v>90647.5</v>
      </c>
      <c r="AF4">
        <v>71178.899999999994</v>
      </c>
    </row>
    <row r="5" spans="1:32" x14ac:dyDescent="0.35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D5">
        <v>88863.1</v>
      </c>
      <c r="AF5">
        <v>71829.2</v>
      </c>
    </row>
    <row r="6" spans="1:32" x14ac:dyDescent="0.35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D6">
        <v>89405.4</v>
      </c>
      <c r="AF6">
        <v>72150.100000000006</v>
      </c>
    </row>
    <row r="7" spans="1:32" x14ac:dyDescent="0.35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D7">
        <v>90885.5</v>
      </c>
      <c r="AF7">
        <v>73304.399999999994</v>
      </c>
    </row>
    <row r="8" spans="1:32" x14ac:dyDescent="0.35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D8">
        <v>91456.1</v>
      </c>
      <c r="AF8">
        <v>73290.2</v>
      </c>
    </row>
    <row r="9" spans="1:32" x14ac:dyDescent="0.35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D9">
        <v>90491.3</v>
      </c>
      <c r="AF9">
        <v>72987.7</v>
      </c>
    </row>
    <row r="10" spans="1:32" x14ac:dyDescent="0.35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D10">
        <v>90157.9</v>
      </c>
      <c r="AF10">
        <v>73669.7</v>
      </c>
    </row>
    <row r="11" spans="1:32" x14ac:dyDescent="0.35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D11">
        <v>91202.2</v>
      </c>
      <c r="AF11">
        <v>74848.800000000003</v>
      </c>
    </row>
    <row r="12" spans="1:32" x14ac:dyDescent="0.35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D12">
        <v>91388.5</v>
      </c>
      <c r="AF12">
        <v>74860.800000000003</v>
      </c>
    </row>
    <row r="13" spans="1:32" x14ac:dyDescent="0.35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D13">
        <v>98211.199999999997</v>
      </c>
      <c r="AF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ColWidth="8.81640625"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ColWidth="8.81640625" defaultRowHeight="14.5" x14ac:dyDescent="0.35"/>
  <cols>
    <col min="1" max="1" width="12.36328125" bestFit="1" customWidth="1"/>
    <col min="2" max="2" width="17.36328125" bestFit="1" customWidth="1"/>
  </cols>
  <sheetData>
    <row r="1" spans="1:2" x14ac:dyDescent="0.35">
      <c r="A1" s="3" t="s">
        <v>69</v>
      </c>
      <c r="B1" s="4">
        <v>1</v>
      </c>
    </row>
    <row r="3" spans="1:2" x14ac:dyDescent="0.35">
      <c r="A3" s="3" t="s">
        <v>145</v>
      </c>
      <c r="B3" t="s">
        <v>71</v>
      </c>
    </row>
    <row r="4" spans="1:2" x14ac:dyDescent="0.35">
      <c r="A4" s="5">
        <v>41578</v>
      </c>
      <c r="B4" s="7">
        <v>4.1306042968968899E-2</v>
      </c>
    </row>
    <row r="5" spans="1:2" x14ac:dyDescent="0.35">
      <c r="A5" s="5">
        <v>41943</v>
      </c>
      <c r="B5" s="7">
        <v>6.8971366395127964E-2</v>
      </c>
    </row>
    <row r="6" spans="1:2" x14ac:dyDescent="0.35">
      <c r="A6" s="5">
        <v>42308</v>
      </c>
      <c r="B6" s="7">
        <v>0.13311788838145366</v>
      </c>
    </row>
    <row r="7" spans="1:2" x14ac:dyDescent="0.35">
      <c r="A7" s="5">
        <v>42674</v>
      </c>
      <c r="B7" s="7">
        <v>6.2013491589104214E-2</v>
      </c>
    </row>
    <row r="8" spans="1:2" x14ac:dyDescent="0.35">
      <c r="A8" s="5">
        <v>43039</v>
      </c>
      <c r="B8" s="7">
        <v>0.14415095310535131</v>
      </c>
    </row>
    <row r="9" spans="1:2" x14ac:dyDescent="0.35">
      <c r="A9" s="5">
        <v>43404</v>
      </c>
      <c r="B9" s="7">
        <v>0.12710539926690512</v>
      </c>
    </row>
    <row r="10" spans="1:2" x14ac:dyDescent="0.35">
      <c r="A10" s="5">
        <v>43769</v>
      </c>
      <c r="B10" s="7">
        <v>0.15168715864029719</v>
      </c>
    </row>
    <row r="11" spans="1:2" x14ac:dyDescent="0.35">
      <c r="A11" s="5">
        <v>44135</v>
      </c>
      <c r="B11" s="7">
        <v>0.24738410366571964</v>
      </c>
    </row>
    <row r="12" spans="1:2" x14ac:dyDescent="0.35">
      <c r="A12" s="5">
        <v>44500</v>
      </c>
      <c r="B12" s="7">
        <v>0.12953099827787348</v>
      </c>
    </row>
    <row r="13" spans="1:2" x14ac:dyDescent="0.35">
      <c r="A13" s="5">
        <v>44865</v>
      </c>
      <c r="B13" s="7">
        <v>0.15037670253870775</v>
      </c>
    </row>
    <row r="14" spans="1:2" x14ac:dyDescent="0.35">
      <c r="A14" s="5" t="s">
        <v>146</v>
      </c>
      <c r="B14" s="7">
        <v>1.2556441048295091</v>
      </c>
    </row>
    <row r="15" spans="1:2" x14ac:dyDescent="0.35">
      <c r="B15" s="7"/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  <row r="25" spans="2:2" x14ac:dyDescent="0.35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88"/>
  <sheetViews>
    <sheetView topLeftCell="A273" workbookViewId="0">
      <selection activeCell="C282" sqref="C282"/>
    </sheetView>
  </sheetViews>
  <sheetFormatPr defaultColWidth="8.81640625" defaultRowHeight="14.5" x14ac:dyDescent="0.35"/>
  <cols>
    <col min="1" max="1" width="10.453125" bestFit="1" customWidth="1"/>
    <col min="2" max="2" width="13.81640625" bestFit="1" customWidth="1"/>
    <col min="3" max="3" width="17.6328125" bestFit="1" customWidth="1"/>
    <col min="4" max="4" width="10.81640625" bestFit="1" customWidth="1"/>
    <col min="5" max="5" width="12" bestFit="1" customWidth="1"/>
    <col min="6" max="6" width="20.453125" bestFit="1" customWidth="1"/>
    <col min="7" max="7" width="10.54296875" bestFit="1" customWidth="1"/>
    <col min="8" max="8" width="14" bestFit="1" customWidth="1"/>
    <col min="9" max="10" width="17.81640625" bestFit="1" customWidth="1"/>
  </cols>
  <sheetData>
    <row r="1" spans="1:3" x14ac:dyDescent="0.35">
      <c r="A1" t="s">
        <v>123</v>
      </c>
      <c r="B1" t="s">
        <v>124</v>
      </c>
      <c r="C1" t="s">
        <v>125</v>
      </c>
    </row>
    <row r="2" spans="1:3" x14ac:dyDescent="0.35">
      <c r="A2" s="1">
        <v>36892</v>
      </c>
      <c r="B2">
        <v>67.220477222843087</v>
      </c>
    </row>
    <row r="3" spans="1:3" x14ac:dyDescent="0.35">
      <c r="A3" s="1">
        <v>36923</v>
      </c>
      <c r="B3">
        <v>65.906460022132066</v>
      </c>
    </row>
    <row r="4" spans="1:3" x14ac:dyDescent="0.35">
      <c r="A4" s="1">
        <v>36951</v>
      </c>
      <c r="B4">
        <v>68.809523804140866</v>
      </c>
    </row>
    <row r="5" spans="1:3" x14ac:dyDescent="0.35">
      <c r="A5" s="1">
        <v>36982</v>
      </c>
      <c r="B5">
        <v>67.058374772762619</v>
      </c>
    </row>
    <row r="6" spans="1:3" x14ac:dyDescent="0.35">
      <c r="A6" s="1">
        <v>37012</v>
      </c>
      <c r="B6">
        <v>64.132722896930829</v>
      </c>
    </row>
    <row r="7" spans="1:3" x14ac:dyDescent="0.35">
      <c r="A7" s="1">
        <v>37043</v>
      </c>
      <c r="B7">
        <v>60.556737828949714</v>
      </c>
    </row>
    <row r="8" spans="1:3" x14ac:dyDescent="0.35">
      <c r="A8" s="1">
        <v>37073</v>
      </c>
      <c r="B8">
        <v>64.23421036518539</v>
      </c>
    </row>
    <row r="9" spans="1:3" x14ac:dyDescent="0.35">
      <c r="A9" s="1">
        <v>37104</v>
      </c>
      <c r="B9">
        <v>63.990555750486671</v>
      </c>
    </row>
    <row r="10" spans="1:3" x14ac:dyDescent="0.35">
      <c r="A10" s="1">
        <v>37135</v>
      </c>
      <c r="B10">
        <v>62.880814953633923</v>
      </c>
    </row>
    <row r="11" spans="1:3" x14ac:dyDescent="0.35">
      <c r="A11" s="1">
        <v>37165</v>
      </c>
      <c r="B11">
        <v>64.411495769659382</v>
      </c>
    </row>
    <row r="12" spans="1:3" x14ac:dyDescent="0.35">
      <c r="A12" s="1">
        <v>37196</v>
      </c>
      <c r="B12">
        <v>67.806467131232367</v>
      </c>
    </row>
    <row r="13" spans="1:3" x14ac:dyDescent="0.35">
      <c r="A13" s="1">
        <v>37226</v>
      </c>
      <c r="B13">
        <v>72.624618356395686</v>
      </c>
    </row>
    <row r="14" spans="1:3" x14ac:dyDescent="0.35">
      <c r="A14" s="1">
        <v>37257</v>
      </c>
      <c r="B14">
        <v>69.463752224976744</v>
      </c>
      <c r="C14">
        <v>3.337189937966329</v>
      </c>
    </row>
    <row r="15" spans="1:3" x14ac:dyDescent="0.35">
      <c r="A15" s="1">
        <v>37288</v>
      </c>
      <c r="B15">
        <v>67.828533867524726</v>
      </c>
      <c r="C15">
        <v>2.9163663846415204</v>
      </c>
    </row>
    <row r="16" spans="1:3" x14ac:dyDescent="0.35">
      <c r="A16" s="1">
        <v>37316</v>
      </c>
      <c r="B16">
        <v>70.682126206960689</v>
      </c>
      <c r="C16">
        <v>2.7214290977365181</v>
      </c>
    </row>
    <row r="17" spans="1:3" x14ac:dyDescent="0.35">
      <c r="A17" s="1">
        <v>37347</v>
      </c>
      <c r="B17">
        <v>69.649873194047473</v>
      </c>
      <c r="C17">
        <v>3.864541051086519</v>
      </c>
    </row>
    <row r="18" spans="1:3" x14ac:dyDescent="0.35">
      <c r="A18" s="1">
        <v>37377</v>
      </c>
      <c r="B18">
        <v>67.641540254854007</v>
      </c>
      <c r="C18">
        <v>5.4711810124798319</v>
      </c>
    </row>
    <row r="19" spans="1:3" x14ac:dyDescent="0.35">
      <c r="A19" s="1">
        <v>37408</v>
      </c>
      <c r="B19">
        <v>64.221437805481756</v>
      </c>
      <c r="C19">
        <v>6.0516799747097707</v>
      </c>
    </row>
    <row r="20" spans="1:3" x14ac:dyDescent="0.35">
      <c r="A20" s="1">
        <v>37438</v>
      </c>
      <c r="B20">
        <v>67.968107504630282</v>
      </c>
      <c r="C20">
        <v>5.8129416057531813</v>
      </c>
    </row>
    <row r="21" spans="1:3" x14ac:dyDescent="0.35">
      <c r="A21" s="1">
        <v>37469</v>
      </c>
      <c r="B21">
        <v>67.548711217410954</v>
      </c>
      <c r="C21">
        <v>5.5604384509462932</v>
      </c>
    </row>
    <row r="22" spans="1:3" x14ac:dyDescent="0.35">
      <c r="A22" s="1">
        <v>37500</v>
      </c>
      <c r="B22">
        <v>67.092635994742238</v>
      </c>
      <c r="C22">
        <v>6.6981018681357085</v>
      </c>
    </row>
    <row r="23" spans="1:3" x14ac:dyDescent="0.35">
      <c r="A23" s="1">
        <v>37530</v>
      </c>
      <c r="B23">
        <v>66.523974462295044</v>
      </c>
      <c r="C23">
        <v>3.279660978825973</v>
      </c>
    </row>
    <row r="24" spans="1:3" x14ac:dyDescent="0.35">
      <c r="A24" s="1">
        <v>37561</v>
      </c>
      <c r="B24">
        <v>69.430462239654105</v>
      </c>
      <c r="C24">
        <v>2.3950445689474833</v>
      </c>
    </row>
    <row r="25" spans="1:3" x14ac:dyDescent="0.35">
      <c r="A25" s="1">
        <v>37591</v>
      </c>
      <c r="B25">
        <v>75.106005059848769</v>
      </c>
      <c r="C25">
        <v>3.4167294226263891</v>
      </c>
    </row>
    <row r="26" spans="1:3" x14ac:dyDescent="0.35">
      <c r="A26" s="1">
        <v>37622</v>
      </c>
      <c r="B26">
        <v>72.397432330718317</v>
      </c>
      <c r="C26">
        <v>4.2233251325670835</v>
      </c>
    </row>
    <row r="27" spans="1:3" x14ac:dyDescent="0.35">
      <c r="A27" s="1">
        <v>37653</v>
      </c>
      <c r="B27">
        <v>70.666285424894596</v>
      </c>
      <c r="C27">
        <v>4.1837135429054939</v>
      </c>
    </row>
    <row r="28" spans="1:3" x14ac:dyDescent="0.35">
      <c r="A28" s="1">
        <v>37681</v>
      </c>
      <c r="B28">
        <v>74.382409112159493</v>
      </c>
      <c r="C28">
        <v>5.2351041257080908</v>
      </c>
    </row>
    <row r="29" spans="1:3" x14ac:dyDescent="0.35">
      <c r="A29" s="1">
        <v>37712</v>
      </c>
      <c r="B29">
        <v>71.580423253308084</v>
      </c>
      <c r="C29">
        <v>2.7717926404288136</v>
      </c>
    </row>
    <row r="30" spans="1:3" x14ac:dyDescent="0.35">
      <c r="A30" s="1">
        <v>37742</v>
      </c>
      <c r="B30">
        <v>68.836525053366472</v>
      </c>
      <c r="C30">
        <v>1.766643388086834</v>
      </c>
    </row>
    <row r="31" spans="1:3" x14ac:dyDescent="0.35">
      <c r="A31" s="1">
        <v>37773</v>
      </c>
      <c r="B31">
        <v>65.84133815487138</v>
      </c>
      <c r="C31">
        <v>2.5223669926171368</v>
      </c>
    </row>
    <row r="32" spans="1:3" x14ac:dyDescent="0.35">
      <c r="A32" s="1">
        <v>37803</v>
      </c>
      <c r="B32">
        <v>70.008256798321781</v>
      </c>
      <c r="C32">
        <v>3.0016273346326727</v>
      </c>
    </row>
    <row r="33" spans="1:3" x14ac:dyDescent="0.35">
      <c r="A33" s="1">
        <v>37834</v>
      </c>
      <c r="B33">
        <v>69.549431175010781</v>
      </c>
      <c r="C33">
        <v>2.9618921242780658</v>
      </c>
    </row>
    <row r="34" spans="1:3" x14ac:dyDescent="0.35">
      <c r="A34" s="1">
        <v>37865</v>
      </c>
      <c r="B34">
        <v>67.617953093638135</v>
      </c>
      <c r="C34">
        <v>0.78297281230248927</v>
      </c>
    </row>
    <row r="35" spans="1:3" x14ac:dyDescent="0.35">
      <c r="A35" s="1">
        <v>37895</v>
      </c>
      <c r="B35">
        <v>67.623436610795608</v>
      </c>
      <c r="C35">
        <v>1.6527306995521227</v>
      </c>
    </row>
    <row r="36" spans="1:3" x14ac:dyDescent="0.35">
      <c r="A36" s="1">
        <v>37926</v>
      </c>
      <c r="B36">
        <v>71.052968099182166</v>
      </c>
      <c r="C36">
        <v>2.3368789536898618</v>
      </c>
    </row>
    <row r="37" spans="1:3" x14ac:dyDescent="0.35">
      <c r="A37" s="1">
        <v>37956</v>
      </c>
      <c r="B37">
        <v>75.13983003641718</v>
      </c>
      <c r="C37">
        <v>4.5036314395190402E-2</v>
      </c>
    </row>
    <row r="38" spans="1:3" x14ac:dyDescent="0.35">
      <c r="A38" s="1">
        <v>37987</v>
      </c>
      <c r="B38">
        <v>72.741212223469233</v>
      </c>
      <c r="C38">
        <v>0.47485094661989535</v>
      </c>
    </row>
    <row r="39" spans="1:3" x14ac:dyDescent="0.35">
      <c r="A39" s="1">
        <v>38018</v>
      </c>
      <c r="B39">
        <v>73.022251108175951</v>
      </c>
      <c r="C39">
        <v>3.33393168908718</v>
      </c>
    </row>
    <row r="40" spans="1:3" x14ac:dyDescent="0.35">
      <c r="A40" s="1">
        <v>38047</v>
      </c>
      <c r="B40">
        <v>75.275270363609664</v>
      </c>
      <c r="C40">
        <v>1.2003661377838029</v>
      </c>
    </row>
    <row r="41" spans="1:3" x14ac:dyDescent="0.35">
      <c r="A41" s="1">
        <v>38078</v>
      </c>
      <c r="B41">
        <v>73.20013726031533</v>
      </c>
      <c r="C41">
        <v>2.2627890886806057</v>
      </c>
    </row>
    <row r="42" spans="1:3" x14ac:dyDescent="0.35">
      <c r="A42" s="1">
        <v>38108</v>
      </c>
      <c r="B42">
        <v>70.153791061646331</v>
      </c>
      <c r="C42">
        <v>1.9136149119361081</v>
      </c>
    </row>
    <row r="43" spans="1:3" x14ac:dyDescent="0.35">
      <c r="A43" s="1">
        <v>38139</v>
      </c>
      <c r="B43">
        <v>68.573040023040619</v>
      </c>
      <c r="C43">
        <v>4.1489160833027938</v>
      </c>
    </row>
    <row r="44" spans="1:3" x14ac:dyDescent="0.35">
      <c r="A44" s="1">
        <v>38169</v>
      </c>
      <c r="B44">
        <v>72.212772566081668</v>
      </c>
      <c r="C44">
        <v>3.1489368091403942</v>
      </c>
    </row>
    <row r="45" spans="1:3" x14ac:dyDescent="0.35">
      <c r="A45" s="1">
        <v>38200</v>
      </c>
      <c r="B45">
        <v>71.351051702846632</v>
      </c>
      <c r="C45">
        <v>2.5904173440359841</v>
      </c>
    </row>
    <row r="46" spans="1:3" x14ac:dyDescent="0.35">
      <c r="A46" s="1">
        <v>38231</v>
      </c>
      <c r="B46">
        <v>69.691989271545268</v>
      </c>
      <c r="C46">
        <v>3.0672862501989471</v>
      </c>
    </row>
    <row r="47" spans="1:3" x14ac:dyDescent="0.35">
      <c r="A47" s="1">
        <v>38261</v>
      </c>
      <c r="B47">
        <v>71.021349368872478</v>
      </c>
      <c r="C47">
        <v>5.0247561028781149</v>
      </c>
    </row>
    <row r="48" spans="1:3" x14ac:dyDescent="0.35">
      <c r="A48" s="1">
        <v>38292</v>
      </c>
      <c r="B48">
        <v>73.392825008300036</v>
      </c>
      <c r="C48">
        <v>3.2931163492729638</v>
      </c>
    </row>
    <row r="49" spans="1:3" x14ac:dyDescent="0.35">
      <c r="A49" s="1">
        <v>38322</v>
      </c>
      <c r="B49">
        <v>79.136884218937325</v>
      </c>
      <c r="C49">
        <v>5.3194879208309942</v>
      </c>
    </row>
    <row r="50" spans="1:3" x14ac:dyDescent="0.35">
      <c r="A50" s="1">
        <v>38353</v>
      </c>
      <c r="B50">
        <v>74.973765155381429</v>
      </c>
      <c r="C50">
        <v>3.0691720190935854</v>
      </c>
    </row>
    <row r="51" spans="1:3" x14ac:dyDescent="0.35">
      <c r="A51" s="1">
        <v>38384</v>
      </c>
      <c r="B51">
        <v>74.967042969236317</v>
      </c>
      <c r="C51">
        <v>2.6632866442029268</v>
      </c>
    </row>
    <row r="52" spans="1:3" x14ac:dyDescent="0.35">
      <c r="A52" s="1">
        <v>38412</v>
      </c>
      <c r="B52">
        <v>78.523760084390005</v>
      </c>
      <c r="C52">
        <v>4.3154806420340179</v>
      </c>
    </row>
    <row r="53" spans="1:3" x14ac:dyDescent="0.35">
      <c r="A53" s="1">
        <v>38443</v>
      </c>
      <c r="B53">
        <v>76.607995940175471</v>
      </c>
      <c r="C53">
        <v>4.6555359148317876</v>
      </c>
    </row>
    <row r="54" spans="1:3" x14ac:dyDescent="0.35">
      <c r="A54" s="1">
        <v>38473</v>
      </c>
      <c r="B54">
        <v>74.343301048941086</v>
      </c>
      <c r="C54">
        <v>5.9718939260364579</v>
      </c>
    </row>
    <row r="55" spans="1:3" x14ac:dyDescent="0.35">
      <c r="A55" s="1">
        <v>38504</v>
      </c>
      <c r="B55">
        <v>71.472718613322755</v>
      </c>
      <c r="C55">
        <v>4.228598570674194</v>
      </c>
    </row>
    <row r="56" spans="1:3" x14ac:dyDescent="0.35">
      <c r="A56" s="1">
        <v>38534</v>
      </c>
      <c r="B56">
        <v>73.730829912436491</v>
      </c>
      <c r="C56">
        <v>2.1022006113470439</v>
      </c>
    </row>
    <row r="57" spans="1:3" x14ac:dyDescent="0.35">
      <c r="A57" s="1">
        <v>38565</v>
      </c>
      <c r="B57">
        <v>73.032128135614627</v>
      </c>
      <c r="C57">
        <v>2.3560639859509251</v>
      </c>
    </row>
    <row r="58" spans="1:3" x14ac:dyDescent="0.35">
      <c r="A58" s="1">
        <v>38596</v>
      </c>
      <c r="B58">
        <v>71.593314684600045</v>
      </c>
      <c r="C58">
        <v>2.7281835874228335</v>
      </c>
    </row>
    <row r="59" spans="1:3" x14ac:dyDescent="0.35">
      <c r="A59" s="1">
        <v>38626</v>
      </c>
      <c r="B59">
        <v>70.317510626962942</v>
      </c>
      <c r="C59">
        <v>-0.99102417535594611</v>
      </c>
    </row>
    <row r="60" spans="1:3" x14ac:dyDescent="0.35">
      <c r="A60" s="1">
        <v>38657</v>
      </c>
      <c r="B60">
        <v>74.343569717805721</v>
      </c>
      <c r="C60">
        <v>1.2954191494852123</v>
      </c>
    </row>
    <row r="61" spans="1:3" x14ac:dyDescent="0.35">
      <c r="A61" s="1">
        <v>38687</v>
      </c>
      <c r="B61">
        <v>82.534285061548573</v>
      </c>
      <c r="C61">
        <v>4.2930687455575196</v>
      </c>
    </row>
    <row r="62" spans="1:3" x14ac:dyDescent="0.35">
      <c r="A62" s="1">
        <v>38718</v>
      </c>
      <c r="B62">
        <v>78.483105828424598</v>
      </c>
      <c r="C62">
        <v>4.680758216917809</v>
      </c>
    </row>
    <row r="63" spans="1:3" x14ac:dyDescent="0.35">
      <c r="A63" s="1">
        <v>38749</v>
      </c>
      <c r="B63">
        <v>77.542315665867648</v>
      </c>
      <c r="C63">
        <v>3.4352064515711618</v>
      </c>
    </row>
    <row r="64" spans="1:3" x14ac:dyDescent="0.35">
      <c r="A64" s="1">
        <v>38777</v>
      </c>
      <c r="B64">
        <v>83.669118223568049</v>
      </c>
      <c r="C64">
        <v>6.5526130354026435</v>
      </c>
    </row>
    <row r="65" spans="1:3" x14ac:dyDescent="0.35">
      <c r="A65" s="1">
        <v>38808</v>
      </c>
      <c r="B65">
        <v>76.764380248608916</v>
      </c>
      <c r="C65">
        <v>0.20413575177657609</v>
      </c>
    </row>
    <row r="66" spans="1:3" x14ac:dyDescent="0.35">
      <c r="A66" s="1">
        <v>38838</v>
      </c>
      <c r="B66">
        <v>76.86127613052625</v>
      </c>
      <c r="C66">
        <v>3.3869562503386277</v>
      </c>
    </row>
    <row r="67" spans="1:3" x14ac:dyDescent="0.35">
      <c r="A67" s="1">
        <v>38869</v>
      </c>
      <c r="B67">
        <v>75.283687083795414</v>
      </c>
      <c r="C67">
        <v>5.3320603223315564</v>
      </c>
    </row>
    <row r="68" spans="1:3" x14ac:dyDescent="0.35">
      <c r="A68" s="1">
        <v>38899</v>
      </c>
      <c r="B68">
        <v>77.875679073735839</v>
      </c>
      <c r="C68">
        <v>5.6215956964295941</v>
      </c>
    </row>
    <row r="69" spans="1:3" x14ac:dyDescent="0.35">
      <c r="A69" s="1">
        <v>38930</v>
      </c>
      <c r="B69">
        <v>77.627115837269244</v>
      </c>
      <c r="C69">
        <v>6.291734636463147</v>
      </c>
    </row>
    <row r="70" spans="1:3" x14ac:dyDescent="0.35">
      <c r="A70" s="1">
        <v>38961</v>
      </c>
      <c r="B70">
        <v>77.293852011509514</v>
      </c>
      <c r="C70">
        <v>7.9623877620736465</v>
      </c>
    </row>
    <row r="71" spans="1:3" x14ac:dyDescent="0.35">
      <c r="A71" s="1">
        <v>38991</v>
      </c>
      <c r="B71">
        <v>77.44678225447106</v>
      </c>
      <c r="C71">
        <v>10.138686031320375</v>
      </c>
    </row>
    <row r="72" spans="1:3" x14ac:dyDescent="0.35">
      <c r="A72" s="1">
        <v>39022</v>
      </c>
      <c r="B72">
        <v>80.893984049803478</v>
      </c>
      <c r="C72">
        <v>8.811003233853171</v>
      </c>
    </row>
    <row r="73" spans="1:3" x14ac:dyDescent="0.35">
      <c r="A73" s="1">
        <v>39052</v>
      </c>
      <c r="B73">
        <v>86.662836852289516</v>
      </c>
      <c r="C73">
        <v>5.0022263931433315</v>
      </c>
    </row>
    <row r="74" spans="1:3" x14ac:dyDescent="0.35">
      <c r="A74" s="1">
        <v>39083</v>
      </c>
      <c r="B74">
        <v>83.327646256764012</v>
      </c>
      <c r="C74">
        <v>6.1727175258969424</v>
      </c>
    </row>
    <row r="75" spans="1:3" x14ac:dyDescent="0.35">
      <c r="A75" s="1">
        <v>39114</v>
      </c>
      <c r="B75">
        <v>83.034720245342925</v>
      </c>
      <c r="C75">
        <v>7.0831062140860297</v>
      </c>
    </row>
    <row r="76" spans="1:3" x14ac:dyDescent="0.35">
      <c r="A76" s="1">
        <v>39142</v>
      </c>
      <c r="B76">
        <v>88.267632106866387</v>
      </c>
      <c r="C76">
        <v>5.4960706900374845</v>
      </c>
    </row>
    <row r="77" spans="1:3" x14ac:dyDescent="0.35">
      <c r="A77" s="1">
        <v>39173</v>
      </c>
      <c r="B77">
        <v>82.294620161858916</v>
      </c>
      <c r="C77">
        <v>7.2041745082026125</v>
      </c>
    </row>
    <row r="78" spans="1:3" x14ac:dyDescent="0.35">
      <c r="A78" s="1">
        <v>39203</v>
      </c>
      <c r="B78">
        <v>82.372942442814377</v>
      </c>
      <c r="C78">
        <v>7.1709274029332732</v>
      </c>
    </row>
    <row r="79" spans="1:3" x14ac:dyDescent="0.35">
      <c r="A79" s="1">
        <v>39234</v>
      </c>
      <c r="B79">
        <v>81.041377786670495</v>
      </c>
      <c r="C79">
        <v>7.6479924481732828</v>
      </c>
    </row>
    <row r="80" spans="1:3" x14ac:dyDescent="0.35">
      <c r="A80" s="1">
        <v>39264</v>
      </c>
      <c r="B80">
        <v>83.058653668142625</v>
      </c>
      <c r="C80">
        <v>6.6554470613339163</v>
      </c>
    </row>
    <row r="81" spans="1:3" x14ac:dyDescent="0.35">
      <c r="A81" s="1">
        <v>39295</v>
      </c>
      <c r="B81">
        <v>82.703028473413966</v>
      </c>
      <c r="C81">
        <v>6.5388396585355935</v>
      </c>
    </row>
    <row r="82" spans="1:3" x14ac:dyDescent="0.35">
      <c r="A82" s="1">
        <v>39326</v>
      </c>
      <c r="B82">
        <v>80.599540388493423</v>
      </c>
      <c r="C82">
        <v>4.2767804824783013</v>
      </c>
    </row>
    <row r="83" spans="1:3" x14ac:dyDescent="0.35">
      <c r="A83" s="1">
        <v>39356</v>
      </c>
      <c r="B83">
        <v>81.116503142953533</v>
      </c>
      <c r="C83">
        <v>4.7383774789050221</v>
      </c>
    </row>
    <row r="84" spans="1:3" x14ac:dyDescent="0.35">
      <c r="A84" s="1">
        <v>39387</v>
      </c>
      <c r="B84">
        <v>85.662791873829974</v>
      </c>
      <c r="C84">
        <v>5.8951328458374661</v>
      </c>
    </row>
    <row r="85" spans="1:3" x14ac:dyDescent="0.35">
      <c r="A85" s="1">
        <v>39417</v>
      </c>
      <c r="B85">
        <v>90.170694092089335</v>
      </c>
      <c r="C85">
        <v>4.047706453204043</v>
      </c>
    </row>
    <row r="86" spans="1:3" x14ac:dyDescent="0.35">
      <c r="A86" s="1">
        <v>39448</v>
      </c>
      <c r="B86">
        <v>87.297535738662177</v>
      </c>
      <c r="C86">
        <v>4.7641925102089715</v>
      </c>
    </row>
    <row r="87" spans="1:3" x14ac:dyDescent="0.35">
      <c r="A87" s="1">
        <v>39479</v>
      </c>
      <c r="B87">
        <v>86.358945904551689</v>
      </c>
      <c r="C87">
        <v>4.0034164616761245</v>
      </c>
    </row>
    <row r="88" spans="1:3" x14ac:dyDescent="0.35">
      <c r="A88" s="1">
        <v>39508</v>
      </c>
      <c r="B88">
        <v>88.430941329627274</v>
      </c>
      <c r="C88">
        <v>0.18501597795572877</v>
      </c>
    </row>
    <row r="89" spans="1:3" x14ac:dyDescent="0.35">
      <c r="A89" s="1">
        <v>39539</v>
      </c>
      <c r="B89">
        <v>88.896265077962966</v>
      </c>
      <c r="C89">
        <v>8.0219641370478314</v>
      </c>
    </row>
    <row r="90" spans="1:3" x14ac:dyDescent="0.35">
      <c r="A90" s="1">
        <v>39569</v>
      </c>
      <c r="B90">
        <v>86.629079022860509</v>
      </c>
      <c r="C90">
        <v>5.1669109465172482</v>
      </c>
    </row>
    <row r="91" spans="1:3" x14ac:dyDescent="0.35">
      <c r="A91" s="1">
        <v>39600</v>
      </c>
      <c r="B91">
        <v>84.364692579552255</v>
      </c>
      <c r="C91">
        <v>4.1007629480706669</v>
      </c>
    </row>
    <row r="92" spans="1:3" x14ac:dyDescent="0.35">
      <c r="A92" s="1">
        <v>39630</v>
      </c>
      <c r="B92">
        <v>85.185497325014467</v>
      </c>
      <c r="C92">
        <v>2.5606526989584495</v>
      </c>
    </row>
    <row r="93" spans="1:3" x14ac:dyDescent="0.35">
      <c r="A93" s="1">
        <v>39661</v>
      </c>
      <c r="B93">
        <v>85.362995258877277</v>
      </c>
      <c r="C93">
        <v>3.216287038773189</v>
      </c>
    </row>
    <row r="94" spans="1:3" x14ac:dyDescent="0.35">
      <c r="A94" s="1">
        <v>39692</v>
      </c>
      <c r="B94">
        <v>83.605103685739053</v>
      </c>
      <c r="C94">
        <v>3.7290079853541158</v>
      </c>
    </row>
    <row r="95" spans="1:3" x14ac:dyDescent="0.35">
      <c r="A95" s="1">
        <v>39722</v>
      </c>
      <c r="B95">
        <v>84.964295482254613</v>
      </c>
      <c r="C95">
        <v>4.7435382323126447</v>
      </c>
    </row>
    <row r="96" spans="1:3" x14ac:dyDescent="0.35">
      <c r="A96" s="1">
        <v>39753</v>
      </c>
      <c r="B96">
        <v>87.563516966970909</v>
      </c>
      <c r="C96">
        <v>2.2188456056165649</v>
      </c>
    </row>
    <row r="97" spans="1:3" x14ac:dyDescent="0.35">
      <c r="A97" s="1">
        <v>39783</v>
      </c>
      <c r="B97">
        <v>91.749096394422182</v>
      </c>
      <c r="C97">
        <v>1.750460410918933</v>
      </c>
    </row>
    <row r="98" spans="1:3" x14ac:dyDescent="0.35">
      <c r="A98" s="1">
        <v>39814</v>
      </c>
      <c r="B98">
        <v>86.611249201793825</v>
      </c>
      <c r="C98">
        <v>-0.78614651726579154</v>
      </c>
    </row>
    <row r="99" spans="1:3" x14ac:dyDescent="0.35">
      <c r="A99" s="1">
        <v>39845</v>
      </c>
      <c r="B99">
        <v>84.954433819453683</v>
      </c>
      <c r="C99">
        <v>-1.6263654800168157</v>
      </c>
    </row>
    <row r="100" spans="1:3" x14ac:dyDescent="0.35">
      <c r="A100" s="1">
        <v>39873</v>
      </c>
      <c r="B100">
        <v>90.206258615591764</v>
      </c>
      <c r="C100">
        <v>2.0075747914375199</v>
      </c>
    </row>
    <row r="101" spans="1:3" x14ac:dyDescent="0.35">
      <c r="A101" s="1">
        <v>39904</v>
      </c>
      <c r="B101">
        <v>87.819120562512495</v>
      </c>
      <c r="C101">
        <v>-1.2116870315145434</v>
      </c>
    </row>
    <row r="102" spans="1:3" x14ac:dyDescent="0.35">
      <c r="A102" s="1">
        <v>39934</v>
      </c>
      <c r="B102">
        <v>85.702592837548067</v>
      </c>
      <c r="C102">
        <v>-1.0694863615806725</v>
      </c>
    </row>
    <row r="103" spans="1:3" x14ac:dyDescent="0.35">
      <c r="A103" s="1">
        <v>39965</v>
      </c>
      <c r="B103">
        <v>83.891028236270969</v>
      </c>
      <c r="C103">
        <v>-0.56144855009651451</v>
      </c>
    </row>
    <row r="104" spans="1:3" x14ac:dyDescent="0.35">
      <c r="A104" s="1">
        <v>39995</v>
      </c>
      <c r="B104">
        <v>87.134316225998958</v>
      </c>
      <c r="C104">
        <v>2.2877355444073117</v>
      </c>
    </row>
    <row r="105" spans="1:3" x14ac:dyDescent="0.35">
      <c r="A105" s="1">
        <v>40026</v>
      </c>
      <c r="B105">
        <v>85.858593036296128</v>
      </c>
      <c r="C105">
        <v>0.58057683650376646</v>
      </c>
    </row>
    <row r="106" spans="1:3" x14ac:dyDescent="0.35">
      <c r="A106" s="1">
        <v>40057</v>
      </c>
      <c r="B106">
        <v>84.68261062913831</v>
      </c>
      <c r="C106">
        <v>1.288805223481873</v>
      </c>
    </row>
    <row r="107" spans="1:3" x14ac:dyDescent="0.35">
      <c r="A107" s="1">
        <v>40087</v>
      </c>
      <c r="B107">
        <v>87.057053457864669</v>
      </c>
      <c r="C107">
        <v>2.463102840706938</v>
      </c>
    </row>
    <row r="108" spans="1:3" x14ac:dyDescent="0.35">
      <c r="A108" s="1">
        <v>40118</v>
      </c>
      <c r="B108">
        <v>87.905502599082567</v>
      </c>
      <c r="C108">
        <v>0.39055721373163976</v>
      </c>
    </row>
    <row r="109" spans="1:3" x14ac:dyDescent="0.35">
      <c r="A109" s="1">
        <v>40148</v>
      </c>
      <c r="B109">
        <v>95.164902989635962</v>
      </c>
      <c r="C109">
        <v>3.7229866336007542</v>
      </c>
    </row>
    <row r="110" spans="1:3" x14ac:dyDescent="0.35">
      <c r="A110" s="1">
        <v>40179</v>
      </c>
      <c r="B110">
        <v>88.393604431182482</v>
      </c>
      <c r="C110">
        <v>2.0578796008772144</v>
      </c>
    </row>
    <row r="111" spans="1:3" x14ac:dyDescent="0.35">
      <c r="A111" s="1">
        <v>40210</v>
      </c>
      <c r="B111">
        <v>87.100753707617613</v>
      </c>
      <c r="C111">
        <v>2.5264365750766018</v>
      </c>
    </row>
    <row r="112" spans="1:3" x14ac:dyDescent="0.35">
      <c r="A112" s="1">
        <v>40238</v>
      </c>
      <c r="B112">
        <v>94.179048706649141</v>
      </c>
      <c r="C112">
        <v>4.4041180202220431</v>
      </c>
    </row>
    <row r="113" spans="1:3" x14ac:dyDescent="0.35">
      <c r="A113" s="1">
        <v>40269</v>
      </c>
      <c r="B113">
        <v>89.709449386528945</v>
      </c>
      <c r="C113">
        <v>2.1525253406185669</v>
      </c>
    </row>
    <row r="114" spans="1:3" x14ac:dyDescent="0.35">
      <c r="A114" s="1">
        <v>40299</v>
      </c>
      <c r="B114">
        <v>88.293550305155179</v>
      </c>
      <c r="C114">
        <v>3.0231961272377816</v>
      </c>
    </row>
    <row r="115" spans="1:3" x14ac:dyDescent="0.35">
      <c r="A115" s="1">
        <v>40330</v>
      </c>
      <c r="B115">
        <v>87.465536925266747</v>
      </c>
      <c r="C115">
        <v>4.2608950732234518</v>
      </c>
    </row>
    <row r="116" spans="1:3" x14ac:dyDescent="0.35">
      <c r="A116" s="1">
        <v>40360</v>
      </c>
      <c r="B116">
        <v>88.06940554653994</v>
      </c>
      <c r="C116">
        <v>1.0731584994775716</v>
      </c>
    </row>
    <row r="117" spans="1:3" x14ac:dyDescent="0.35">
      <c r="A117" s="1">
        <v>40391</v>
      </c>
      <c r="B117">
        <v>87.303496196274537</v>
      </c>
      <c r="C117">
        <v>1.6828870691691975</v>
      </c>
    </row>
    <row r="118" spans="1:3" x14ac:dyDescent="0.35">
      <c r="A118" s="1">
        <v>40422</v>
      </c>
      <c r="B118">
        <v>86.950195163070077</v>
      </c>
      <c r="C118">
        <v>2.6777451912323613</v>
      </c>
    </row>
    <row r="119" spans="1:3" x14ac:dyDescent="0.35">
      <c r="A119" s="1">
        <v>40452</v>
      </c>
      <c r="B119">
        <v>88.69030021906309</v>
      </c>
      <c r="C119">
        <v>1.876064829128296</v>
      </c>
    </row>
    <row r="120" spans="1:3" x14ac:dyDescent="0.35">
      <c r="A120" s="1">
        <v>40483</v>
      </c>
      <c r="B120">
        <v>91.318818803170529</v>
      </c>
      <c r="C120">
        <v>3.882938045022442</v>
      </c>
    </row>
    <row r="121" spans="1:3" x14ac:dyDescent="0.35">
      <c r="A121" s="1">
        <v>40513</v>
      </c>
      <c r="B121">
        <v>98.887548638290113</v>
      </c>
      <c r="C121">
        <v>3.9117842100459654</v>
      </c>
    </row>
    <row r="122" spans="1:3" x14ac:dyDescent="0.35">
      <c r="A122" s="1">
        <v>40544</v>
      </c>
      <c r="B122">
        <v>92.117580999242563</v>
      </c>
      <c r="C122">
        <v>4.2129479751663865</v>
      </c>
    </row>
    <row r="123" spans="1:3" x14ac:dyDescent="0.35">
      <c r="A123" s="1">
        <v>40575</v>
      </c>
      <c r="B123">
        <v>91.293903620108978</v>
      </c>
      <c r="C123">
        <v>4.8141373455470386</v>
      </c>
    </row>
    <row r="124" spans="1:3" x14ac:dyDescent="0.35">
      <c r="A124" s="1">
        <v>40603</v>
      </c>
      <c r="B124">
        <v>97.006221039559151</v>
      </c>
      <c r="C124">
        <v>3.0019121787013887</v>
      </c>
    </row>
    <row r="125" spans="1:3" x14ac:dyDescent="0.35">
      <c r="A125" s="1">
        <v>40634</v>
      </c>
      <c r="B125">
        <v>93.634698232523164</v>
      </c>
      <c r="C125">
        <v>4.3755132517663782</v>
      </c>
    </row>
    <row r="126" spans="1:3" x14ac:dyDescent="0.35">
      <c r="A126" s="1">
        <v>40664</v>
      </c>
      <c r="B126">
        <v>92.216283612948587</v>
      </c>
      <c r="C126">
        <v>4.4428310949507335</v>
      </c>
    </row>
    <row r="127" spans="1:3" x14ac:dyDescent="0.35">
      <c r="A127" s="1">
        <v>40695</v>
      </c>
      <c r="B127">
        <v>91.57237544624374</v>
      </c>
      <c r="C127">
        <v>4.6953790776886279</v>
      </c>
    </row>
    <row r="128" spans="1:3" x14ac:dyDescent="0.35">
      <c r="A128" s="1">
        <v>40725</v>
      </c>
      <c r="B128">
        <v>92.695932077889893</v>
      </c>
      <c r="C128">
        <v>5.2532732594692959</v>
      </c>
    </row>
    <row r="129" spans="1:3" x14ac:dyDescent="0.35">
      <c r="A129" s="1">
        <v>40756</v>
      </c>
      <c r="B129">
        <v>92.561328401100127</v>
      </c>
      <c r="C129">
        <v>6.0224761136770297</v>
      </c>
    </row>
    <row r="130" spans="1:3" x14ac:dyDescent="0.35">
      <c r="A130" s="1">
        <v>40787</v>
      </c>
      <c r="B130">
        <v>92.110673979847789</v>
      </c>
      <c r="C130">
        <v>5.9349824426495417</v>
      </c>
    </row>
    <row r="131" spans="1:3" x14ac:dyDescent="0.35">
      <c r="A131" s="1">
        <v>40817</v>
      </c>
      <c r="B131">
        <v>91.772088894614669</v>
      </c>
      <c r="C131">
        <v>3.4747753338748737</v>
      </c>
    </row>
    <row r="132" spans="1:3" x14ac:dyDescent="0.35">
      <c r="A132" s="1">
        <v>40848</v>
      </c>
      <c r="B132">
        <v>95.823442660489661</v>
      </c>
      <c r="C132">
        <v>4.9328538370918267</v>
      </c>
    </row>
    <row r="133" spans="1:3" x14ac:dyDescent="0.35">
      <c r="A133" s="1">
        <v>40878</v>
      </c>
      <c r="B133">
        <v>101.4005892577383</v>
      </c>
      <c r="C133">
        <v>2.5413114735408868</v>
      </c>
    </row>
    <row r="134" spans="1:3" x14ac:dyDescent="0.35">
      <c r="A134" s="1">
        <v>40909</v>
      </c>
      <c r="B134">
        <v>95.009557755136953</v>
      </c>
      <c r="C134">
        <v>3.139440619829315</v>
      </c>
    </row>
    <row r="135" spans="1:3" x14ac:dyDescent="0.35">
      <c r="A135" s="1">
        <v>40940</v>
      </c>
      <c r="B135">
        <v>94.962546946293131</v>
      </c>
      <c r="C135">
        <v>4.0184976002889243</v>
      </c>
    </row>
    <row r="136" spans="1:3" x14ac:dyDescent="0.35">
      <c r="A136" s="1">
        <v>40969</v>
      </c>
      <c r="B136">
        <v>101.14695759409936</v>
      </c>
      <c r="C136">
        <v>4.2685268121635431</v>
      </c>
    </row>
    <row r="137" spans="1:3" x14ac:dyDescent="0.35">
      <c r="A137" s="1">
        <v>41000</v>
      </c>
      <c r="B137">
        <v>95.162564108620799</v>
      </c>
      <c r="C137">
        <v>1.6317304428145718</v>
      </c>
    </row>
    <row r="138" spans="1:3" x14ac:dyDescent="0.35">
      <c r="A138" s="1">
        <v>41030</v>
      </c>
      <c r="B138">
        <v>95.590252295984314</v>
      </c>
      <c r="C138">
        <v>3.658755862681474</v>
      </c>
    </row>
    <row r="139" spans="1:3" x14ac:dyDescent="0.35">
      <c r="A139" s="1">
        <v>41061</v>
      </c>
      <c r="B139">
        <v>94.106391742204806</v>
      </c>
      <c r="C139">
        <v>2.767227871519637</v>
      </c>
    </row>
    <row r="140" spans="1:3" x14ac:dyDescent="0.35">
      <c r="A140" s="1">
        <v>41091</v>
      </c>
      <c r="B140">
        <v>95.009316687414355</v>
      </c>
      <c r="C140">
        <v>2.4956700447011997</v>
      </c>
    </row>
    <row r="141" spans="1:3" x14ac:dyDescent="0.35">
      <c r="A141" s="1">
        <v>41122</v>
      </c>
      <c r="B141">
        <v>95.265765121476718</v>
      </c>
      <c r="C141">
        <v>2.9217782059666888</v>
      </c>
    </row>
    <row r="142" spans="1:3" x14ac:dyDescent="0.35">
      <c r="A142" s="1">
        <v>41153</v>
      </c>
      <c r="B142">
        <v>94.050670487317845</v>
      </c>
      <c r="C142">
        <v>2.1061581938858609</v>
      </c>
    </row>
    <row r="143" spans="1:3" x14ac:dyDescent="0.35">
      <c r="A143" s="1">
        <v>41183</v>
      </c>
      <c r="B143">
        <v>96.318870547182115</v>
      </c>
      <c r="C143">
        <v>4.9544275469077377</v>
      </c>
    </row>
    <row r="144" spans="1:3" x14ac:dyDescent="0.35">
      <c r="A144" s="1">
        <v>41214</v>
      </c>
      <c r="B144">
        <v>98.881446571987198</v>
      </c>
      <c r="C144">
        <v>3.1912899668323291</v>
      </c>
    </row>
    <row r="145" spans="1:3" x14ac:dyDescent="0.35">
      <c r="A145" s="1">
        <v>41244</v>
      </c>
      <c r="B145">
        <v>104.0795277842048</v>
      </c>
      <c r="C145">
        <v>2.6419358566617746</v>
      </c>
    </row>
    <row r="146" spans="1:3" x14ac:dyDescent="0.35">
      <c r="A146" s="1">
        <v>41275</v>
      </c>
      <c r="B146">
        <v>99.075403498558231</v>
      </c>
      <c r="C146">
        <v>4.2794070822852888</v>
      </c>
    </row>
    <row r="147" spans="1:3" x14ac:dyDescent="0.35">
      <c r="A147" s="1">
        <v>41306</v>
      </c>
      <c r="B147">
        <v>98.813285552173767</v>
      </c>
      <c r="C147">
        <v>4.055007715892927</v>
      </c>
    </row>
    <row r="148" spans="1:3" x14ac:dyDescent="0.35">
      <c r="A148" s="1">
        <v>41334</v>
      </c>
      <c r="B148">
        <v>101.72054427298144</v>
      </c>
      <c r="C148">
        <v>0.56708248327532829</v>
      </c>
    </row>
    <row r="149" spans="1:3" x14ac:dyDescent="0.35">
      <c r="A149" s="1">
        <v>41365</v>
      </c>
      <c r="B149">
        <v>101.20067867957118</v>
      </c>
      <c r="C149">
        <v>6.3450524137394382</v>
      </c>
    </row>
    <row r="150" spans="1:3" x14ac:dyDescent="0.35">
      <c r="A150" s="1">
        <v>41395</v>
      </c>
      <c r="B150">
        <v>99.504872572857394</v>
      </c>
      <c r="C150">
        <v>4.0952086461200139</v>
      </c>
    </row>
    <row r="151" spans="1:3" x14ac:dyDescent="0.35">
      <c r="A151" s="1">
        <v>41426</v>
      </c>
      <c r="B151">
        <v>96.716531898831249</v>
      </c>
      <c r="C151">
        <v>2.7736056056390623</v>
      </c>
    </row>
    <row r="152" spans="1:3" x14ac:dyDescent="0.35">
      <c r="A152" s="1">
        <v>41456</v>
      </c>
      <c r="B152">
        <v>98.643773530346849</v>
      </c>
      <c r="C152">
        <v>3.8253688897585079</v>
      </c>
    </row>
    <row r="153" spans="1:3" x14ac:dyDescent="0.35">
      <c r="A153" s="1">
        <v>41487</v>
      </c>
      <c r="B153">
        <v>98.671576754832941</v>
      </c>
      <c r="C153">
        <v>3.5750635383165843</v>
      </c>
    </row>
    <row r="154" spans="1:3" x14ac:dyDescent="0.35">
      <c r="A154" s="1">
        <v>41518</v>
      </c>
      <c r="B154">
        <v>97.718134395680138</v>
      </c>
      <c r="C154">
        <v>3.8994553567343506</v>
      </c>
    </row>
    <row r="155" spans="1:3" x14ac:dyDescent="0.35">
      <c r="A155" s="1">
        <v>41548</v>
      </c>
      <c r="B155">
        <v>99.479990220888624</v>
      </c>
      <c r="C155">
        <v>3.2819318330337097</v>
      </c>
    </row>
    <row r="156" spans="1:3" x14ac:dyDescent="0.35">
      <c r="A156" s="1">
        <v>41579</v>
      </c>
      <c r="B156">
        <v>102.159715493695</v>
      </c>
      <c r="C156">
        <v>3.3153529153936603</v>
      </c>
    </row>
    <row r="157" spans="1:3" x14ac:dyDescent="0.35">
      <c r="A157" s="1">
        <v>41609</v>
      </c>
      <c r="B157">
        <v>106.29549312958321</v>
      </c>
      <c r="C157">
        <v>2.1291078010777369</v>
      </c>
    </row>
    <row r="158" spans="1:3" x14ac:dyDescent="0.35">
      <c r="A158" s="1">
        <v>41640</v>
      </c>
      <c r="B158">
        <v>102.74761232764322</v>
      </c>
      <c r="C158">
        <v>3.7064788024188577</v>
      </c>
    </row>
    <row r="159" spans="1:3" x14ac:dyDescent="0.35">
      <c r="A159" s="1">
        <v>41671</v>
      </c>
      <c r="B159">
        <v>102.57352312150957</v>
      </c>
      <c r="C159">
        <v>3.8053967625136522</v>
      </c>
    </row>
    <row r="160" spans="1:3" x14ac:dyDescent="0.35">
      <c r="A160" s="1">
        <v>41699</v>
      </c>
      <c r="B160">
        <v>106.7650593697056</v>
      </c>
      <c r="C160">
        <v>4.9591900365638253</v>
      </c>
    </row>
    <row r="161" spans="1:3" x14ac:dyDescent="0.35">
      <c r="A161" s="1">
        <v>41730</v>
      </c>
      <c r="B161">
        <v>104.79868377845608</v>
      </c>
      <c r="C161">
        <v>3.5553171637090912</v>
      </c>
    </row>
    <row r="162" spans="1:3" x14ac:dyDescent="0.35">
      <c r="A162" s="1">
        <v>41760</v>
      </c>
      <c r="B162">
        <v>104.39432940332706</v>
      </c>
      <c r="C162">
        <v>4.9137863343220829</v>
      </c>
    </row>
    <row r="163" spans="1:3" x14ac:dyDescent="0.35">
      <c r="A163" s="1">
        <v>41791</v>
      </c>
      <c r="B163">
        <v>101.04946877280707</v>
      </c>
      <c r="C163">
        <v>4.4800374754010477</v>
      </c>
    </row>
    <row r="164" spans="1:3" x14ac:dyDescent="0.35">
      <c r="A164" s="1">
        <v>41821</v>
      </c>
      <c r="B164">
        <v>103.7792949485473</v>
      </c>
      <c r="C164">
        <v>5.2061283083625796</v>
      </c>
    </row>
    <row r="165" spans="1:3" x14ac:dyDescent="0.35">
      <c r="A165" s="1">
        <v>41852</v>
      </c>
      <c r="B165">
        <v>102.1979740099458</v>
      </c>
      <c r="C165">
        <v>3.5738734203820712</v>
      </c>
    </row>
    <row r="166" spans="1:3" x14ac:dyDescent="0.35">
      <c r="A166" s="1">
        <v>41883</v>
      </c>
      <c r="B166">
        <v>101.76666973069489</v>
      </c>
      <c r="C166">
        <v>4.1430747322921775</v>
      </c>
    </row>
    <row r="167" spans="1:3" x14ac:dyDescent="0.35">
      <c r="A167" s="1">
        <v>41913</v>
      </c>
      <c r="B167">
        <v>103.887129797546</v>
      </c>
      <c r="C167">
        <v>4.4301769299249401</v>
      </c>
    </row>
    <row r="168" spans="1:3" x14ac:dyDescent="0.35">
      <c r="A168" s="1">
        <v>41944</v>
      </c>
      <c r="B168">
        <v>107.09287664971242</v>
      </c>
      <c r="C168">
        <v>4.828871274922335</v>
      </c>
    </row>
    <row r="169" spans="1:3" x14ac:dyDescent="0.35">
      <c r="A169" s="1">
        <v>41974</v>
      </c>
      <c r="B169">
        <v>112.27511224309474</v>
      </c>
      <c r="C169">
        <v>5.6254681524661407</v>
      </c>
    </row>
    <row r="170" spans="1:3" x14ac:dyDescent="0.35">
      <c r="A170" s="1">
        <v>42005</v>
      </c>
      <c r="B170">
        <v>107.76356395580544</v>
      </c>
      <c r="C170">
        <v>4.8818181897670456</v>
      </c>
    </row>
    <row r="171" spans="1:3" x14ac:dyDescent="0.35">
      <c r="A171" s="1">
        <v>42036</v>
      </c>
      <c r="B171">
        <v>107.15484705635362</v>
      </c>
      <c r="C171">
        <v>4.4663805974734601</v>
      </c>
    </row>
    <row r="172" spans="1:3" x14ac:dyDescent="0.35">
      <c r="A172" s="1">
        <v>42064</v>
      </c>
      <c r="B172">
        <v>111.73354114670818</v>
      </c>
      <c r="C172">
        <v>4.6536589838794811</v>
      </c>
    </row>
    <row r="173" spans="1:3" x14ac:dyDescent="0.35">
      <c r="A173" s="1">
        <v>42095</v>
      </c>
      <c r="B173">
        <v>107.65509541144203</v>
      </c>
      <c r="C173">
        <v>2.7256178512932649</v>
      </c>
    </row>
    <row r="174" spans="1:3" x14ac:dyDescent="0.35">
      <c r="A174" s="1">
        <v>42125</v>
      </c>
      <c r="B174">
        <v>106.6706593532725</v>
      </c>
      <c r="C174">
        <v>2.1805111091339597</v>
      </c>
    </row>
    <row r="175" spans="1:3" x14ac:dyDescent="0.35">
      <c r="A175" s="1">
        <v>42156</v>
      </c>
      <c r="B175">
        <v>105.61829710661006</v>
      </c>
      <c r="C175">
        <v>4.5213778848013817</v>
      </c>
    </row>
    <row r="176" spans="1:3" x14ac:dyDescent="0.35">
      <c r="A176" s="1">
        <v>42186</v>
      </c>
      <c r="B176">
        <v>108.70166648010746</v>
      </c>
      <c r="C176">
        <v>4.7431152177326084</v>
      </c>
    </row>
    <row r="177" spans="1:3" x14ac:dyDescent="0.35">
      <c r="A177" s="1">
        <v>42217</v>
      </c>
      <c r="B177">
        <v>107.52233887606798</v>
      </c>
      <c r="C177">
        <v>5.2098536372198652</v>
      </c>
    </row>
    <row r="178" spans="1:3" x14ac:dyDescent="0.35">
      <c r="A178" s="1">
        <v>42248</v>
      </c>
      <c r="B178">
        <v>106.65752003632308</v>
      </c>
      <c r="C178">
        <v>4.8059451277818681</v>
      </c>
    </row>
    <row r="179" spans="1:3" x14ac:dyDescent="0.35">
      <c r="A179" s="1">
        <v>42278</v>
      </c>
      <c r="B179">
        <v>108.4603297162934</v>
      </c>
      <c r="C179">
        <v>4.4020851549749977</v>
      </c>
    </row>
    <row r="180" spans="1:3" x14ac:dyDescent="0.35">
      <c r="A180" s="1">
        <v>42309</v>
      </c>
      <c r="B180">
        <v>111.44277113882856</v>
      </c>
      <c r="C180">
        <v>4.0617962886029204</v>
      </c>
    </row>
    <row r="181" spans="1:3" x14ac:dyDescent="0.35">
      <c r="A181" s="1">
        <v>42339</v>
      </c>
      <c r="B181">
        <v>115.23541436488205</v>
      </c>
      <c r="C181">
        <v>2.6366503338493459</v>
      </c>
    </row>
    <row r="182" spans="1:3" x14ac:dyDescent="0.35">
      <c r="A182" s="1">
        <v>42370</v>
      </c>
      <c r="B182">
        <v>109.7417563883557</v>
      </c>
      <c r="C182">
        <v>1.8356783683968845</v>
      </c>
    </row>
    <row r="183" spans="1:3" x14ac:dyDescent="0.35">
      <c r="A183" s="1">
        <v>42401</v>
      </c>
      <c r="B183">
        <v>109.43247987874167</v>
      </c>
      <c r="C183">
        <v>2.1255527724193684</v>
      </c>
    </row>
    <row r="184" spans="1:3" x14ac:dyDescent="0.35">
      <c r="A184" s="1">
        <v>42430</v>
      </c>
      <c r="B184">
        <v>112.95181962174829</v>
      </c>
      <c r="C184">
        <v>1.0903426692979252</v>
      </c>
    </row>
    <row r="185" spans="1:3" x14ac:dyDescent="0.35">
      <c r="A185" s="1">
        <v>42461</v>
      </c>
      <c r="B185">
        <v>112.28205291445452</v>
      </c>
      <c r="C185">
        <v>4.2979456618647873</v>
      </c>
    </row>
    <row r="186" spans="1:3" x14ac:dyDescent="0.35">
      <c r="A186" s="1">
        <v>42491</v>
      </c>
      <c r="B186">
        <v>111.11464977468026</v>
      </c>
      <c r="C186">
        <v>4.1660850775189431</v>
      </c>
    </row>
    <row r="187" spans="1:3" x14ac:dyDescent="0.35">
      <c r="A187" s="1">
        <v>42522</v>
      </c>
      <c r="B187">
        <v>108.39278168340869</v>
      </c>
      <c r="C187">
        <v>2.6268976614895507</v>
      </c>
    </row>
    <row r="188" spans="1:3" x14ac:dyDescent="0.35">
      <c r="A188" s="1">
        <v>42552</v>
      </c>
      <c r="B188">
        <v>109.34940600364531</v>
      </c>
      <c r="C188">
        <v>0.59588739024198389</v>
      </c>
    </row>
    <row r="189" spans="1:3" x14ac:dyDescent="0.35">
      <c r="A189" s="1">
        <v>42583</v>
      </c>
      <c r="B189">
        <v>110.41425141046184</v>
      </c>
      <c r="C189">
        <v>2.6895922880985097</v>
      </c>
    </row>
    <row r="190" spans="1:3" x14ac:dyDescent="0.35">
      <c r="A190" s="1">
        <v>42614</v>
      </c>
      <c r="B190">
        <v>109.80099036413333</v>
      </c>
      <c r="C190">
        <v>2.9472561585340884</v>
      </c>
    </row>
    <row r="191" spans="1:3" x14ac:dyDescent="0.35">
      <c r="A191" s="1">
        <v>42644</v>
      </c>
      <c r="B191">
        <v>110.43079011591992</v>
      </c>
      <c r="C191">
        <v>1.8167567854355584</v>
      </c>
    </row>
    <row r="192" spans="1:3" x14ac:dyDescent="0.35">
      <c r="A192" s="1">
        <v>42675</v>
      </c>
      <c r="B192">
        <v>114.99787633463259</v>
      </c>
      <c r="C192">
        <v>3.1900725004184523</v>
      </c>
    </row>
    <row r="193" spans="1:3" x14ac:dyDescent="0.35">
      <c r="A193" s="1">
        <v>42705</v>
      </c>
      <c r="B193">
        <v>120.64223403002588</v>
      </c>
      <c r="C193">
        <v>4.6919774575753905</v>
      </c>
    </row>
    <row r="194" spans="1:3" x14ac:dyDescent="0.35">
      <c r="A194" s="1">
        <v>42736</v>
      </c>
      <c r="B194">
        <v>115.40782578901836</v>
      </c>
      <c r="C194">
        <v>5.1630934177975689</v>
      </c>
    </row>
    <row r="195" spans="1:3" x14ac:dyDescent="0.35">
      <c r="A195" s="1">
        <v>42767</v>
      </c>
      <c r="B195">
        <v>114.310768709483</v>
      </c>
      <c r="C195">
        <v>4.457807075327878</v>
      </c>
    </row>
    <row r="196" spans="1:3" x14ac:dyDescent="0.35">
      <c r="A196" s="1">
        <v>42795</v>
      </c>
      <c r="B196">
        <v>118.07939536303184</v>
      </c>
      <c r="C196">
        <v>4.5396132248729799</v>
      </c>
    </row>
    <row r="197" spans="1:3" x14ac:dyDescent="0.35">
      <c r="A197" s="1">
        <v>42826</v>
      </c>
      <c r="B197">
        <v>114.68547922885512</v>
      </c>
      <c r="C197">
        <v>2.1405258026692167</v>
      </c>
    </row>
    <row r="198" spans="1:3" x14ac:dyDescent="0.35">
      <c r="A198" s="1">
        <v>42856</v>
      </c>
      <c r="B198">
        <v>113.71898358601922</v>
      </c>
      <c r="C198">
        <v>2.3438257841068406</v>
      </c>
    </row>
    <row r="199" spans="1:3" x14ac:dyDescent="0.35">
      <c r="A199" s="1">
        <v>42887</v>
      </c>
      <c r="B199">
        <v>111.64290454644248</v>
      </c>
      <c r="C199">
        <v>2.9984679907253167</v>
      </c>
    </row>
    <row r="200" spans="1:3" x14ac:dyDescent="0.35">
      <c r="A200" s="1">
        <v>42917</v>
      </c>
      <c r="B200">
        <v>113.83625815202024</v>
      </c>
      <c r="C200">
        <v>4.1032249852599421</v>
      </c>
    </row>
    <row r="201" spans="1:3" x14ac:dyDescent="0.35">
      <c r="A201" s="1">
        <v>42948</v>
      </c>
      <c r="B201">
        <v>113.89751296869628</v>
      </c>
      <c r="C201">
        <v>3.1547209836939629</v>
      </c>
    </row>
    <row r="202" spans="1:3" x14ac:dyDescent="0.35">
      <c r="A202" s="1">
        <v>42979</v>
      </c>
      <c r="B202">
        <v>112.06693199485088</v>
      </c>
      <c r="C202">
        <v>2.0636805034299073</v>
      </c>
    </row>
    <row r="203" spans="1:3" x14ac:dyDescent="0.35">
      <c r="A203" s="1">
        <v>43009</v>
      </c>
      <c r="B203">
        <v>113.61311233011492</v>
      </c>
      <c r="C203">
        <v>2.8817345333258122</v>
      </c>
    </row>
    <row r="204" spans="1:3" x14ac:dyDescent="0.35">
      <c r="A204" s="1">
        <v>43040</v>
      </c>
      <c r="B204">
        <v>116.91918187796408</v>
      </c>
      <c r="C204">
        <v>1.6707313252817499</v>
      </c>
    </row>
    <row r="205" spans="1:3" x14ac:dyDescent="0.35">
      <c r="A205" s="1">
        <v>43070</v>
      </c>
      <c r="B205">
        <v>122.6289153931223</v>
      </c>
      <c r="C205">
        <v>1.6467544546646451</v>
      </c>
    </row>
    <row r="206" spans="1:3" x14ac:dyDescent="0.35">
      <c r="A206" s="1">
        <v>43101</v>
      </c>
      <c r="B206">
        <v>117.72953602097758</v>
      </c>
      <c r="C206">
        <v>2.0117441915972449</v>
      </c>
    </row>
    <row r="207" spans="1:3" x14ac:dyDescent="0.35">
      <c r="A207" s="1">
        <v>43132</v>
      </c>
      <c r="B207">
        <v>117.75510245176382</v>
      </c>
      <c r="C207">
        <v>3.0131314671100711</v>
      </c>
    </row>
    <row r="208" spans="1:3" x14ac:dyDescent="0.35">
      <c r="A208" s="1">
        <v>43160</v>
      </c>
      <c r="B208">
        <v>121.73500453683032</v>
      </c>
      <c r="C208">
        <v>3.0958908305377406</v>
      </c>
    </row>
    <row r="209" spans="1:3" x14ac:dyDescent="0.35">
      <c r="A209" s="1">
        <v>43191</v>
      </c>
      <c r="B209">
        <v>119.49917165484209</v>
      </c>
      <c r="C209">
        <v>4.1972989591657353</v>
      </c>
    </row>
    <row r="210" spans="1:3" x14ac:dyDescent="0.35">
      <c r="A210" s="1">
        <v>43221</v>
      </c>
      <c r="B210">
        <v>118.66725112008989</v>
      </c>
      <c r="C210">
        <v>4.3513117845690914</v>
      </c>
    </row>
    <row r="211" spans="1:3" x14ac:dyDescent="0.35">
      <c r="A211" s="1">
        <v>43252</v>
      </c>
      <c r="B211">
        <v>116.3862074763544</v>
      </c>
      <c r="C211">
        <v>4.24863805647297</v>
      </c>
    </row>
    <row r="212" spans="1:3" x14ac:dyDescent="0.35">
      <c r="A212" s="1">
        <v>43282</v>
      </c>
      <c r="B212">
        <v>118.22282223658412</v>
      </c>
      <c r="C212">
        <v>3.8533979909159934</v>
      </c>
    </row>
    <row r="213" spans="1:3" x14ac:dyDescent="0.35">
      <c r="A213" s="1">
        <v>43313</v>
      </c>
      <c r="B213">
        <v>118.01085422634851</v>
      </c>
      <c r="C213">
        <v>3.611440803613291</v>
      </c>
    </row>
    <row r="214" spans="1:3" x14ac:dyDescent="0.35">
      <c r="A214" s="1">
        <v>43344</v>
      </c>
      <c r="B214">
        <v>115.44564545080276</v>
      </c>
      <c r="C214">
        <v>3.0149067131659564</v>
      </c>
    </row>
    <row r="215" spans="1:3" x14ac:dyDescent="0.35">
      <c r="A215" s="1">
        <v>43374</v>
      </c>
      <c r="B215">
        <v>118.0479389492646</v>
      </c>
      <c r="C215">
        <v>3.9034461147968926</v>
      </c>
    </row>
    <row r="216" spans="1:3" x14ac:dyDescent="0.35">
      <c r="A216" s="1">
        <v>43405</v>
      </c>
      <c r="B216">
        <v>121.15962235345684</v>
      </c>
      <c r="C216">
        <v>3.6268133315530378</v>
      </c>
    </row>
    <row r="217" spans="1:3" x14ac:dyDescent="0.35">
      <c r="A217" s="1">
        <v>43435</v>
      </c>
      <c r="B217">
        <v>125.19047005077704</v>
      </c>
      <c r="C217">
        <v>2.0888667647780608</v>
      </c>
    </row>
    <row r="218" spans="1:3" x14ac:dyDescent="0.35">
      <c r="A218" s="1">
        <v>43466</v>
      </c>
      <c r="B218">
        <v>121.91084470349335</v>
      </c>
      <c r="C218">
        <v>3.5516224932465263</v>
      </c>
    </row>
    <row r="219" spans="1:3" x14ac:dyDescent="0.35">
      <c r="A219" s="1">
        <v>43497</v>
      </c>
      <c r="B219">
        <v>122.66323623405802</v>
      </c>
      <c r="C219">
        <v>4.1680858664317526</v>
      </c>
    </row>
    <row r="220" spans="1:3" x14ac:dyDescent="0.35">
      <c r="A220" s="1">
        <v>43525</v>
      </c>
      <c r="B220">
        <v>125.92700651362698</v>
      </c>
      <c r="C220">
        <v>3.4435469015227937</v>
      </c>
    </row>
    <row r="221" spans="1:3" x14ac:dyDescent="0.35">
      <c r="A221" s="1">
        <v>43556</v>
      </c>
      <c r="B221">
        <v>123.9592696014804</v>
      </c>
      <c r="C221">
        <v>3.7323254085147535</v>
      </c>
    </row>
    <row r="222" spans="1:3" x14ac:dyDescent="0.35">
      <c r="A222" s="1">
        <v>43586</v>
      </c>
      <c r="B222">
        <v>123.67288941068988</v>
      </c>
      <c r="C222">
        <v>4.2182137391337733</v>
      </c>
    </row>
    <row r="223" spans="1:3" x14ac:dyDescent="0.35">
      <c r="A223" s="1">
        <v>43617</v>
      </c>
      <c r="B223">
        <v>120.49351311609088</v>
      </c>
      <c r="C223">
        <v>3.5290312561915016</v>
      </c>
    </row>
    <row r="224" spans="1:3" x14ac:dyDescent="0.35">
      <c r="A224" s="1">
        <v>43647</v>
      </c>
      <c r="B224">
        <v>123.03334751647624</v>
      </c>
      <c r="C224">
        <v>4.0690326866545661</v>
      </c>
    </row>
    <row r="225" spans="1:3" x14ac:dyDescent="0.35">
      <c r="A225" s="1">
        <v>43678</v>
      </c>
      <c r="B225">
        <v>121.9863745046115</v>
      </c>
      <c r="C225">
        <v>3.3687751049050263</v>
      </c>
    </row>
    <row r="226" spans="1:3" x14ac:dyDescent="0.35">
      <c r="A226" s="1">
        <v>43709</v>
      </c>
      <c r="B226">
        <v>120.84679180546138</v>
      </c>
      <c r="C226">
        <v>4.678518911274395</v>
      </c>
    </row>
    <row r="227" spans="1:3" x14ac:dyDescent="0.35">
      <c r="A227" s="1">
        <v>43739</v>
      </c>
      <c r="B227">
        <v>122.94394093487053</v>
      </c>
      <c r="C227">
        <v>4.1474692647621225</v>
      </c>
    </row>
    <row r="228" spans="1:3" x14ac:dyDescent="0.35">
      <c r="A228" s="1">
        <v>43770</v>
      </c>
      <c r="B228">
        <v>127.09629583939066</v>
      </c>
      <c r="C228">
        <v>4.8998778393472264</v>
      </c>
    </row>
    <row r="229" spans="1:3" x14ac:dyDescent="0.35">
      <c r="A229" s="1">
        <v>43800</v>
      </c>
      <c r="B229">
        <v>130.68565688337543</v>
      </c>
      <c r="C229">
        <v>4.3894609792339168</v>
      </c>
    </row>
    <row r="230" spans="1:3" x14ac:dyDescent="0.35">
      <c r="A230" s="1">
        <v>43831</v>
      </c>
      <c r="B230">
        <v>127.13328720105656</v>
      </c>
      <c r="C230">
        <v>4.283821107355152</v>
      </c>
    </row>
    <row r="231" spans="1:3" x14ac:dyDescent="0.35">
      <c r="A231" s="1">
        <v>43862</v>
      </c>
      <c r="B231">
        <v>125.48110596090808</v>
      </c>
      <c r="C231">
        <v>2.2972406512030972</v>
      </c>
    </row>
    <row r="232" spans="1:3" x14ac:dyDescent="0.35">
      <c r="A232" s="1">
        <v>43891</v>
      </c>
      <c r="B232">
        <v>120.91418220326712</v>
      </c>
      <c r="C232">
        <v>-3.9807380872008622</v>
      </c>
    </row>
    <row r="233" spans="1:3" x14ac:dyDescent="0.35">
      <c r="A233" s="1">
        <v>43922</v>
      </c>
      <c r="B233">
        <v>112.08853588418108</v>
      </c>
      <c r="C233">
        <v>-9.5763178949527941</v>
      </c>
    </row>
    <row r="234" spans="1:3" x14ac:dyDescent="0.35">
      <c r="A234" s="1">
        <v>43952</v>
      </c>
      <c r="B234">
        <v>110.96226623741384</v>
      </c>
      <c r="C234">
        <v>-10.277614789985959</v>
      </c>
    </row>
    <row r="235" spans="1:3" x14ac:dyDescent="0.35">
      <c r="A235" s="1">
        <v>43983</v>
      </c>
      <c r="B235">
        <v>111.03186576710496</v>
      </c>
      <c r="C235">
        <v>-7.8524122206230098</v>
      </c>
    </row>
    <row r="236" spans="1:3" x14ac:dyDescent="0.35">
      <c r="A236" s="1">
        <v>44013</v>
      </c>
      <c r="B236">
        <v>118.2694090875034</v>
      </c>
      <c r="C236">
        <v>-3.8720708857693182</v>
      </c>
    </row>
    <row r="237" spans="1:3" x14ac:dyDescent="0.35">
      <c r="A237" s="1">
        <v>44044</v>
      </c>
      <c r="B237">
        <v>120.65060454265917</v>
      </c>
      <c r="C237">
        <v>-1.0950157075959766</v>
      </c>
    </row>
    <row r="238" spans="1:3" x14ac:dyDescent="0.35">
      <c r="A238" s="1">
        <v>44075</v>
      </c>
      <c r="B238">
        <v>121.81903910632978</v>
      </c>
      <c r="C238">
        <v>0.80452884709882255</v>
      </c>
    </row>
    <row r="239" spans="1:3" x14ac:dyDescent="0.35">
      <c r="A239" s="1">
        <v>44105</v>
      </c>
      <c r="B239">
        <v>125.67611893743351</v>
      </c>
      <c r="C239">
        <v>2.2222957730063229</v>
      </c>
    </row>
    <row r="240" spans="1:3" x14ac:dyDescent="0.35">
      <c r="A240" s="1">
        <v>44136</v>
      </c>
      <c r="B240">
        <v>128.6742617805707</v>
      </c>
      <c r="C240">
        <v>1.2415514793397904</v>
      </c>
    </row>
    <row r="241" spans="1:3" x14ac:dyDescent="0.35">
      <c r="A241" s="1">
        <v>44166</v>
      </c>
      <c r="B241">
        <v>135.99913060622251</v>
      </c>
      <c r="C241">
        <v>4.0658430692121357</v>
      </c>
    </row>
    <row r="242" spans="1:3" x14ac:dyDescent="0.35">
      <c r="A242" s="1">
        <v>44197</v>
      </c>
      <c r="B242">
        <v>128.80485033953673</v>
      </c>
      <c r="C242">
        <v>1.3148115456471032</v>
      </c>
    </row>
    <row r="243" spans="1:3" x14ac:dyDescent="0.35">
      <c r="A243" s="1">
        <v>44228</v>
      </c>
      <c r="B243">
        <v>128.52152589512866</v>
      </c>
      <c r="C243">
        <v>2.4230101503630408</v>
      </c>
    </row>
    <row r="244" spans="1:3" x14ac:dyDescent="0.35">
      <c r="A244" s="1">
        <v>44256</v>
      </c>
      <c r="B244">
        <v>132.9377981539615</v>
      </c>
      <c r="C244">
        <v>9.9439252961093008</v>
      </c>
    </row>
    <row r="245" spans="1:3" x14ac:dyDescent="0.35">
      <c r="A245" s="1">
        <v>44287</v>
      </c>
      <c r="B245">
        <v>129.55114411208444</v>
      </c>
      <c r="C245">
        <v>15.579299069395589</v>
      </c>
    </row>
    <row r="246" spans="1:3" x14ac:dyDescent="0.35">
      <c r="A246" s="1">
        <v>44317</v>
      </c>
      <c r="B246">
        <v>129.51028455850107</v>
      </c>
      <c r="C246">
        <v>16.715608783081308</v>
      </c>
    </row>
    <row r="247" spans="1:3" x14ac:dyDescent="0.35">
      <c r="A247" s="1">
        <v>44348</v>
      </c>
      <c r="B247">
        <v>127.15432445566024</v>
      </c>
      <c r="C247">
        <v>14.520569007074926</v>
      </c>
    </row>
    <row r="248" spans="1:3" x14ac:dyDescent="0.35">
      <c r="A248" s="1">
        <v>44378</v>
      </c>
      <c r="B248">
        <v>131.28154852877316</v>
      </c>
      <c r="C248">
        <v>11.002117573482195</v>
      </c>
    </row>
    <row r="249" spans="1:3" x14ac:dyDescent="0.35">
      <c r="A249" s="1">
        <v>44409</v>
      </c>
      <c r="B249">
        <v>130.08513305461122</v>
      </c>
      <c r="C249">
        <v>7.8197109311758624</v>
      </c>
    </row>
    <row r="250" spans="1:3" x14ac:dyDescent="0.35">
      <c r="A250" s="1">
        <v>44440</v>
      </c>
      <c r="B250">
        <v>129.01498590866342</v>
      </c>
      <c r="C250">
        <v>5.9070789386646254</v>
      </c>
    </row>
    <row r="251" spans="1:3" x14ac:dyDescent="0.35">
      <c r="A251" s="1">
        <v>44470</v>
      </c>
      <c r="B251">
        <v>131.23563424425257</v>
      </c>
      <c r="C251">
        <v>4.423684749197875</v>
      </c>
    </row>
    <row r="252" spans="1:3" x14ac:dyDescent="0.35">
      <c r="A252" s="1">
        <v>44501</v>
      </c>
      <c r="B252">
        <v>136.37547484693891</v>
      </c>
      <c r="C252">
        <v>5.9850454627057985</v>
      </c>
    </row>
    <row r="253" spans="1:3" x14ac:dyDescent="0.35">
      <c r="A253" s="1">
        <v>44531</v>
      </c>
      <c r="B253">
        <v>141.40836383391704</v>
      </c>
      <c r="C253">
        <v>3.9774027992551311</v>
      </c>
    </row>
    <row r="254" spans="1:3" x14ac:dyDescent="0.35">
      <c r="A254" s="1">
        <v>44562</v>
      </c>
      <c r="B254">
        <v>134.83018631718625</v>
      </c>
      <c r="C254">
        <v>4.6778797240681484</v>
      </c>
    </row>
    <row r="255" spans="1:3" x14ac:dyDescent="0.35">
      <c r="A255" s="1">
        <v>44593</v>
      </c>
      <c r="B255">
        <v>134.54771134809349</v>
      </c>
      <c r="C255">
        <v>4.6888530236421957</v>
      </c>
    </row>
    <row r="256" spans="1:3" x14ac:dyDescent="0.35">
      <c r="A256" s="1">
        <v>44621</v>
      </c>
      <c r="B256">
        <v>139.35939667613428</v>
      </c>
      <c r="C256">
        <v>4.8305287219633612</v>
      </c>
    </row>
    <row r="257" spans="1:3" x14ac:dyDescent="0.35">
      <c r="A257" s="1">
        <v>44652</v>
      </c>
      <c r="B257">
        <v>135.94449640405963</v>
      </c>
      <c r="C257">
        <v>4.9350025704472529</v>
      </c>
    </row>
    <row r="258" spans="1:3" x14ac:dyDescent="0.35">
      <c r="A258" s="1">
        <v>44682</v>
      </c>
      <c r="B258">
        <v>136.06124111093314</v>
      </c>
      <c r="C258">
        <v>5.0582519950166187</v>
      </c>
    </row>
    <row r="259" spans="1:3" x14ac:dyDescent="0.35">
      <c r="A259" s="1">
        <v>44713</v>
      </c>
      <c r="B259">
        <v>132.57026251869311</v>
      </c>
      <c r="C259">
        <v>4.2593424063382486</v>
      </c>
    </row>
    <row r="260" spans="1:3" x14ac:dyDescent="0.35">
      <c r="A260" s="1">
        <v>44743</v>
      </c>
      <c r="B260">
        <v>135.61516260900652</v>
      </c>
      <c r="C260">
        <v>3.3010077416047068</v>
      </c>
    </row>
    <row r="261" spans="1:3" x14ac:dyDescent="0.35">
      <c r="A261" s="1">
        <v>44774</v>
      </c>
      <c r="B261">
        <v>136.17471302060227</v>
      </c>
      <c r="C261">
        <v>4.6812266882446636</v>
      </c>
    </row>
    <row r="262" spans="1:3" x14ac:dyDescent="0.35">
      <c r="A262" s="1">
        <v>44805</v>
      </c>
      <c r="B262">
        <v>133.96833958367895</v>
      </c>
      <c r="C262">
        <v>3.8393630322312191</v>
      </c>
    </row>
    <row r="263" spans="1:3" x14ac:dyDescent="0.35">
      <c r="A263" s="1">
        <v>44835</v>
      </c>
      <c r="B263">
        <v>135.97259579911375</v>
      </c>
      <c r="C263">
        <v>3.6095086385187618</v>
      </c>
    </row>
    <row r="264" spans="1:3" x14ac:dyDescent="0.35">
      <c r="A264" s="1">
        <v>44866</v>
      </c>
      <c r="B264">
        <v>140.94671550922058</v>
      </c>
      <c r="C264">
        <v>3.3519521507897139</v>
      </c>
    </row>
    <row r="265" spans="1:3" x14ac:dyDescent="0.35">
      <c r="A265" s="1">
        <v>44896</v>
      </c>
      <c r="B265">
        <v>146.07970862184376</v>
      </c>
      <c r="C265">
        <v>3.3034430646642647</v>
      </c>
    </row>
    <row r="266" spans="1:3" x14ac:dyDescent="0.35">
      <c r="A266" s="1">
        <v>44927</v>
      </c>
      <c r="B266">
        <v>139.28610827433917</v>
      </c>
      <c r="C266">
        <v>3.3048400205206434</v>
      </c>
    </row>
    <row r="267" spans="1:3" x14ac:dyDescent="0.35">
      <c r="A267" s="1">
        <v>44958</v>
      </c>
      <c r="B267">
        <v>140.94229111180894</v>
      </c>
      <c r="C267">
        <v>4.7526484840547027</v>
      </c>
    </row>
    <row r="268" spans="1:3" x14ac:dyDescent="0.35">
      <c r="A268" s="1">
        <v>44986</v>
      </c>
      <c r="B268">
        <v>144.88112380856407</v>
      </c>
      <c r="C268">
        <v>3.9622208936955161</v>
      </c>
    </row>
    <row r="269" spans="1:3" x14ac:dyDescent="0.35">
      <c r="A269" s="1">
        <v>45017</v>
      </c>
      <c r="B269">
        <v>140.69960528885858</v>
      </c>
      <c r="C269">
        <v>3.4978311079733686</v>
      </c>
    </row>
    <row r="270" spans="1:3" x14ac:dyDescent="0.35">
      <c r="A270" s="1">
        <v>45047</v>
      </c>
      <c r="B270">
        <v>141.23190318850388</v>
      </c>
      <c r="C270">
        <v>3.8002461504485439</v>
      </c>
    </row>
    <row r="271" spans="1:3" x14ac:dyDescent="0.35">
      <c r="A271" s="1">
        <v>45078</v>
      </c>
      <c r="B271">
        <v>139.30154418564587</v>
      </c>
      <c r="C271">
        <v>5.0775200554525952</v>
      </c>
    </row>
    <row r="272" spans="1:3" x14ac:dyDescent="0.35">
      <c r="A272" s="1">
        <v>45108</v>
      </c>
      <c r="B272">
        <v>142.38733869604286</v>
      </c>
      <c r="C272">
        <v>4.9936717670436792</v>
      </c>
    </row>
    <row r="273" spans="1:3" x14ac:dyDescent="0.35">
      <c r="A273" s="1">
        <v>45139</v>
      </c>
      <c r="B273">
        <v>141.08605962578974</v>
      </c>
      <c r="C273">
        <v>3.6066509678962286</v>
      </c>
    </row>
    <row r="274" spans="1:3" x14ac:dyDescent="0.35">
      <c r="A274" s="1">
        <v>45170</v>
      </c>
      <c r="B274">
        <v>138.60741767468585</v>
      </c>
      <c r="C274">
        <v>3.4628167411967041</v>
      </c>
    </row>
    <row r="275" spans="1:3" x14ac:dyDescent="0.35">
      <c r="A275" s="1">
        <v>45200</v>
      </c>
      <c r="B275">
        <v>137.76572438500239</v>
      </c>
      <c r="C275">
        <v>1.3187426299765832</v>
      </c>
    </row>
    <row r="276" spans="1:3" x14ac:dyDescent="0.35">
      <c r="A276" s="1">
        <v>45231</v>
      </c>
      <c r="B276">
        <v>144.37270202234706</v>
      </c>
      <c r="C276">
        <v>2.4306962391772373</v>
      </c>
    </row>
    <row r="277" spans="1:3" x14ac:dyDescent="0.35">
      <c r="A277" s="1">
        <v>45261</v>
      </c>
      <c r="B277">
        <v>149.42101874312067</v>
      </c>
      <c r="C277">
        <v>2.2873198151883969</v>
      </c>
    </row>
    <row r="278" spans="1:3" x14ac:dyDescent="0.35">
      <c r="A278" s="1">
        <v>45292</v>
      </c>
      <c r="B278">
        <v>145.20847032850995</v>
      </c>
      <c r="C278">
        <v>4.2519402168277054</v>
      </c>
    </row>
    <row r="279" spans="1:3" x14ac:dyDescent="0.35">
      <c r="A279" s="1">
        <v>45323</v>
      </c>
      <c r="B279">
        <v>145.16609858554426</v>
      </c>
      <c r="C279">
        <v>2.9968346905788508</v>
      </c>
    </row>
    <row r="280" spans="1:3" x14ac:dyDescent="0.35">
      <c r="A280" s="1">
        <v>45352</v>
      </c>
      <c r="B280">
        <v>147.97366890515517</v>
      </c>
      <c r="C280">
        <v>2.1345396938509111</v>
      </c>
    </row>
    <row r="281" spans="1:3" x14ac:dyDescent="0.35">
      <c r="A281" s="1">
        <v>45383</v>
      </c>
      <c r="B281">
        <v>146.23148792634746</v>
      </c>
      <c r="C281">
        <v>3.9316973392582217</v>
      </c>
    </row>
    <row r="282" spans="1:3" x14ac:dyDescent="0.35">
      <c r="A282" s="1">
        <v>45413</v>
      </c>
      <c r="B282">
        <v>147.46040228870751</v>
      </c>
      <c r="C282">
        <v>4.4101219055940817</v>
      </c>
    </row>
    <row r="283" spans="1:3" x14ac:dyDescent="0.35">
      <c r="A283" s="1">
        <v>45444</v>
      </c>
      <c r="B283">
        <v>143.33339640361942</v>
      </c>
      <c r="C283">
        <v>2.8943341881410163</v>
      </c>
    </row>
    <row r="284" spans="1:3" x14ac:dyDescent="0.35">
      <c r="A284" s="1">
        <v>45474</v>
      </c>
      <c r="B284">
        <v>146.43063848594696</v>
      </c>
      <c r="C284">
        <v>2.8396484033846718</v>
      </c>
    </row>
    <row r="285" spans="1:3" x14ac:dyDescent="0.35">
      <c r="A285" s="1">
        <v>45505</v>
      </c>
      <c r="B285">
        <v>146.66510757626847</v>
      </c>
      <c r="C285">
        <v>3.9543580459163223</v>
      </c>
    </row>
    <row r="286" spans="1:3" x14ac:dyDescent="0.35">
      <c r="A286" s="1">
        <v>45536</v>
      </c>
      <c r="B286">
        <v>143.78210314733818</v>
      </c>
      <c r="C286">
        <v>3.7333394990428417</v>
      </c>
    </row>
    <row r="287" spans="1:3" x14ac:dyDescent="0.35">
      <c r="A287" s="1">
        <v>45566</v>
      </c>
      <c r="B287">
        <v>146.1024556247782</v>
      </c>
      <c r="C287">
        <v>6.0513827201879735</v>
      </c>
    </row>
    <row r="288" spans="1:3" x14ac:dyDescent="0.35">
      <c r="A288" s="1">
        <v>45597</v>
      </c>
      <c r="B288">
        <v>149.4371064082957</v>
      </c>
      <c r="C288">
        <v>3.5078683954843086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ColWidth="8.81640625" defaultRowHeight="14.5" x14ac:dyDescent="0.35"/>
  <cols>
    <col min="1" max="1" width="6.6328125" bestFit="1" customWidth="1"/>
    <col min="2" max="10" width="11.81640625" bestFit="1" customWidth="1"/>
    <col min="11" max="11" width="12.453125" bestFit="1" customWidth="1"/>
    <col min="12" max="14" width="11.81640625" bestFit="1" customWidth="1"/>
    <col min="15" max="18" width="10.81640625" bestFit="1" customWidth="1"/>
    <col min="19" max="19" width="11.81640625" bestFit="1" customWidth="1"/>
    <col min="20" max="20" width="10.81640625" bestFit="1" customWidth="1"/>
    <col min="21" max="24" width="11.81640625" bestFit="1" customWidth="1"/>
    <col min="25" max="25" width="8" customWidth="1"/>
    <col min="26" max="26" width="7.1796875" bestFit="1" customWidth="1"/>
    <col min="27" max="27" width="8" bestFit="1" customWidth="1"/>
  </cols>
  <sheetData>
    <row r="1" spans="1:23" x14ac:dyDescent="0.35">
      <c r="A1" t="s">
        <v>58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119</v>
      </c>
      <c r="W1" t="s">
        <v>121</v>
      </c>
    </row>
    <row r="2" spans="1:23" x14ac:dyDescent="0.35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35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35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35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35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35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35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35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35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35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35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35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35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35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35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35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35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35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35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35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35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35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35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590"/>
  <sheetViews>
    <sheetView topLeftCell="A6508" workbookViewId="0">
      <selection activeCell="C6527" sqref="C6527"/>
    </sheetView>
  </sheetViews>
  <sheetFormatPr defaultColWidth="8.81640625" defaultRowHeight="14.5" x14ac:dyDescent="0.35"/>
  <cols>
    <col min="1" max="1" width="10.453125" bestFit="1" customWidth="1"/>
    <col min="2" max="2" width="8.54296875" bestFit="1" customWidth="1"/>
    <col min="3" max="3" width="6.453125" bestFit="1" customWidth="1"/>
    <col min="4" max="4" width="6.6328125" bestFit="1" customWidth="1"/>
    <col min="5" max="6" width="80.81640625" bestFit="1" customWidth="1"/>
  </cols>
  <sheetData>
    <row r="1" spans="1:4" x14ac:dyDescent="0.35">
      <c r="A1" t="s">
        <v>27</v>
      </c>
      <c r="B1" t="s">
        <v>126</v>
      </c>
      <c r="C1" t="s">
        <v>60</v>
      </c>
      <c r="D1" t="s">
        <v>58</v>
      </c>
    </row>
    <row r="2" spans="1:4" x14ac:dyDescent="0.35">
      <c r="A2" s="1">
        <v>39083</v>
      </c>
      <c r="B2">
        <v>7.5961499999999997</v>
      </c>
      <c r="C2">
        <v>2007</v>
      </c>
      <c r="D2">
        <v>1</v>
      </c>
    </row>
    <row r="3" spans="1:4" x14ac:dyDescent="0.35">
      <c r="A3" s="1">
        <v>39084</v>
      </c>
      <c r="B3">
        <v>7.6253399999999996</v>
      </c>
      <c r="C3">
        <v>2007</v>
      </c>
      <c r="D3">
        <v>1</v>
      </c>
    </row>
    <row r="4" spans="1:4" x14ac:dyDescent="0.35">
      <c r="A4" s="1">
        <v>39085</v>
      </c>
      <c r="B4">
        <v>7.63713</v>
      </c>
      <c r="C4">
        <v>2007</v>
      </c>
      <c r="D4">
        <v>1</v>
      </c>
    </row>
    <row r="5" spans="1:4" x14ac:dyDescent="0.35">
      <c r="A5" s="1">
        <v>39086</v>
      </c>
      <c r="B5">
        <v>7.6864600000000003</v>
      </c>
      <c r="C5">
        <v>2007</v>
      </c>
      <c r="D5">
        <v>1</v>
      </c>
    </row>
    <row r="6" spans="1:4" x14ac:dyDescent="0.35">
      <c r="A6" s="1">
        <v>39087</v>
      </c>
      <c r="B6">
        <v>7.6962599999999997</v>
      </c>
      <c r="C6">
        <v>2007</v>
      </c>
      <c r="D6">
        <v>1</v>
      </c>
    </row>
    <row r="7" spans="1:4" x14ac:dyDescent="0.35">
      <c r="A7" s="1">
        <v>39088</v>
      </c>
      <c r="B7">
        <v>7.6962599999999997</v>
      </c>
      <c r="C7">
        <v>2007</v>
      </c>
      <c r="D7">
        <v>1</v>
      </c>
    </row>
    <row r="8" spans="1:4" x14ac:dyDescent="0.35">
      <c r="A8" s="1">
        <v>39089</v>
      </c>
      <c r="B8">
        <v>7.6962599999999997</v>
      </c>
      <c r="C8">
        <v>2007</v>
      </c>
      <c r="D8">
        <v>1</v>
      </c>
    </row>
    <row r="9" spans="1:4" x14ac:dyDescent="0.35">
      <c r="A9" s="1">
        <v>39090</v>
      </c>
      <c r="B9">
        <v>7.6994800000000003</v>
      </c>
      <c r="C9">
        <v>2007</v>
      </c>
      <c r="D9">
        <v>1</v>
      </c>
    </row>
    <row r="10" spans="1:4" x14ac:dyDescent="0.35">
      <c r="A10" s="1">
        <v>39091</v>
      </c>
      <c r="B10">
        <v>7.7040600000000001</v>
      </c>
      <c r="C10">
        <v>2007</v>
      </c>
      <c r="D10">
        <v>1</v>
      </c>
    </row>
    <row r="11" spans="1:4" x14ac:dyDescent="0.35">
      <c r="A11" s="1">
        <v>39092</v>
      </c>
      <c r="B11">
        <v>7.7163199999999996</v>
      </c>
      <c r="C11">
        <v>2007</v>
      </c>
      <c r="D11">
        <v>1</v>
      </c>
    </row>
    <row r="12" spans="1:4" x14ac:dyDescent="0.35">
      <c r="A12" s="1">
        <v>39093</v>
      </c>
      <c r="B12">
        <v>7.7152200000000004</v>
      </c>
      <c r="C12">
        <v>2007</v>
      </c>
      <c r="D12">
        <v>1</v>
      </c>
    </row>
    <row r="13" spans="1:4" x14ac:dyDescent="0.35">
      <c r="A13" s="1">
        <v>39094</v>
      </c>
      <c r="B13">
        <v>7.6840200000000003</v>
      </c>
      <c r="C13">
        <v>2007</v>
      </c>
      <c r="D13">
        <v>1</v>
      </c>
    </row>
    <row r="14" spans="1:4" x14ac:dyDescent="0.35">
      <c r="A14" s="1">
        <v>39095</v>
      </c>
      <c r="B14">
        <v>7.6840200000000003</v>
      </c>
      <c r="C14">
        <v>2007</v>
      </c>
      <c r="D14">
        <v>1</v>
      </c>
    </row>
    <row r="15" spans="1:4" x14ac:dyDescent="0.35">
      <c r="A15" s="1">
        <v>39096</v>
      </c>
      <c r="B15">
        <v>7.6840200000000003</v>
      </c>
      <c r="C15">
        <v>2007</v>
      </c>
      <c r="D15">
        <v>1</v>
      </c>
    </row>
    <row r="16" spans="1:4" x14ac:dyDescent="0.35">
      <c r="A16" s="1">
        <v>39097</v>
      </c>
      <c r="B16">
        <v>7.6663199999999998</v>
      </c>
      <c r="C16">
        <v>2007</v>
      </c>
      <c r="D16">
        <v>1</v>
      </c>
    </row>
    <row r="17" spans="1:4" x14ac:dyDescent="0.35">
      <c r="A17" s="1">
        <v>39098</v>
      </c>
      <c r="B17">
        <v>7.6696299999999997</v>
      </c>
      <c r="C17">
        <v>2007</v>
      </c>
      <c r="D17">
        <v>1</v>
      </c>
    </row>
    <row r="18" spans="1:4" x14ac:dyDescent="0.35">
      <c r="A18" s="1">
        <v>39099</v>
      </c>
      <c r="B18">
        <v>7.6559600000000003</v>
      </c>
      <c r="C18">
        <v>2007</v>
      </c>
      <c r="D18">
        <v>1</v>
      </c>
    </row>
    <row r="19" spans="1:4" x14ac:dyDescent="0.35">
      <c r="A19" s="1">
        <v>39100</v>
      </c>
      <c r="B19">
        <v>7.65632</v>
      </c>
      <c r="C19">
        <v>2007</v>
      </c>
      <c r="D19">
        <v>1</v>
      </c>
    </row>
    <row r="20" spans="1:4" x14ac:dyDescent="0.35">
      <c r="A20" s="1">
        <v>39101</v>
      </c>
      <c r="B20">
        <v>7.6465100000000001</v>
      </c>
      <c r="C20">
        <v>2007</v>
      </c>
      <c r="D20">
        <v>1</v>
      </c>
    </row>
    <row r="21" spans="1:4" x14ac:dyDescent="0.35">
      <c r="A21" s="1">
        <v>39102</v>
      </c>
      <c r="B21">
        <v>7.6465100000000001</v>
      </c>
      <c r="C21">
        <v>2007</v>
      </c>
      <c r="D21">
        <v>1</v>
      </c>
    </row>
    <row r="22" spans="1:4" x14ac:dyDescent="0.35">
      <c r="A22" s="1">
        <v>39103</v>
      </c>
      <c r="B22">
        <v>7.6465100000000001</v>
      </c>
      <c r="C22">
        <v>2007</v>
      </c>
      <c r="D22">
        <v>1</v>
      </c>
    </row>
    <row r="23" spans="1:4" x14ac:dyDescent="0.35">
      <c r="A23" s="1">
        <v>39104</v>
      </c>
      <c r="B23">
        <v>7.6524099999999997</v>
      </c>
      <c r="C23">
        <v>2007</v>
      </c>
      <c r="D23">
        <v>1</v>
      </c>
    </row>
    <row r="24" spans="1:4" x14ac:dyDescent="0.35">
      <c r="A24" s="1">
        <v>39105</v>
      </c>
      <c r="B24">
        <v>7.6535299999999999</v>
      </c>
      <c r="C24">
        <v>2007</v>
      </c>
      <c r="D24">
        <v>1</v>
      </c>
    </row>
    <row r="25" spans="1:4" x14ac:dyDescent="0.35">
      <c r="A25" s="1">
        <v>39106</v>
      </c>
      <c r="B25">
        <v>7.6662699999999999</v>
      </c>
      <c r="C25">
        <v>2007</v>
      </c>
      <c r="D25">
        <v>1</v>
      </c>
    </row>
    <row r="26" spans="1:4" x14ac:dyDescent="0.35">
      <c r="A26" s="1">
        <v>39107</v>
      </c>
      <c r="B26">
        <v>7.6723100000000004</v>
      </c>
      <c r="C26">
        <v>2007</v>
      </c>
      <c r="D26">
        <v>1</v>
      </c>
    </row>
    <row r="27" spans="1:4" x14ac:dyDescent="0.35">
      <c r="A27" s="1">
        <v>39108</v>
      </c>
      <c r="B27">
        <v>7.6846500000000004</v>
      </c>
      <c r="C27">
        <v>2007</v>
      </c>
      <c r="D27">
        <v>1</v>
      </c>
    </row>
    <row r="28" spans="1:4" x14ac:dyDescent="0.35">
      <c r="A28" s="1">
        <v>39109</v>
      </c>
      <c r="B28">
        <v>7.6846500000000004</v>
      </c>
      <c r="C28">
        <v>2007</v>
      </c>
      <c r="D28">
        <v>1</v>
      </c>
    </row>
    <row r="29" spans="1:4" x14ac:dyDescent="0.35">
      <c r="A29" s="1">
        <v>39110</v>
      </c>
      <c r="B29">
        <v>7.6846500000000004</v>
      </c>
      <c r="C29">
        <v>2007</v>
      </c>
      <c r="D29">
        <v>1</v>
      </c>
    </row>
    <row r="30" spans="1:4" x14ac:dyDescent="0.35">
      <c r="A30" s="1">
        <v>39111</v>
      </c>
      <c r="B30">
        <v>7.6856400000000002</v>
      </c>
      <c r="C30">
        <v>2007</v>
      </c>
      <c r="D30">
        <v>1</v>
      </c>
    </row>
    <row r="31" spans="1:4" x14ac:dyDescent="0.35">
      <c r="A31" s="1">
        <v>39112</v>
      </c>
      <c r="B31">
        <v>7.6932499999999999</v>
      </c>
      <c r="C31">
        <v>2007</v>
      </c>
      <c r="D31">
        <v>1</v>
      </c>
    </row>
    <row r="32" spans="1:4" x14ac:dyDescent="0.35">
      <c r="A32" s="1">
        <v>39113</v>
      </c>
      <c r="B32">
        <v>7.7128800000000002</v>
      </c>
      <c r="C32">
        <v>2007</v>
      </c>
      <c r="D32">
        <v>1</v>
      </c>
    </row>
    <row r="33" spans="1:4" x14ac:dyDescent="0.35">
      <c r="A33" s="1">
        <v>39114</v>
      </c>
      <c r="B33">
        <v>7.7423700000000002</v>
      </c>
      <c r="C33">
        <v>2007</v>
      </c>
      <c r="D33">
        <v>2</v>
      </c>
    </row>
    <row r="34" spans="1:4" x14ac:dyDescent="0.35">
      <c r="A34" s="1">
        <v>39115</v>
      </c>
      <c r="B34">
        <v>7.7359499999999999</v>
      </c>
      <c r="C34">
        <v>2007</v>
      </c>
      <c r="D34">
        <v>2</v>
      </c>
    </row>
    <row r="35" spans="1:4" x14ac:dyDescent="0.35">
      <c r="A35" s="1">
        <v>39116</v>
      </c>
      <c r="B35">
        <v>7.7359499999999999</v>
      </c>
      <c r="C35">
        <v>2007</v>
      </c>
      <c r="D35">
        <v>2</v>
      </c>
    </row>
    <row r="36" spans="1:4" x14ac:dyDescent="0.35">
      <c r="A36" s="1">
        <v>39117</v>
      </c>
      <c r="B36">
        <v>7.7359499999999999</v>
      </c>
      <c r="C36">
        <v>2007</v>
      </c>
      <c r="D36">
        <v>2</v>
      </c>
    </row>
    <row r="37" spans="1:4" x14ac:dyDescent="0.35">
      <c r="A37" s="1">
        <v>39118</v>
      </c>
      <c r="B37">
        <v>7.7153499999999999</v>
      </c>
      <c r="C37">
        <v>2007</v>
      </c>
      <c r="D37">
        <v>2</v>
      </c>
    </row>
    <row r="38" spans="1:4" x14ac:dyDescent="0.35">
      <c r="A38" s="1">
        <v>39119</v>
      </c>
      <c r="B38">
        <v>7.7007899999999996</v>
      </c>
      <c r="C38">
        <v>2007</v>
      </c>
      <c r="D38">
        <v>2</v>
      </c>
    </row>
    <row r="39" spans="1:4" x14ac:dyDescent="0.35">
      <c r="A39" s="1">
        <v>39120</v>
      </c>
      <c r="B39">
        <v>7.67788</v>
      </c>
      <c r="C39">
        <v>2007</v>
      </c>
      <c r="D39">
        <v>2</v>
      </c>
    </row>
    <row r="40" spans="1:4" x14ac:dyDescent="0.35">
      <c r="A40" s="1">
        <v>39121</v>
      </c>
      <c r="B40">
        <v>7.6717000000000004</v>
      </c>
      <c r="C40">
        <v>2007</v>
      </c>
      <c r="D40">
        <v>2</v>
      </c>
    </row>
    <row r="41" spans="1:4" x14ac:dyDescent="0.35">
      <c r="A41" s="1">
        <v>39122</v>
      </c>
      <c r="B41">
        <v>7.6773699999999998</v>
      </c>
      <c r="C41">
        <v>2007</v>
      </c>
      <c r="D41">
        <v>2</v>
      </c>
    </row>
    <row r="42" spans="1:4" x14ac:dyDescent="0.35">
      <c r="A42" s="1">
        <v>39123</v>
      </c>
      <c r="B42">
        <v>7.6773699999999998</v>
      </c>
      <c r="C42">
        <v>2007</v>
      </c>
      <c r="D42">
        <v>2</v>
      </c>
    </row>
    <row r="43" spans="1:4" x14ac:dyDescent="0.35">
      <c r="A43" s="1">
        <v>39124</v>
      </c>
      <c r="B43">
        <v>7.6773699999999998</v>
      </c>
      <c r="C43">
        <v>2007</v>
      </c>
      <c r="D43">
        <v>2</v>
      </c>
    </row>
    <row r="44" spans="1:4" x14ac:dyDescent="0.35">
      <c r="A44" s="1">
        <v>39125</v>
      </c>
      <c r="B44">
        <v>7.6858199999999997</v>
      </c>
      <c r="C44">
        <v>2007</v>
      </c>
      <c r="D44">
        <v>2</v>
      </c>
    </row>
    <row r="45" spans="1:4" x14ac:dyDescent="0.35">
      <c r="A45" s="1">
        <v>39126</v>
      </c>
      <c r="B45">
        <v>7.6889900000000004</v>
      </c>
      <c r="C45">
        <v>2007</v>
      </c>
      <c r="D45">
        <v>2</v>
      </c>
    </row>
    <row r="46" spans="1:4" x14ac:dyDescent="0.35">
      <c r="A46" s="1">
        <v>39127</v>
      </c>
      <c r="B46">
        <v>7.6981299999999999</v>
      </c>
      <c r="C46">
        <v>2007</v>
      </c>
      <c r="D46">
        <v>2</v>
      </c>
    </row>
    <row r="47" spans="1:4" x14ac:dyDescent="0.35">
      <c r="A47" s="1">
        <v>39128</v>
      </c>
      <c r="B47">
        <v>7.7011000000000003</v>
      </c>
      <c r="C47">
        <v>2007</v>
      </c>
      <c r="D47">
        <v>2</v>
      </c>
    </row>
    <row r="48" spans="1:4" x14ac:dyDescent="0.35">
      <c r="A48" s="1">
        <v>39129</v>
      </c>
      <c r="B48">
        <v>7.6961500000000003</v>
      </c>
      <c r="C48">
        <v>2007</v>
      </c>
      <c r="D48">
        <v>2</v>
      </c>
    </row>
    <row r="49" spans="1:4" x14ac:dyDescent="0.35">
      <c r="A49" s="1">
        <v>39130</v>
      </c>
      <c r="B49">
        <v>7.6961500000000003</v>
      </c>
      <c r="C49">
        <v>2007</v>
      </c>
      <c r="D49">
        <v>2</v>
      </c>
    </row>
    <row r="50" spans="1:4" x14ac:dyDescent="0.35">
      <c r="A50" s="1">
        <v>39131</v>
      </c>
      <c r="B50">
        <v>7.6961500000000003</v>
      </c>
      <c r="C50">
        <v>2007</v>
      </c>
      <c r="D50">
        <v>2</v>
      </c>
    </row>
    <row r="51" spans="1:4" x14ac:dyDescent="0.35">
      <c r="A51" s="1">
        <v>39132</v>
      </c>
      <c r="B51">
        <v>7.6792299999999996</v>
      </c>
      <c r="C51">
        <v>2007</v>
      </c>
      <c r="D51">
        <v>2</v>
      </c>
    </row>
    <row r="52" spans="1:4" x14ac:dyDescent="0.35">
      <c r="A52" s="1">
        <v>39133</v>
      </c>
      <c r="B52">
        <v>7.6743100000000002</v>
      </c>
      <c r="C52">
        <v>2007</v>
      </c>
      <c r="D52">
        <v>2</v>
      </c>
    </row>
    <row r="53" spans="1:4" x14ac:dyDescent="0.35">
      <c r="A53" s="1">
        <v>39134</v>
      </c>
      <c r="B53">
        <v>7.6757600000000004</v>
      </c>
      <c r="C53">
        <v>2007</v>
      </c>
      <c r="D53">
        <v>2</v>
      </c>
    </row>
    <row r="54" spans="1:4" x14ac:dyDescent="0.35">
      <c r="A54" s="1">
        <v>39135</v>
      </c>
      <c r="B54">
        <v>7.6840400000000004</v>
      </c>
      <c r="C54">
        <v>2007</v>
      </c>
      <c r="D54">
        <v>2</v>
      </c>
    </row>
    <row r="55" spans="1:4" x14ac:dyDescent="0.35">
      <c r="A55" s="1">
        <v>39136</v>
      </c>
      <c r="B55">
        <v>7.6961599999999999</v>
      </c>
      <c r="C55">
        <v>2007</v>
      </c>
      <c r="D55">
        <v>2</v>
      </c>
    </row>
    <row r="56" spans="1:4" x14ac:dyDescent="0.35">
      <c r="A56" s="1">
        <v>39137</v>
      </c>
      <c r="B56">
        <v>7.6961599999999999</v>
      </c>
      <c r="C56">
        <v>2007</v>
      </c>
      <c r="D56">
        <v>2</v>
      </c>
    </row>
    <row r="57" spans="1:4" x14ac:dyDescent="0.35">
      <c r="A57" s="1">
        <v>39138</v>
      </c>
      <c r="B57">
        <v>7.6961599999999999</v>
      </c>
      <c r="C57">
        <v>2007</v>
      </c>
      <c r="D57">
        <v>2</v>
      </c>
    </row>
    <row r="58" spans="1:4" x14ac:dyDescent="0.35">
      <c r="A58" s="1">
        <v>39139</v>
      </c>
      <c r="B58">
        <v>7.7128100000000002</v>
      </c>
      <c r="C58">
        <v>2007</v>
      </c>
      <c r="D58">
        <v>2</v>
      </c>
    </row>
    <row r="59" spans="1:4" x14ac:dyDescent="0.35">
      <c r="A59" s="1">
        <v>39140</v>
      </c>
      <c r="B59">
        <v>7.71333</v>
      </c>
      <c r="C59">
        <v>2007</v>
      </c>
      <c r="D59">
        <v>2</v>
      </c>
    </row>
    <row r="60" spans="1:4" x14ac:dyDescent="0.35">
      <c r="A60" s="1">
        <v>39141</v>
      </c>
      <c r="B60">
        <v>7.7205399999999997</v>
      </c>
      <c r="C60">
        <v>2007</v>
      </c>
      <c r="D60">
        <v>2</v>
      </c>
    </row>
    <row r="61" spans="1:4" x14ac:dyDescent="0.35">
      <c r="A61" s="1">
        <v>39142</v>
      </c>
      <c r="B61">
        <v>7.7235800000000001</v>
      </c>
      <c r="C61">
        <v>2007</v>
      </c>
      <c r="D61">
        <v>3</v>
      </c>
    </row>
    <row r="62" spans="1:4" x14ac:dyDescent="0.35">
      <c r="A62" s="1">
        <v>39143</v>
      </c>
      <c r="B62">
        <v>7.7210400000000003</v>
      </c>
      <c r="C62">
        <v>2007</v>
      </c>
      <c r="D62">
        <v>3</v>
      </c>
    </row>
    <row r="63" spans="1:4" x14ac:dyDescent="0.35">
      <c r="A63" s="1">
        <v>39144</v>
      </c>
      <c r="B63">
        <v>7.7210400000000003</v>
      </c>
      <c r="C63">
        <v>2007</v>
      </c>
      <c r="D63">
        <v>3</v>
      </c>
    </row>
    <row r="64" spans="1:4" x14ac:dyDescent="0.35">
      <c r="A64" s="1">
        <v>39145</v>
      </c>
      <c r="B64">
        <v>7.7210400000000003</v>
      </c>
      <c r="C64">
        <v>2007</v>
      </c>
      <c r="D64">
        <v>3</v>
      </c>
    </row>
    <row r="65" spans="1:4" x14ac:dyDescent="0.35">
      <c r="A65" s="1">
        <v>39146</v>
      </c>
      <c r="B65">
        <v>7.7122900000000003</v>
      </c>
      <c r="C65">
        <v>2007</v>
      </c>
      <c r="D65">
        <v>3</v>
      </c>
    </row>
    <row r="66" spans="1:4" x14ac:dyDescent="0.35">
      <c r="A66" s="1">
        <v>39147</v>
      </c>
      <c r="B66">
        <v>7.7043600000000003</v>
      </c>
      <c r="C66">
        <v>2007</v>
      </c>
      <c r="D66">
        <v>3</v>
      </c>
    </row>
    <row r="67" spans="1:4" x14ac:dyDescent="0.35">
      <c r="A67" s="1">
        <v>39148</v>
      </c>
      <c r="B67">
        <v>7.6855599999999997</v>
      </c>
      <c r="C67">
        <v>2007</v>
      </c>
      <c r="D67">
        <v>3</v>
      </c>
    </row>
    <row r="68" spans="1:4" x14ac:dyDescent="0.35">
      <c r="A68" s="1">
        <v>39149</v>
      </c>
      <c r="B68">
        <v>7.6813599999999997</v>
      </c>
      <c r="C68">
        <v>2007</v>
      </c>
      <c r="D68">
        <v>3</v>
      </c>
    </row>
    <row r="69" spans="1:4" x14ac:dyDescent="0.35">
      <c r="A69" s="1">
        <v>39150</v>
      </c>
      <c r="B69">
        <v>7.68241</v>
      </c>
      <c r="C69">
        <v>2007</v>
      </c>
      <c r="D69">
        <v>3</v>
      </c>
    </row>
    <row r="70" spans="1:4" x14ac:dyDescent="0.35">
      <c r="A70" s="1">
        <v>39151</v>
      </c>
      <c r="B70">
        <v>7.68241</v>
      </c>
      <c r="C70">
        <v>2007</v>
      </c>
      <c r="D70">
        <v>3</v>
      </c>
    </row>
    <row r="71" spans="1:4" x14ac:dyDescent="0.35">
      <c r="A71" s="1">
        <v>39152</v>
      </c>
      <c r="B71">
        <v>7.68241</v>
      </c>
      <c r="C71">
        <v>2007</v>
      </c>
      <c r="D71">
        <v>3</v>
      </c>
    </row>
    <row r="72" spans="1:4" x14ac:dyDescent="0.35">
      <c r="A72" s="1">
        <v>39153</v>
      </c>
      <c r="B72">
        <v>7.6842800000000002</v>
      </c>
      <c r="C72">
        <v>2007</v>
      </c>
      <c r="D72">
        <v>3</v>
      </c>
    </row>
    <row r="73" spans="1:4" x14ac:dyDescent="0.35">
      <c r="A73" s="1">
        <v>39154</v>
      </c>
      <c r="B73">
        <v>7.68635</v>
      </c>
      <c r="C73">
        <v>2007</v>
      </c>
      <c r="D73">
        <v>3</v>
      </c>
    </row>
    <row r="74" spans="1:4" x14ac:dyDescent="0.35">
      <c r="A74" s="1">
        <v>39155</v>
      </c>
      <c r="B74">
        <v>7.68201</v>
      </c>
      <c r="C74">
        <v>2007</v>
      </c>
      <c r="D74">
        <v>3</v>
      </c>
    </row>
    <row r="75" spans="1:4" x14ac:dyDescent="0.35">
      <c r="A75" s="1">
        <v>39156</v>
      </c>
      <c r="B75">
        <v>7.6771700000000003</v>
      </c>
      <c r="C75">
        <v>2007</v>
      </c>
      <c r="D75">
        <v>3</v>
      </c>
    </row>
    <row r="76" spans="1:4" x14ac:dyDescent="0.35">
      <c r="A76" s="1">
        <v>39157</v>
      </c>
      <c r="B76">
        <v>7.6792499999999997</v>
      </c>
      <c r="C76">
        <v>2007</v>
      </c>
      <c r="D76">
        <v>3</v>
      </c>
    </row>
    <row r="77" spans="1:4" x14ac:dyDescent="0.35">
      <c r="A77" s="1">
        <v>39158</v>
      </c>
      <c r="B77">
        <v>7.6792499999999997</v>
      </c>
      <c r="C77">
        <v>2007</v>
      </c>
      <c r="D77">
        <v>3</v>
      </c>
    </row>
    <row r="78" spans="1:4" x14ac:dyDescent="0.35">
      <c r="A78" s="1">
        <v>39159</v>
      </c>
      <c r="B78">
        <v>7.6792499999999997</v>
      </c>
      <c r="C78">
        <v>2007</v>
      </c>
      <c r="D78">
        <v>3</v>
      </c>
    </row>
    <row r="79" spans="1:4" x14ac:dyDescent="0.35">
      <c r="A79" s="1">
        <v>39160</v>
      </c>
      <c r="B79">
        <v>7.6873800000000001</v>
      </c>
      <c r="C79">
        <v>2007</v>
      </c>
      <c r="D79">
        <v>3</v>
      </c>
    </row>
    <row r="80" spans="1:4" x14ac:dyDescent="0.35">
      <c r="A80" s="1">
        <v>39161</v>
      </c>
      <c r="B80">
        <v>7.6897399999999996</v>
      </c>
      <c r="C80">
        <v>2007</v>
      </c>
      <c r="D80">
        <v>3</v>
      </c>
    </row>
    <row r="81" spans="1:4" x14ac:dyDescent="0.35">
      <c r="A81" s="1">
        <v>39162</v>
      </c>
      <c r="B81">
        <v>7.6882900000000003</v>
      </c>
      <c r="C81">
        <v>2007</v>
      </c>
      <c r="D81">
        <v>3</v>
      </c>
    </row>
    <row r="82" spans="1:4" x14ac:dyDescent="0.35">
      <c r="A82" s="1">
        <v>39163</v>
      </c>
      <c r="B82">
        <v>7.6920700000000002</v>
      </c>
      <c r="C82">
        <v>2007</v>
      </c>
      <c r="D82">
        <v>3</v>
      </c>
    </row>
    <row r="83" spans="1:4" x14ac:dyDescent="0.35">
      <c r="A83" s="1">
        <v>39164</v>
      </c>
      <c r="B83">
        <v>7.6919300000000002</v>
      </c>
      <c r="C83">
        <v>2007</v>
      </c>
      <c r="D83">
        <v>3</v>
      </c>
    </row>
    <row r="84" spans="1:4" x14ac:dyDescent="0.35">
      <c r="A84" s="1">
        <v>39165</v>
      </c>
      <c r="B84">
        <v>7.6919300000000002</v>
      </c>
      <c r="C84">
        <v>2007</v>
      </c>
      <c r="D84">
        <v>3</v>
      </c>
    </row>
    <row r="85" spans="1:4" x14ac:dyDescent="0.35">
      <c r="A85" s="1">
        <v>39166</v>
      </c>
      <c r="B85">
        <v>7.6919300000000002</v>
      </c>
      <c r="C85">
        <v>2007</v>
      </c>
      <c r="D85">
        <v>3</v>
      </c>
    </row>
    <row r="86" spans="1:4" x14ac:dyDescent="0.35">
      <c r="A86" s="1">
        <v>39167</v>
      </c>
      <c r="B86">
        <v>7.69062</v>
      </c>
      <c r="C86">
        <v>2007</v>
      </c>
      <c r="D86">
        <v>3</v>
      </c>
    </row>
    <row r="87" spans="1:4" x14ac:dyDescent="0.35">
      <c r="A87" s="1">
        <v>39168</v>
      </c>
      <c r="B87">
        <v>7.6935799999999999</v>
      </c>
      <c r="C87">
        <v>2007</v>
      </c>
      <c r="D87">
        <v>3</v>
      </c>
    </row>
    <row r="88" spans="1:4" x14ac:dyDescent="0.35">
      <c r="A88" s="1">
        <v>39169</v>
      </c>
      <c r="B88">
        <v>7.6978799999999996</v>
      </c>
      <c r="C88">
        <v>2007</v>
      </c>
      <c r="D88">
        <v>3</v>
      </c>
    </row>
    <row r="89" spans="1:4" x14ac:dyDescent="0.35">
      <c r="A89" s="1">
        <v>39170</v>
      </c>
      <c r="B89">
        <v>7.6953399999999998</v>
      </c>
      <c r="C89">
        <v>2007</v>
      </c>
      <c r="D89">
        <v>3</v>
      </c>
    </row>
    <row r="90" spans="1:4" x14ac:dyDescent="0.35">
      <c r="A90" s="1">
        <v>39171</v>
      </c>
      <c r="B90">
        <v>7.6923500000000002</v>
      </c>
      <c r="C90">
        <v>2007</v>
      </c>
      <c r="D90">
        <v>3</v>
      </c>
    </row>
    <row r="91" spans="1:4" x14ac:dyDescent="0.35">
      <c r="A91" s="1">
        <v>39172</v>
      </c>
      <c r="B91">
        <v>7.6923500000000002</v>
      </c>
      <c r="C91">
        <v>2007</v>
      </c>
      <c r="D91">
        <v>3</v>
      </c>
    </row>
    <row r="92" spans="1:4" x14ac:dyDescent="0.35">
      <c r="A92" s="1">
        <v>39173</v>
      </c>
      <c r="B92">
        <v>7.6923500000000002</v>
      </c>
      <c r="C92">
        <v>2007</v>
      </c>
      <c r="D92">
        <v>4</v>
      </c>
    </row>
    <row r="93" spans="1:4" x14ac:dyDescent="0.35">
      <c r="A93" s="1">
        <v>39174</v>
      </c>
      <c r="B93">
        <v>7.6935200000000004</v>
      </c>
      <c r="C93">
        <v>2007</v>
      </c>
      <c r="D93">
        <v>4</v>
      </c>
    </row>
    <row r="94" spans="1:4" x14ac:dyDescent="0.35">
      <c r="A94" s="1">
        <v>39175</v>
      </c>
      <c r="B94">
        <v>7.6873399999999998</v>
      </c>
      <c r="C94">
        <v>2007</v>
      </c>
      <c r="D94">
        <v>4</v>
      </c>
    </row>
    <row r="95" spans="1:4" x14ac:dyDescent="0.35">
      <c r="A95" s="1">
        <v>39176</v>
      </c>
      <c r="B95">
        <v>7.6781100000000002</v>
      </c>
      <c r="C95">
        <v>2007</v>
      </c>
      <c r="D95">
        <v>4</v>
      </c>
    </row>
    <row r="96" spans="1:4" x14ac:dyDescent="0.35">
      <c r="A96" s="1">
        <v>39177</v>
      </c>
      <c r="B96">
        <v>7.6781100000000002</v>
      </c>
      <c r="C96">
        <v>2007</v>
      </c>
      <c r="D96">
        <v>4</v>
      </c>
    </row>
    <row r="97" spans="1:4" x14ac:dyDescent="0.35">
      <c r="A97" s="1">
        <v>39178</v>
      </c>
      <c r="B97">
        <v>7.6781100000000002</v>
      </c>
      <c r="C97">
        <v>2007</v>
      </c>
      <c r="D97">
        <v>4</v>
      </c>
    </row>
    <row r="98" spans="1:4" x14ac:dyDescent="0.35">
      <c r="A98" s="1">
        <v>39179</v>
      </c>
      <c r="B98">
        <v>7.6781100000000002</v>
      </c>
      <c r="C98">
        <v>2007</v>
      </c>
      <c r="D98">
        <v>4</v>
      </c>
    </row>
    <row r="99" spans="1:4" x14ac:dyDescent="0.35">
      <c r="A99" s="1">
        <v>39180</v>
      </c>
      <c r="B99">
        <v>7.6781100000000002</v>
      </c>
      <c r="C99">
        <v>2007</v>
      </c>
      <c r="D99">
        <v>4</v>
      </c>
    </row>
    <row r="100" spans="1:4" x14ac:dyDescent="0.35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35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35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35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35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35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35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35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35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35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35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35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35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35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35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35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35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35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35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35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35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35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35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35">
      <c r="A123" s="1">
        <v>39204</v>
      </c>
      <c r="B123">
        <v>7.65951</v>
      </c>
      <c r="C123">
        <v>2007</v>
      </c>
      <c r="D123">
        <v>5</v>
      </c>
    </row>
    <row r="124" spans="1:4" x14ac:dyDescent="0.35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35">
      <c r="A125" s="1">
        <v>39206</v>
      </c>
      <c r="B125">
        <v>7.64621</v>
      </c>
      <c r="C125">
        <v>2007</v>
      </c>
      <c r="D125">
        <v>5</v>
      </c>
    </row>
    <row r="126" spans="1:4" x14ac:dyDescent="0.35">
      <c r="A126" s="1">
        <v>39207</v>
      </c>
      <c r="B126">
        <v>7.64621</v>
      </c>
      <c r="C126">
        <v>2007</v>
      </c>
      <c r="D126">
        <v>5</v>
      </c>
    </row>
    <row r="127" spans="1:4" x14ac:dyDescent="0.35">
      <c r="A127" s="1">
        <v>39208</v>
      </c>
      <c r="B127">
        <v>7.64621</v>
      </c>
      <c r="C127">
        <v>2007</v>
      </c>
      <c r="D127">
        <v>5</v>
      </c>
    </row>
    <row r="128" spans="1:4" x14ac:dyDescent="0.35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35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35">
      <c r="A130" s="1">
        <v>39211</v>
      </c>
      <c r="B130">
        <v>7.63436</v>
      </c>
      <c r="C130">
        <v>2007</v>
      </c>
      <c r="D130">
        <v>5</v>
      </c>
    </row>
    <row r="131" spans="1:4" x14ac:dyDescent="0.35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35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35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35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35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35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35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35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35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35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35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35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35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35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35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35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35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35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35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35">
      <c r="A150" s="1">
        <v>39231</v>
      </c>
      <c r="B150">
        <v>7.64011</v>
      </c>
      <c r="C150">
        <v>2007</v>
      </c>
      <c r="D150">
        <v>5</v>
      </c>
    </row>
    <row r="151" spans="1:4" x14ac:dyDescent="0.35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35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35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35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35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35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35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35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35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35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35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35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35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35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35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35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35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35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35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35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35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35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35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35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35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35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35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35">
      <c r="A178" s="1">
        <v>39259</v>
      </c>
      <c r="B178">
        <v>7.71183</v>
      </c>
      <c r="C178">
        <v>2007</v>
      </c>
      <c r="D178">
        <v>6</v>
      </c>
    </row>
    <row r="179" spans="1:4" x14ac:dyDescent="0.35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35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35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35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35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35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35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35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35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35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35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35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35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35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35">
      <c r="A193" s="1">
        <v>39274</v>
      </c>
      <c r="B193">
        <v>7.67441</v>
      </c>
      <c r="C193">
        <v>2007</v>
      </c>
      <c r="D193">
        <v>7</v>
      </c>
    </row>
    <row r="194" spans="1:4" x14ac:dyDescent="0.35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35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35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35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35">
      <c r="A198" s="1">
        <v>39279</v>
      </c>
      <c r="B198">
        <v>7.67502</v>
      </c>
      <c r="C198">
        <v>2007</v>
      </c>
      <c r="D198">
        <v>7</v>
      </c>
    </row>
    <row r="199" spans="1:4" x14ac:dyDescent="0.35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35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35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35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35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35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35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35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35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35">
      <c r="A208" s="1">
        <v>39289</v>
      </c>
      <c r="B208">
        <v>7.68161</v>
      </c>
      <c r="C208">
        <v>2007</v>
      </c>
      <c r="D208">
        <v>7</v>
      </c>
    </row>
    <row r="209" spans="1:4" x14ac:dyDescent="0.35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35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35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35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35">
      <c r="A213" s="1">
        <v>39294</v>
      </c>
      <c r="B213">
        <v>7.68506</v>
      </c>
      <c r="C213">
        <v>2007</v>
      </c>
      <c r="D213">
        <v>7</v>
      </c>
    </row>
    <row r="214" spans="1:4" x14ac:dyDescent="0.35">
      <c r="A214" s="1">
        <v>39295</v>
      </c>
      <c r="B214">
        <v>7.67788</v>
      </c>
      <c r="C214">
        <v>2007</v>
      </c>
      <c r="D214">
        <v>8</v>
      </c>
    </row>
    <row r="215" spans="1:4" x14ac:dyDescent="0.35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35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35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35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35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35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35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35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35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35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35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35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35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35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35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35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35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35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35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35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35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35">
      <c r="A236" s="1">
        <v>39317</v>
      </c>
      <c r="B236">
        <v>7.66601</v>
      </c>
      <c r="C236">
        <v>2007</v>
      </c>
      <c r="D236">
        <v>8</v>
      </c>
    </row>
    <row r="237" spans="1:4" x14ac:dyDescent="0.35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35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35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35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35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35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35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35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35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35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35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35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35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35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35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35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35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35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35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35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35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35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35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35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35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35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35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35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35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35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35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35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35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35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35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35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35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35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35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35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35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35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35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35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35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35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35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35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35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35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35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35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35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35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35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35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35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35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35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35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35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35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35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35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35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35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35">
      <c r="A303" s="1">
        <v>39384</v>
      </c>
      <c r="B303">
        <v>7.70878</v>
      </c>
      <c r="C303">
        <v>2007</v>
      </c>
      <c r="D303">
        <v>10</v>
      </c>
    </row>
    <row r="304" spans="1:4" x14ac:dyDescent="0.35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35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35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35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35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35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35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35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35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35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35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35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35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35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35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35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35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35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35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35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35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35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35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35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35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35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35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35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35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35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35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35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35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35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35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35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35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35">
      <c r="A341" s="1">
        <v>39422</v>
      </c>
      <c r="B341">
        <v>7.65402</v>
      </c>
      <c r="C341">
        <v>2007</v>
      </c>
      <c r="D341">
        <v>12</v>
      </c>
    </row>
    <row r="342" spans="1:4" x14ac:dyDescent="0.35">
      <c r="A342" s="1">
        <v>39423</v>
      </c>
      <c r="B342">
        <v>7.63734</v>
      </c>
      <c r="C342">
        <v>2007</v>
      </c>
      <c r="D342">
        <v>12</v>
      </c>
    </row>
    <row r="343" spans="1:4" x14ac:dyDescent="0.35">
      <c r="A343" s="1">
        <v>39424</v>
      </c>
      <c r="B343">
        <v>7.63734</v>
      </c>
      <c r="C343">
        <v>2007</v>
      </c>
      <c r="D343">
        <v>12</v>
      </c>
    </row>
    <row r="344" spans="1:4" x14ac:dyDescent="0.35">
      <c r="A344" s="1">
        <v>39425</v>
      </c>
      <c r="B344">
        <v>7.63734</v>
      </c>
      <c r="C344">
        <v>2007</v>
      </c>
      <c r="D344">
        <v>12</v>
      </c>
    </row>
    <row r="345" spans="1:4" x14ac:dyDescent="0.35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35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35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35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35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35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35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35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35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35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35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35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35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35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35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35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35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35">
      <c r="A362" s="1">
        <v>39443</v>
      </c>
      <c r="B362">
        <v>7.62134</v>
      </c>
      <c r="C362">
        <v>2007</v>
      </c>
      <c r="D362">
        <v>12</v>
      </c>
    </row>
    <row r="363" spans="1:4" x14ac:dyDescent="0.35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35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35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35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35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35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35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35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35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35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35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35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35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35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35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35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35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35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35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35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35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35">
      <c r="A384" s="1">
        <v>39465</v>
      </c>
      <c r="B384">
        <v>7.70709</v>
      </c>
      <c r="C384">
        <v>2008</v>
      </c>
      <c r="D384">
        <v>1</v>
      </c>
    </row>
    <row r="385" spans="1:4" x14ac:dyDescent="0.35">
      <c r="A385" s="1">
        <v>39466</v>
      </c>
      <c r="B385">
        <v>7.70709</v>
      </c>
      <c r="C385">
        <v>2008</v>
      </c>
      <c r="D385">
        <v>1</v>
      </c>
    </row>
    <row r="386" spans="1:4" x14ac:dyDescent="0.35">
      <c r="A386" s="1">
        <v>39467</v>
      </c>
      <c r="B386">
        <v>7.70709</v>
      </c>
      <c r="C386">
        <v>2008</v>
      </c>
      <c r="D386">
        <v>1</v>
      </c>
    </row>
    <row r="387" spans="1:4" x14ac:dyDescent="0.35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35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35">
      <c r="A389" s="1">
        <v>39470</v>
      </c>
      <c r="B389">
        <v>7.7054</v>
      </c>
      <c r="C389">
        <v>2008</v>
      </c>
      <c r="D389">
        <v>1</v>
      </c>
    </row>
    <row r="390" spans="1:4" x14ac:dyDescent="0.35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35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35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35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35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35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35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35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35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35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35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35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35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35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35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35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35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35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35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35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35">
      <c r="A410" s="1">
        <v>39491</v>
      </c>
      <c r="B410">
        <v>7.74186</v>
      </c>
      <c r="C410">
        <v>2008</v>
      </c>
      <c r="D410">
        <v>2</v>
      </c>
    </row>
    <row r="411" spans="1:4" x14ac:dyDescent="0.35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35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35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35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35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35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35">
      <c r="A417" s="1">
        <v>39498</v>
      </c>
      <c r="B417">
        <v>7.7054</v>
      </c>
      <c r="C417">
        <v>2008</v>
      </c>
      <c r="D417">
        <v>2</v>
      </c>
    </row>
    <row r="418" spans="1:4" x14ac:dyDescent="0.35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35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35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35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35">
      <c r="A422" s="1">
        <v>39503</v>
      </c>
      <c r="B422">
        <v>7.70594</v>
      </c>
      <c r="C422">
        <v>2008</v>
      </c>
      <c r="D422">
        <v>2</v>
      </c>
    </row>
    <row r="423" spans="1:4" x14ac:dyDescent="0.35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35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35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35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35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35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35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35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35">
      <c r="A431" s="1">
        <v>39512</v>
      </c>
      <c r="B431">
        <v>7.67462</v>
      </c>
      <c r="C431">
        <v>2008</v>
      </c>
      <c r="D431">
        <v>3</v>
      </c>
    </row>
    <row r="432" spans="1:4" x14ac:dyDescent="0.35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35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35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35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35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35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35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35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35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35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35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35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35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35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35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35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35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35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35">
      <c r="A450" s="1">
        <v>39531</v>
      </c>
      <c r="B450">
        <v>7.60379</v>
      </c>
      <c r="C450">
        <v>2008</v>
      </c>
      <c r="D450">
        <v>3</v>
      </c>
    </row>
    <row r="451" spans="1:4" x14ac:dyDescent="0.35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35">
      <c r="A452" s="1">
        <v>39533</v>
      </c>
      <c r="B452">
        <v>7.60738</v>
      </c>
      <c r="C452">
        <v>2008</v>
      </c>
      <c r="D452">
        <v>3</v>
      </c>
    </row>
    <row r="453" spans="1:4" x14ac:dyDescent="0.35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35">
      <c r="A454" s="1">
        <v>39535</v>
      </c>
      <c r="B454">
        <v>7.62561</v>
      </c>
      <c r="C454">
        <v>2008</v>
      </c>
      <c r="D454">
        <v>3</v>
      </c>
    </row>
    <row r="455" spans="1:4" x14ac:dyDescent="0.35">
      <c r="A455" s="1">
        <v>39536</v>
      </c>
      <c r="B455">
        <v>7.62561</v>
      </c>
      <c r="C455">
        <v>2008</v>
      </c>
      <c r="D455">
        <v>3</v>
      </c>
    </row>
    <row r="456" spans="1:4" x14ac:dyDescent="0.35">
      <c r="A456" s="1">
        <v>39537</v>
      </c>
      <c r="B456">
        <v>7.62561</v>
      </c>
      <c r="C456">
        <v>2008</v>
      </c>
      <c r="D456">
        <v>3</v>
      </c>
    </row>
    <row r="457" spans="1:4" x14ac:dyDescent="0.35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35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35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35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35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35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35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35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35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35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35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35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35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35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35">
      <c r="A471" s="1">
        <v>39552</v>
      </c>
      <c r="B471">
        <v>7.57179</v>
      </c>
      <c r="C471">
        <v>2008</v>
      </c>
      <c r="D471">
        <v>4</v>
      </c>
    </row>
    <row r="472" spans="1:4" x14ac:dyDescent="0.35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35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35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35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35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35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35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35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35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35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35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35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35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35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35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35">
      <c r="A487" s="1">
        <v>39568</v>
      </c>
      <c r="B487">
        <v>7.48597</v>
      </c>
      <c r="C487">
        <v>2008</v>
      </c>
      <c r="D487">
        <v>4</v>
      </c>
    </row>
    <row r="488" spans="1:4" x14ac:dyDescent="0.35">
      <c r="A488" s="1">
        <v>39569</v>
      </c>
      <c r="B488">
        <v>7.48597</v>
      </c>
      <c r="C488">
        <v>2008</v>
      </c>
      <c r="D488">
        <v>5</v>
      </c>
    </row>
    <row r="489" spans="1:4" x14ac:dyDescent="0.35">
      <c r="A489" s="1">
        <v>39570</v>
      </c>
      <c r="B489">
        <v>7.48184</v>
      </c>
      <c r="C489">
        <v>2008</v>
      </c>
      <c r="D489">
        <v>5</v>
      </c>
    </row>
    <row r="490" spans="1:4" x14ac:dyDescent="0.35">
      <c r="A490" s="1">
        <v>39571</v>
      </c>
      <c r="B490">
        <v>7.48184</v>
      </c>
      <c r="C490">
        <v>2008</v>
      </c>
      <c r="D490">
        <v>5</v>
      </c>
    </row>
    <row r="491" spans="1:4" x14ac:dyDescent="0.35">
      <c r="A491" s="1">
        <v>39572</v>
      </c>
      <c r="B491">
        <v>7.48184</v>
      </c>
      <c r="C491">
        <v>2008</v>
      </c>
      <c r="D491">
        <v>5</v>
      </c>
    </row>
    <row r="492" spans="1:4" x14ac:dyDescent="0.35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35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35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35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35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35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35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35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35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35">
      <c r="A501" s="1">
        <v>39582</v>
      </c>
      <c r="B501">
        <v>7.44217</v>
      </c>
      <c r="C501">
        <v>2008</v>
      </c>
      <c r="D501">
        <v>5</v>
      </c>
    </row>
    <row r="502" spans="1:4" x14ac:dyDescent="0.35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35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35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35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35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35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35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35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35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35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35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35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35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35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35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35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35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35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35">
      <c r="A520" s="1">
        <v>39601</v>
      </c>
      <c r="B520">
        <v>7.44008</v>
      </c>
      <c r="C520">
        <v>2008</v>
      </c>
      <c r="D520">
        <v>6</v>
      </c>
    </row>
    <row r="521" spans="1:4" x14ac:dyDescent="0.35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35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35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35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35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35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35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35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35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35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35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35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35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35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35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35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35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35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35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35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35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35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35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35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35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35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35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35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35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35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35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35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35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35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35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35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35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35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35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35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35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35">
      <c r="A562" s="1">
        <v>39643</v>
      </c>
      <c r="B562">
        <v>7.42753</v>
      </c>
      <c r="C562">
        <v>2008</v>
      </c>
      <c r="D562">
        <v>7</v>
      </c>
    </row>
    <row r="563" spans="1:4" x14ac:dyDescent="0.35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35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35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35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35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35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35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35">
      <c r="A570" s="1">
        <v>39651</v>
      </c>
      <c r="B570">
        <v>7.4314</v>
      </c>
      <c r="C570">
        <v>2008</v>
      </c>
      <c r="D570">
        <v>7</v>
      </c>
    </row>
    <row r="571" spans="1:4" x14ac:dyDescent="0.35">
      <c r="A571" s="1">
        <v>39652</v>
      </c>
      <c r="B571">
        <v>7.44252</v>
      </c>
      <c r="C571">
        <v>2008</v>
      </c>
      <c r="D571">
        <v>7</v>
      </c>
    </row>
    <row r="572" spans="1:4" x14ac:dyDescent="0.35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35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35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35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35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35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35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35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35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35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35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35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35">
      <c r="A584" s="1">
        <v>39665</v>
      </c>
      <c r="B584">
        <v>7.40632</v>
      </c>
      <c r="C584">
        <v>2008</v>
      </c>
      <c r="D584">
        <v>8</v>
      </c>
    </row>
    <row r="585" spans="1:4" x14ac:dyDescent="0.35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35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35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35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35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35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35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35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35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35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35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35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35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35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35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35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35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35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35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35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35">
      <c r="A605" s="1">
        <v>39686</v>
      </c>
      <c r="B605">
        <v>7.42354</v>
      </c>
      <c r="C605">
        <v>2008</v>
      </c>
      <c r="D605">
        <v>8</v>
      </c>
    </row>
    <row r="606" spans="1:4" x14ac:dyDescent="0.35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35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35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35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35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35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35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35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35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35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35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35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35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35">
      <c r="A619" s="1">
        <v>39700</v>
      </c>
      <c r="B619">
        <v>7.50936</v>
      </c>
      <c r="C619">
        <v>2008</v>
      </c>
      <c r="D619">
        <v>9</v>
      </c>
    </row>
    <row r="620" spans="1:4" x14ac:dyDescent="0.35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35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35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35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35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35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35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35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35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35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35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35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35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35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35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35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35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35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35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35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35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35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35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35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35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35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35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35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35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35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35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35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35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35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35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35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35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35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35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35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35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35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35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35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35">
      <c r="A664" s="1">
        <v>39745</v>
      </c>
      <c r="B664">
        <v>7.50115</v>
      </c>
      <c r="C664">
        <v>2008</v>
      </c>
      <c r="D664">
        <v>10</v>
      </c>
    </row>
    <row r="665" spans="1:4" x14ac:dyDescent="0.35">
      <c r="A665" s="1">
        <v>39746</v>
      </c>
      <c r="B665">
        <v>7.50115</v>
      </c>
      <c r="C665">
        <v>2008</v>
      </c>
      <c r="D665">
        <v>10</v>
      </c>
    </row>
    <row r="666" spans="1:4" x14ac:dyDescent="0.35">
      <c r="A666" s="1">
        <v>39747</v>
      </c>
      <c r="B666">
        <v>7.50115</v>
      </c>
      <c r="C666">
        <v>2008</v>
      </c>
      <c r="D666">
        <v>10</v>
      </c>
    </row>
    <row r="667" spans="1:4" x14ac:dyDescent="0.35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35">
      <c r="A668" s="1">
        <v>39749</v>
      </c>
      <c r="B668">
        <v>7.5347</v>
      </c>
      <c r="C668">
        <v>2008</v>
      </c>
      <c r="D668">
        <v>10</v>
      </c>
    </row>
    <row r="669" spans="1:4" x14ac:dyDescent="0.35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35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35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35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35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35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35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35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35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35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35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35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35">
      <c r="A681" s="1">
        <v>39762</v>
      </c>
      <c r="B681">
        <v>7.53789</v>
      </c>
      <c r="C681">
        <v>2008</v>
      </c>
      <c r="D681">
        <v>11</v>
      </c>
    </row>
    <row r="682" spans="1:4" x14ac:dyDescent="0.35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35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35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35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35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35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35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35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35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35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35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35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35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35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35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35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35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35">
      <c r="A699" s="1">
        <v>39780</v>
      </c>
      <c r="B699">
        <v>7.69008</v>
      </c>
      <c r="C699">
        <v>2008</v>
      </c>
      <c r="D699">
        <v>11</v>
      </c>
    </row>
    <row r="700" spans="1:4" x14ac:dyDescent="0.35">
      <c r="A700" s="1">
        <v>39781</v>
      </c>
      <c r="B700">
        <v>7.69008</v>
      </c>
      <c r="C700">
        <v>2008</v>
      </c>
      <c r="D700">
        <v>11</v>
      </c>
    </row>
    <row r="701" spans="1:4" x14ac:dyDescent="0.35">
      <c r="A701" s="1">
        <v>39782</v>
      </c>
      <c r="B701">
        <v>7.69008</v>
      </c>
      <c r="C701">
        <v>2008</v>
      </c>
      <c r="D701">
        <v>11</v>
      </c>
    </row>
    <row r="702" spans="1:4" x14ac:dyDescent="0.35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35">
      <c r="A703" s="1">
        <v>39784</v>
      </c>
      <c r="B703">
        <v>7.65707</v>
      </c>
      <c r="C703">
        <v>2008</v>
      </c>
      <c r="D703">
        <v>12</v>
      </c>
    </row>
    <row r="704" spans="1:4" x14ac:dyDescent="0.35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35">
      <c r="A705" s="1">
        <v>39786</v>
      </c>
      <c r="B705">
        <v>7.65787</v>
      </c>
      <c r="C705">
        <v>2008</v>
      </c>
      <c r="D705">
        <v>12</v>
      </c>
    </row>
    <row r="706" spans="1:4" x14ac:dyDescent="0.35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35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35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35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35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35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35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35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35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35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35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35">
      <c r="A717" s="1">
        <v>39798</v>
      </c>
      <c r="B717">
        <v>7.67326</v>
      </c>
      <c r="C717">
        <v>2008</v>
      </c>
      <c r="D717">
        <v>12</v>
      </c>
    </row>
    <row r="718" spans="1:4" x14ac:dyDescent="0.35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35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35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35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35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35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35">
      <c r="A724" s="1">
        <v>39805</v>
      </c>
      <c r="B724">
        <v>7.72682</v>
      </c>
      <c r="C724">
        <v>2008</v>
      </c>
      <c r="D724">
        <v>12</v>
      </c>
    </row>
    <row r="725" spans="1:4" x14ac:dyDescent="0.35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35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35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35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35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35">
      <c r="A730" s="1">
        <v>39811</v>
      </c>
      <c r="B730">
        <v>7.78383</v>
      </c>
      <c r="C730">
        <v>2008</v>
      </c>
      <c r="D730">
        <v>12</v>
      </c>
    </row>
    <row r="731" spans="1:4" x14ac:dyDescent="0.35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35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35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35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35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35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35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35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35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35">
      <c r="A740" s="1">
        <v>39821</v>
      </c>
      <c r="B740">
        <v>7.87486</v>
      </c>
      <c r="C740">
        <v>2009</v>
      </c>
      <c r="D740">
        <v>1</v>
      </c>
    </row>
    <row r="741" spans="1:4" x14ac:dyDescent="0.35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35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35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35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35">
      <c r="A745" s="1">
        <v>39826</v>
      </c>
      <c r="B745">
        <v>7.87737</v>
      </c>
      <c r="C745">
        <v>2009</v>
      </c>
      <c r="D745">
        <v>1</v>
      </c>
    </row>
    <row r="746" spans="1:4" x14ac:dyDescent="0.35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35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35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35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35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35">
      <c r="A751" s="1">
        <v>39832</v>
      </c>
      <c r="B751">
        <v>7.7725</v>
      </c>
      <c r="C751">
        <v>2009</v>
      </c>
      <c r="D751">
        <v>1</v>
      </c>
    </row>
    <row r="752" spans="1:4" x14ac:dyDescent="0.35">
      <c r="A752" s="1">
        <v>39833</v>
      </c>
      <c r="B752">
        <v>7.77684</v>
      </c>
      <c r="C752">
        <v>2009</v>
      </c>
      <c r="D752">
        <v>1</v>
      </c>
    </row>
    <row r="753" spans="1:4" x14ac:dyDescent="0.35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35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35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35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35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35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35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35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35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35">
      <c r="A762" s="1">
        <v>39843</v>
      </c>
      <c r="B762">
        <v>7.95085</v>
      </c>
      <c r="C762">
        <v>2009</v>
      </c>
      <c r="D762">
        <v>1</v>
      </c>
    </row>
    <row r="763" spans="1:4" x14ac:dyDescent="0.35">
      <c r="A763" s="1">
        <v>39844</v>
      </c>
      <c r="B763">
        <v>7.95085</v>
      </c>
      <c r="C763">
        <v>2009</v>
      </c>
      <c r="D763">
        <v>1</v>
      </c>
    </row>
    <row r="764" spans="1:4" x14ac:dyDescent="0.35">
      <c r="A764" s="1">
        <v>39845</v>
      </c>
      <c r="B764">
        <v>7.95085</v>
      </c>
      <c r="C764">
        <v>2009</v>
      </c>
      <c r="D764">
        <v>2</v>
      </c>
    </row>
    <row r="765" spans="1:4" x14ac:dyDescent="0.35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35">
      <c r="A766" s="1">
        <v>39847</v>
      </c>
      <c r="B766">
        <v>7.92178</v>
      </c>
      <c r="C766">
        <v>2009</v>
      </c>
      <c r="D766">
        <v>2</v>
      </c>
    </row>
    <row r="767" spans="1:4" x14ac:dyDescent="0.35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35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35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35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35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35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35">
      <c r="A773" s="1">
        <v>39854</v>
      </c>
      <c r="B773">
        <v>7.91594</v>
      </c>
      <c r="C773">
        <v>2009</v>
      </c>
      <c r="D773">
        <v>2</v>
      </c>
    </row>
    <row r="774" spans="1:4" x14ac:dyDescent="0.35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35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35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35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35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35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35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35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35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35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35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35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35">
      <c r="A786" s="1">
        <v>39867</v>
      </c>
      <c r="B786">
        <v>7.96936</v>
      </c>
      <c r="C786">
        <v>2009</v>
      </c>
      <c r="D786">
        <v>2</v>
      </c>
    </row>
    <row r="787" spans="1:4" x14ac:dyDescent="0.35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35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35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35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35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35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35">
      <c r="A793" s="1">
        <v>39874</v>
      </c>
      <c r="B793">
        <v>8.00291</v>
      </c>
      <c r="C793">
        <v>2009</v>
      </c>
      <c r="D793">
        <v>3</v>
      </c>
    </row>
    <row r="794" spans="1:4" x14ac:dyDescent="0.35">
      <c r="A794" s="1">
        <v>39875</v>
      </c>
      <c r="B794">
        <v>8.00596</v>
      </c>
      <c r="C794">
        <v>2009</v>
      </c>
      <c r="D794">
        <v>3</v>
      </c>
    </row>
    <row r="795" spans="1:4" x14ac:dyDescent="0.35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35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35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35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35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35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35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35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35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35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35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35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35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35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35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35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35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35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35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35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35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35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35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35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35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35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35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35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35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35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35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35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35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35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35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35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35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35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35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35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35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35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35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35">
      <c r="A838" s="1">
        <v>39919</v>
      </c>
      <c r="B838">
        <v>8.10121</v>
      </c>
      <c r="C838">
        <v>2009</v>
      </c>
      <c r="D838">
        <v>4</v>
      </c>
    </row>
    <row r="839" spans="1:4" x14ac:dyDescent="0.35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35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35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35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35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35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35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35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35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35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35">
      <c r="A849" s="1">
        <v>39930</v>
      </c>
      <c r="B849">
        <v>8.10351</v>
      </c>
      <c r="C849">
        <v>2009</v>
      </c>
      <c r="D849">
        <v>4</v>
      </c>
    </row>
    <row r="850" spans="1:4" x14ac:dyDescent="0.35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35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35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35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35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35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35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35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35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35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35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35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35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35">
      <c r="A863" s="1">
        <v>39944</v>
      </c>
      <c r="B863">
        <v>8.08371</v>
      </c>
      <c r="C863">
        <v>2009</v>
      </c>
      <c r="D863">
        <v>5</v>
      </c>
    </row>
    <row r="864" spans="1:4" x14ac:dyDescent="0.35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35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35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35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35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35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35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35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35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35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35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35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35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35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35">
      <c r="A878" s="1">
        <v>39959</v>
      </c>
      <c r="B878">
        <v>8.10853</v>
      </c>
      <c r="C878">
        <v>2009</v>
      </c>
      <c r="D878">
        <v>5</v>
      </c>
    </row>
    <row r="879" spans="1:4" x14ac:dyDescent="0.35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35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35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35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35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35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35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35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35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35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35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35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35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35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35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35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35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35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35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35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35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35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35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35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35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35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35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35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35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35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35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35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35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35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35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35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35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35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35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35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35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35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35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35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35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35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35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35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35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35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35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35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35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35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35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35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35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35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35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35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35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35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35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35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35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35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35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35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35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35">
      <c r="A948" s="1">
        <v>40029</v>
      </c>
      <c r="B948">
        <v>8.2401</v>
      </c>
      <c r="C948">
        <v>2009</v>
      </c>
      <c r="D948">
        <v>8</v>
      </c>
    </row>
    <row r="949" spans="1:4" x14ac:dyDescent="0.35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35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35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35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35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35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35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35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35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35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35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35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35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35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35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35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35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35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35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35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35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35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35">
      <c r="A971" s="1">
        <v>40052</v>
      </c>
      <c r="B971">
        <v>8.26877</v>
      </c>
      <c r="C971">
        <v>2009</v>
      </c>
      <c r="D971">
        <v>8</v>
      </c>
    </row>
    <row r="972" spans="1:4" x14ac:dyDescent="0.35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35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35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35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35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35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35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35">
      <c r="A979" s="1">
        <v>40060</v>
      </c>
      <c r="B979">
        <v>8.2904</v>
      </c>
      <c r="C979">
        <v>2009</v>
      </c>
      <c r="D979">
        <v>9</v>
      </c>
    </row>
    <row r="980" spans="1:4" x14ac:dyDescent="0.35">
      <c r="A980" s="1">
        <v>40061</v>
      </c>
      <c r="B980">
        <v>8.2904</v>
      </c>
      <c r="C980">
        <v>2009</v>
      </c>
      <c r="D980">
        <v>9</v>
      </c>
    </row>
    <row r="981" spans="1:4" x14ac:dyDescent="0.35">
      <c r="A981" s="1">
        <v>40062</v>
      </c>
      <c r="B981">
        <v>8.2904</v>
      </c>
      <c r="C981">
        <v>2009</v>
      </c>
      <c r="D981">
        <v>9</v>
      </c>
    </row>
    <row r="982" spans="1:4" x14ac:dyDescent="0.35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35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35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35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35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35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35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35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35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35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35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35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35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35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35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35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35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35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35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35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35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35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35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35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35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35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35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35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35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35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35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35">
      <c r="A1013" s="1">
        <v>40094</v>
      </c>
      <c r="B1013">
        <v>8.35487</v>
      </c>
      <c r="C1013">
        <v>2009</v>
      </c>
      <c r="D1013">
        <v>10</v>
      </c>
    </row>
    <row r="1014" spans="1:4" x14ac:dyDescent="0.35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35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35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35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35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35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35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35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35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35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35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35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35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35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35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35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35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35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35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35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35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35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35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35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35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35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35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35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35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35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35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35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35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35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35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35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35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35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35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35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35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35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35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35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35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35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35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35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35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35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35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35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35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35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35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35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35">
      <c r="A1070" s="1">
        <v>40151</v>
      </c>
      <c r="B1070">
        <v>8.29711</v>
      </c>
      <c r="C1070">
        <v>2009</v>
      </c>
      <c r="D1070">
        <v>12</v>
      </c>
    </row>
    <row r="1071" spans="1:4" x14ac:dyDescent="0.35">
      <c r="A1071" s="1">
        <v>40152</v>
      </c>
      <c r="B1071">
        <v>8.29711</v>
      </c>
      <c r="C1071">
        <v>2009</v>
      </c>
      <c r="D1071">
        <v>12</v>
      </c>
    </row>
    <row r="1072" spans="1:4" x14ac:dyDescent="0.35">
      <c r="A1072" s="1">
        <v>40153</v>
      </c>
      <c r="B1072">
        <v>8.29711</v>
      </c>
      <c r="C1072">
        <v>2009</v>
      </c>
      <c r="D1072">
        <v>12</v>
      </c>
    </row>
    <row r="1073" spans="1:4" x14ac:dyDescent="0.35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35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35">
      <c r="A1075" s="1">
        <v>40156</v>
      </c>
      <c r="B1075">
        <v>8.31968</v>
      </c>
      <c r="C1075">
        <v>2009</v>
      </c>
      <c r="D1075">
        <v>12</v>
      </c>
    </row>
    <row r="1076" spans="1:4" x14ac:dyDescent="0.35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35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35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35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35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35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35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35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35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35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35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35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35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35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35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35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35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35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35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35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35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35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35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35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35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35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35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35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35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35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35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35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35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35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35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35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35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35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35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35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35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35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35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35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35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35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35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35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35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35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35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35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35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35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35">
      <c r="A1130" s="1">
        <v>40211</v>
      </c>
      <c r="B1130">
        <v>8.30565</v>
      </c>
      <c r="C1130">
        <v>2010</v>
      </c>
      <c r="D1130">
        <v>2</v>
      </c>
    </row>
    <row r="1131" spans="1:4" x14ac:dyDescent="0.35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35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35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35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35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35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35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35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35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35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35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35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35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35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35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35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35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35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35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35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35">
      <c r="A1151" s="1">
        <v>40232</v>
      </c>
      <c r="B1151">
        <v>7.95282</v>
      </c>
      <c r="C1151">
        <v>2010</v>
      </c>
      <c r="D1151">
        <v>2</v>
      </c>
    </row>
    <row r="1152" spans="1:4" x14ac:dyDescent="0.35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35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35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35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35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35">
      <c r="A1157" s="1">
        <v>40238</v>
      </c>
      <c r="B1157">
        <v>8.15212</v>
      </c>
      <c r="C1157">
        <v>2010</v>
      </c>
      <c r="D1157">
        <v>3</v>
      </c>
    </row>
    <row r="1158" spans="1:4" x14ac:dyDescent="0.35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35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35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35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35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35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35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35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35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35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35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35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35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35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35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35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35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35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35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35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35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35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35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35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35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35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35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35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35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35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35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35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35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35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35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35">
      <c r="A1193" s="1">
        <v>40274</v>
      </c>
      <c r="B1193">
        <v>7.97926</v>
      </c>
      <c r="C1193">
        <v>2010</v>
      </c>
      <c r="D1193">
        <v>4</v>
      </c>
    </row>
    <row r="1194" spans="1:4" x14ac:dyDescent="0.35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35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35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35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35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35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35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35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35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35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35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35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35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35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35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35">
      <c r="A1209" s="1">
        <v>40290</v>
      </c>
      <c r="B1209">
        <v>7.99573</v>
      </c>
      <c r="C1209">
        <v>2010</v>
      </c>
      <c r="D1209">
        <v>4</v>
      </c>
    </row>
    <row r="1210" spans="1:4" x14ac:dyDescent="0.35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35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35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35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35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35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35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35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35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35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35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35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35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35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35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35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35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35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35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35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35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35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35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35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35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35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35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35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35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35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35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35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35">
      <c r="A1242" s="1">
        <v>40323</v>
      </c>
      <c r="B1242">
        <v>7.99831</v>
      </c>
      <c r="C1242">
        <v>2010</v>
      </c>
      <c r="D1242">
        <v>5</v>
      </c>
    </row>
    <row r="1243" spans="1:4" x14ac:dyDescent="0.35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35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35">
      <c r="A1245" s="1">
        <v>40326</v>
      </c>
      <c r="B1245">
        <v>8.00474</v>
      </c>
      <c r="C1245">
        <v>2010</v>
      </c>
      <c r="D1245">
        <v>5</v>
      </c>
    </row>
    <row r="1246" spans="1:4" x14ac:dyDescent="0.35">
      <c r="A1246" s="1">
        <v>40327</v>
      </c>
      <c r="B1246">
        <v>8.00474</v>
      </c>
      <c r="C1246">
        <v>2010</v>
      </c>
      <c r="D1246">
        <v>5</v>
      </c>
    </row>
    <row r="1247" spans="1:4" x14ac:dyDescent="0.35">
      <c r="A1247" s="1">
        <v>40328</v>
      </c>
      <c r="B1247">
        <v>8.00474</v>
      </c>
      <c r="C1247">
        <v>2010</v>
      </c>
      <c r="D1247">
        <v>5</v>
      </c>
    </row>
    <row r="1248" spans="1:4" x14ac:dyDescent="0.35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35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35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35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35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35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35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35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35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35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35">
      <c r="A1258" s="1">
        <v>40339</v>
      </c>
      <c r="B1258">
        <v>8.01694</v>
      </c>
      <c r="C1258">
        <v>2010</v>
      </c>
      <c r="D1258">
        <v>6</v>
      </c>
    </row>
    <row r="1259" spans="1:4" x14ac:dyDescent="0.35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35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35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35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35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35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35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35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35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35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35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35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35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35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35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35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35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35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35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35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35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35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35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35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35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35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35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35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35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35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35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35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35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35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35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35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35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35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35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35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35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35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35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35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35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35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35">
      <c r="A1305" s="1">
        <v>40386</v>
      </c>
      <c r="B1305">
        <v>8.02881</v>
      </c>
      <c r="C1305">
        <v>2010</v>
      </c>
      <c r="D1305">
        <v>7</v>
      </c>
    </row>
    <row r="1306" spans="1:4" x14ac:dyDescent="0.35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35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35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35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35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35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35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35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35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35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35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35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35">
      <c r="A1318" s="1">
        <v>40399</v>
      </c>
      <c r="B1318">
        <v>7.99918</v>
      </c>
      <c r="C1318">
        <v>2010</v>
      </c>
      <c r="D1318">
        <v>8</v>
      </c>
    </row>
    <row r="1319" spans="1:4" x14ac:dyDescent="0.35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35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35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35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35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35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35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35">
      <c r="A1326" s="1">
        <v>40407</v>
      </c>
      <c r="B1326">
        <v>7.99383</v>
      </c>
      <c r="C1326">
        <v>2010</v>
      </c>
      <c r="D1326">
        <v>8</v>
      </c>
    </row>
    <row r="1327" spans="1:4" x14ac:dyDescent="0.35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35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35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35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35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35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35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35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35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35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35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35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35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35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35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35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35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35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35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35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35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35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35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35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35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35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35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35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35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35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35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35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35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35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35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35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35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35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35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35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35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35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35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35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35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35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35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35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35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35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35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35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35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35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35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35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35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35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35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35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35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35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35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35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35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35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35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35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35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35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35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35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35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35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35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35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35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35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35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35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35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35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35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35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35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35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35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35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35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35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35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35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35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35">
      <c r="A1420" s="1">
        <v>40501</v>
      </c>
      <c r="B1420">
        <v>8.02454</v>
      </c>
      <c r="C1420">
        <v>2010</v>
      </c>
      <c r="D1420">
        <v>11</v>
      </c>
    </row>
    <row r="1421" spans="1:4" x14ac:dyDescent="0.35">
      <c r="A1421" s="1">
        <v>40502</v>
      </c>
      <c r="B1421">
        <v>8.02454</v>
      </c>
      <c r="C1421">
        <v>2010</v>
      </c>
      <c r="D1421">
        <v>11</v>
      </c>
    </row>
    <row r="1422" spans="1:4" x14ac:dyDescent="0.35">
      <c r="A1422" s="1">
        <v>40503</v>
      </c>
      <c r="B1422">
        <v>8.02454</v>
      </c>
      <c r="C1422">
        <v>2010</v>
      </c>
      <c r="D1422">
        <v>11</v>
      </c>
    </row>
    <row r="1423" spans="1:4" x14ac:dyDescent="0.35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35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35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35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35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35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35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35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35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35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35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35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35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35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35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35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35">
      <c r="A1439" s="1">
        <v>40520</v>
      </c>
      <c r="B1439">
        <v>7.98536</v>
      </c>
      <c r="C1439">
        <v>2010</v>
      </c>
      <c r="D1439">
        <v>12</v>
      </c>
    </row>
    <row r="1440" spans="1:4" x14ac:dyDescent="0.35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35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35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35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35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35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35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35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35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35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35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35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35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35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35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35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35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35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35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35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35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35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35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35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35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35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35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35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35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35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35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35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35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35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35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35">
      <c r="A1475" s="1">
        <v>40556</v>
      </c>
      <c r="B1475">
        <v>7.97811</v>
      </c>
      <c r="C1475">
        <v>2011</v>
      </c>
      <c r="D1475">
        <v>1</v>
      </c>
    </row>
    <row r="1476" spans="1:4" x14ac:dyDescent="0.35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35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35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35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35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35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35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35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35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35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35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35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35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35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35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35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35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35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35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35">
      <c r="A1495" s="1">
        <v>40576</v>
      </c>
      <c r="B1495">
        <v>7.8487</v>
      </c>
      <c r="C1495">
        <v>2011</v>
      </c>
      <c r="D1495">
        <v>2</v>
      </c>
    </row>
    <row r="1496" spans="1:4" x14ac:dyDescent="0.35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35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35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35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35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35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35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35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35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35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35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35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35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35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35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35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35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35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35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35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35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35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35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35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35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35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35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35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35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35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35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35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35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35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35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35">
      <c r="A1531" s="1">
        <v>40612</v>
      </c>
      <c r="B1531">
        <v>7.71455</v>
      </c>
      <c r="C1531">
        <v>2011</v>
      </c>
      <c r="D1531">
        <v>3</v>
      </c>
    </row>
    <row r="1532" spans="1:4" x14ac:dyDescent="0.35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35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35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35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35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35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35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35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35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35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35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35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35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35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35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35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35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35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35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35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35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35">
      <c r="A1553" s="1">
        <v>40634</v>
      </c>
      <c r="B1553">
        <v>7.66045</v>
      </c>
      <c r="C1553">
        <v>2011</v>
      </c>
      <c r="D1553">
        <v>4</v>
      </c>
    </row>
    <row r="1554" spans="1:4" x14ac:dyDescent="0.35">
      <c r="A1554" s="1">
        <v>40635</v>
      </c>
      <c r="B1554">
        <v>7.66045</v>
      </c>
      <c r="C1554">
        <v>2011</v>
      </c>
      <c r="D1554">
        <v>4</v>
      </c>
    </row>
    <row r="1555" spans="1:4" x14ac:dyDescent="0.35">
      <c r="A1555" s="1">
        <v>40636</v>
      </c>
      <c r="B1555">
        <v>7.66045</v>
      </c>
      <c r="C1555">
        <v>2011</v>
      </c>
      <c r="D1555">
        <v>4</v>
      </c>
    </row>
    <row r="1556" spans="1:4" x14ac:dyDescent="0.35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35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35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35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35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35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35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35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35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35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35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35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35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35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35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35">
      <c r="A1571" s="1">
        <v>40652</v>
      </c>
      <c r="B1571">
        <v>7.59748</v>
      </c>
      <c r="C1571">
        <v>2011</v>
      </c>
      <c r="D1571">
        <v>4</v>
      </c>
    </row>
    <row r="1572" spans="1:4" x14ac:dyDescent="0.35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35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35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35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35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35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35">
      <c r="A1578" s="1">
        <v>40659</v>
      </c>
      <c r="B1578">
        <v>7.59842</v>
      </c>
      <c r="C1578">
        <v>2011</v>
      </c>
      <c r="D1578">
        <v>4</v>
      </c>
    </row>
    <row r="1579" spans="1:4" x14ac:dyDescent="0.35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35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35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35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35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35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35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35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35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35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35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35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35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35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35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35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35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35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35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35">
      <c r="A1598" s="1">
        <v>40679</v>
      </c>
      <c r="B1598">
        <v>7.5907</v>
      </c>
      <c r="C1598">
        <v>2011</v>
      </c>
      <c r="D1598">
        <v>5</v>
      </c>
    </row>
    <row r="1599" spans="1:4" x14ac:dyDescent="0.35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35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35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35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35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35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35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35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35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35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35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35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35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35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35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35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35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35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35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35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35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35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35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35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35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35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35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35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35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35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35">
      <c r="A1629" s="1">
        <v>40710</v>
      </c>
      <c r="B1629">
        <v>7.7519</v>
      </c>
      <c r="C1629">
        <v>2011</v>
      </c>
      <c r="D1629">
        <v>6</v>
      </c>
    </row>
    <row r="1630" spans="1:4" x14ac:dyDescent="0.35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35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35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35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35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35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35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35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35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35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35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35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35">
      <c r="A1642" s="1">
        <v>40723</v>
      </c>
      <c r="B1642">
        <v>7.76579</v>
      </c>
      <c r="C1642">
        <v>2011</v>
      </c>
      <c r="D1642">
        <v>6</v>
      </c>
    </row>
    <row r="1643" spans="1:4" x14ac:dyDescent="0.35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35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35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35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35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35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35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35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35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35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35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35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35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35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35">
      <c r="A1657" s="1">
        <v>40738</v>
      </c>
      <c r="B1657">
        <v>7.73245</v>
      </c>
      <c r="C1657">
        <v>2011</v>
      </c>
      <c r="D1657">
        <v>7</v>
      </c>
    </row>
    <row r="1658" spans="1:4" x14ac:dyDescent="0.35">
      <c r="A1658" s="1">
        <v>40739</v>
      </c>
      <c r="B1658">
        <v>7.73489</v>
      </c>
      <c r="C1658">
        <v>2011</v>
      </c>
      <c r="D1658">
        <v>7</v>
      </c>
    </row>
    <row r="1659" spans="1:4" x14ac:dyDescent="0.35">
      <c r="A1659" s="1">
        <v>40740</v>
      </c>
      <c r="B1659">
        <v>7.73489</v>
      </c>
      <c r="C1659">
        <v>2011</v>
      </c>
      <c r="D1659">
        <v>7</v>
      </c>
    </row>
    <row r="1660" spans="1:4" x14ac:dyDescent="0.35">
      <c r="A1660" s="1">
        <v>40741</v>
      </c>
      <c r="B1660">
        <v>7.73489</v>
      </c>
      <c r="C1660">
        <v>2011</v>
      </c>
      <c r="D1660">
        <v>7</v>
      </c>
    </row>
    <row r="1661" spans="1:4" x14ac:dyDescent="0.35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35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35">
      <c r="A1663" s="1">
        <v>40744</v>
      </c>
      <c r="B1663">
        <v>7.74282</v>
      </c>
      <c r="C1663">
        <v>2011</v>
      </c>
      <c r="D1663">
        <v>7</v>
      </c>
    </row>
    <row r="1664" spans="1:4" x14ac:dyDescent="0.35">
      <c r="A1664" s="1">
        <v>40745</v>
      </c>
      <c r="B1664">
        <v>7.77834</v>
      </c>
      <c r="C1664">
        <v>2011</v>
      </c>
      <c r="D1664">
        <v>7</v>
      </c>
    </row>
    <row r="1665" spans="1:4" x14ac:dyDescent="0.35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35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35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35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35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35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35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35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35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35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35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35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35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35">
      <c r="A1678" s="1">
        <v>40759</v>
      </c>
      <c r="B1678">
        <v>7.79941</v>
      </c>
      <c r="C1678">
        <v>2011</v>
      </c>
      <c r="D1678">
        <v>8</v>
      </c>
    </row>
    <row r="1679" spans="1:4" x14ac:dyDescent="0.35">
      <c r="A1679" s="1">
        <v>40760</v>
      </c>
      <c r="B1679">
        <v>7.81271</v>
      </c>
      <c r="C1679">
        <v>2011</v>
      </c>
      <c r="D1679">
        <v>8</v>
      </c>
    </row>
    <row r="1680" spans="1:4" x14ac:dyDescent="0.35">
      <c r="A1680" s="1">
        <v>40761</v>
      </c>
      <c r="B1680">
        <v>7.81271</v>
      </c>
      <c r="C1680">
        <v>2011</v>
      </c>
      <c r="D1680">
        <v>8</v>
      </c>
    </row>
    <row r="1681" spans="1:4" x14ac:dyDescent="0.35">
      <c r="A1681" s="1">
        <v>40762</v>
      </c>
      <c r="B1681">
        <v>7.81271</v>
      </c>
      <c r="C1681">
        <v>2011</v>
      </c>
      <c r="D1681">
        <v>8</v>
      </c>
    </row>
    <row r="1682" spans="1:4" x14ac:dyDescent="0.35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35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35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35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35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35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35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35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35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35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35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35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35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35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35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35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35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35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35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35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35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35">
      <c r="A1703" s="1">
        <v>40784</v>
      </c>
      <c r="B1703">
        <v>7.8544</v>
      </c>
      <c r="C1703">
        <v>2011</v>
      </c>
      <c r="D1703">
        <v>8</v>
      </c>
    </row>
    <row r="1704" spans="1:4" x14ac:dyDescent="0.35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35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35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35">
      <c r="A1707" s="1">
        <v>40788</v>
      </c>
      <c r="B1707">
        <v>7.85</v>
      </c>
      <c r="C1707">
        <v>2011</v>
      </c>
      <c r="D1707">
        <v>9</v>
      </c>
    </row>
    <row r="1708" spans="1:4" x14ac:dyDescent="0.35">
      <c r="A1708" s="1">
        <v>40789</v>
      </c>
      <c r="B1708">
        <v>7.85</v>
      </c>
      <c r="C1708">
        <v>2011</v>
      </c>
      <c r="D1708">
        <v>9</v>
      </c>
    </row>
    <row r="1709" spans="1:4" x14ac:dyDescent="0.35">
      <c r="A1709" s="1">
        <v>40790</v>
      </c>
      <c r="B1709">
        <v>7.85</v>
      </c>
      <c r="C1709">
        <v>2011</v>
      </c>
      <c r="D1709">
        <v>9</v>
      </c>
    </row>
    <row r="1710" spans="1:4" x14ac:dyDescent="0.35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35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35">
      <c r="A1712" s="1">
        <v>40793</v>
      </c>
      <c r="B1712">
        <v>7.86571</v>
      </c>
      <c r="C1712">
        <v>2011</v>
      </c>
      <c r="D1712">
        <v>9</v>
      </c>
    </row>
    <row r="1713" spans="1:4" x14ac:dyDescent="0.35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35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35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35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35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35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35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35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35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35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35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35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35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35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35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35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35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35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35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35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35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35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35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35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35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35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35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35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35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35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35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35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35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35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35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35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35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35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35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35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35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35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35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35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35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35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35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35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35">
      <c r="A1761" s="1">
        <v>40842</v>
      </c>
      <c r="B1761">
        <v>7.8403</v>
      </c>
      <c r="C1761">
        <v>2011</v>
      </c>
      <c r="D1761">
        <v>10</v>
      </c>
    </row>
    <row r="1762" spans="1:4" x14ac:dyDescent="0.35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35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35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35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35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35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35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35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35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35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35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35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35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35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35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35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35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35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35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35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35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35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35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35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35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35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35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35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35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35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35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35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35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35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35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35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35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35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35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35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35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35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35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35">
      <c r="A1805" s="1">
        <v>40886</v>
      </c>
      <c r="B1805">
        <v>7.7782</v>
      </c>
      <c r="C1805">
        <v>2011</v>
      </c>
      <c r="D1805">
        <v>12</v>
      </c>
    </row>
    <row r="1806" spans="1:4" x14ac:dyDescent="0.35">
      <c r="A1806" s="1">
        <v>40887</v>
      </c>
      <c r="B1806">
        <v>7.7782</v>
      </c>
      <c r="C1806">
        <v>2011</v>
      </c>
      <c r="D1806">
        <v>12</v>
      </c>
    </row>
    <row r="1807" spans="1:4" x14ac:dyDescent="0.35">
      <c r="A1807" s="1">
        <v>40888</v>
      </c>
      <c r="B1807">
        <v>7.7782</v>
      </c>
      <c r="C1807">
        <v>2011</v>
      </c>
      <c r="D1807">
        <v>12</v>
      </c>
    </row>
    <row r="1808" spans="1:4" x14ac:dyDescent="0.35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35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35">
      <c r="A1810" s="1">
        <v>40891</v>
      </c>
      <c r="B1810">
        <v>7.78667</v>
      </c>
      <c r="C1810">
        <v>2011</v>
      </c>
      <c r="D1810">
        <v>12</v>
      </c>
    </row>
    <row r="1811" spans="1:4" x14ac:dyDescent="0.35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35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35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35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35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35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35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35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35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35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35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35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35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35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35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35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35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35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35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35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35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35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35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35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35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35">
      <c r="A1836" s="1">
        <v>40917</v>
      </c>
      <c r="B1836">
        <v>7.85276</v>
      </c>
      <c r="C1836">
        <v>2012</v>
      </c>
      <c r="D1836">
        <v>1</v>
      </c>
    </row>
    <row r="1837" spans="1:4" x14ac:dyDescent="0.35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35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35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35">
      <c r="A1840" s="1">
        <v>40921</v>
      </c>
      <c r="B1840">
        <v>7.81996</v>
      </c>
      <c r="C1840">
        <v>2012</v>
      </c>
      <c r="D1840">
        <v>1</v>
      </c>
    </row>
    <row r="1841" spans="1:4" x14ac:dyDescent="0.35">
      <c r="A1841" s="1">
        <v>40922</v>
      </c>
      <c r="B1841">
        <v>7.81996</v>
      </c>
      <c r="C1841">
        <v>2012</v>
      </c>
      <c r="D1841">
        <v>1</v>
      </c>
    </row>
    <row r="1842" spans="1:4" x14ac:dyDescent="0.35">
      <c r="A1842" s="1">
        <v>40923</v>
      </c>
      <c r="B1842">
        <v>7.81996</v>
      </c>
      <c r="C1842">
        <v>2012</v>
      </c>
      <c r="D1842">
        <v>1</v>
      </c>
    </row>
    <row r="1843" spans="1:4" x14ac:dyDescent="0.35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35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35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35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35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35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35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35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35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35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35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35">
      <c r="A1854" s="1">
        <v>40935</v>
      </c>
      <c r="B1854">
        <v>7.81257</v>
      </c>
      <c r="C1854">
        <v>2012</v>
      </c>
      <c r="D1854">
        <v>1</v>
      </c>
    </row>
    <row r="1855" spans="1:4" x14ac:dyDescent="0.35">
      <c r="A1855" s="1">
        <v>40936</v>
      </c>
      <c r="B1855">
        <v>7.81257</v>
      </c>
      <c r="C1855">
        <v>2012</v>
      </c>
      <c r="D1855">
        <v>1</v>
      </c>
    </row>
    <row r="1856" spans="1:4" x14ac:dyDescent="0.35">
      <c r="A1856" s="1">
        <v>40937</v>
      </c>
      <c r="B1856">
        <v>7.81257</v>
      </c>
      <c r="C1856">
        <v>2012</v>
      </c>
      <c r="D1856">
        <v>1</v>
      </c>
    </row>
    <row r="1857" spans="1:4" x14ac:dyDescent="0.35">
      <c r="A1857" s="1">
        <v>40938</v>
      </c>
      <c r="B1857">
        <v>7.806</v>
      </c>
      <c r="C1857">
        <v>2012</v>
      </c>
      <c r="D1857">
        <v>1</v>
      </c>
    </row>
    <row r="1858" spans="1:4" x14ac:dyDescent="0.35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35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35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35">
      <c r="A1861" s="1">
        <v>40942</v>
      </c>
      <c r="B1861">
        <v>7.77013</v>
      </c>
      <c r="C1861">
        <v>2012</v>
      </c>
      <c r="D1861">
        <v>2</v>
      </c>
    </row>
    <row r="1862" spans="1:4" x14ac:dyDescent="0.35">
      <c r="A1862" s="1">
        <v>40943</v>
      </c>
      <c r="B1862">
        <v>7.77013</v>
      </c>
      <c r="C1862">
        <v>2012</v>
      </c>
      <c r="D1862">
        <v>2</v>
      </c>
    </row>
    <row r="1863" spans="1:4" x14ac:dyDescent="0.35">
      <c r="A1863" s="1">
        <v>40944</v>
      </c>
      <c r="B1863">
        <v>7.77013</v>
      </c>
      <c r="C1863">
        <v>2012</v>
      </c>
      <c r="D1863">
        <v>2</v>
      </c>
    </row>
    <row r="1864" spans="1:4" x14ac:dyDescent="0.35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35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35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35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35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35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35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35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35">
      <c r="A1872" s="1">
        <v>40953</v>
      </c>
      <c r="B1872">
        <v>7.76173</v>
      </c>
      <c r="C1872">
        <v>2012</v>
      </c>
      <c r="D1872">
        <v>2</v>
      </c>
    </row>
    <row r="1873" spans="1:4" x14ac:dyDescent="0.35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35">
      <c r="A1874" s="1">
        <v>40955</v>
      </c>
      <c r="B1874">
        <v>7.76274</v>
      </c>
      <c r="C1874">
        <v>2012</v>
      </c>
      <c r="D1874">
        <v>2</v>
      </c>
    </row>
    <row r="1875" spans="1:4" x14ac:dyDescent="0.35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35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35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35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35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35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35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35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35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35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35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35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35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35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35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35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35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35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35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35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35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35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35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35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35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35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35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35">
      <c r="A1902" s="1">
        <v>40983</v>
      </c>
      <c r="B1902">
        <v>7.69313</v>
      </c>
      <c r="C1902">
        <v>2012</v>
      </c>
      <c r="D1902">
        <v>3</v>
      </c>
    </row>
    <row r="1903" spans="1:4" x14ac:dyDescent="0.35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35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35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35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35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35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35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35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35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35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35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35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35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35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35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35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35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35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35">
      <c r="A1921" s="1">
        <v>41002</v>
      </c>
      <c r="B1921">
        <v>7.67821</v>
      </c>
      <c r="C1921">
        <v>2012</v>
      </c>
      <c r="D1921">
        <v>4</v>
      </c>
    </row>
    <row r="1922" spans="1:4" x14ac:dyDescent="0.35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35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35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35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35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35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35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35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35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35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35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35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35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35">
      <c r="A1935" s="1">
        <v>41016</v>
      </c>
      <c r="B1935">
        <v>7.75901</v>
      </c>
      <c r="C1935">
        <v>2012</v>
      </c>
      <c r="D1935">
        <v>4</v>
      </c>
    </row>
    <row r="1936" spans="1:4" x14ac:dyDescent="0.35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35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35">
      <c r="A1938" s="1">
        <v>41019</v>
      </c>
      <c r="B1938">
        <v>7.77881</v>
      </c>
      <c r="C1938">
        <v>2012</v>
      </c>
      <c r="D1938">
        <v>4</v>
      </c>
    </row>
    <row r="1939" spans="1:4" x14ac:dyDescent="0.35">
      <c r="A1939" s="1">
        <v>41020</v>
      </c>
      <c r="B1939">
        <v>7.77881</v>
      </c>
      <c r="C1939">
        <v>2012</v>
      </c>
      <c r="D1939">
        <v>4</v>
      </c>
    </row>
    <row r="1940" spans="1:4" x14ac:dyDescent="0.35">
      <c r="A1940" s="1">
        <v>41021</v>
      </c>
      <c r="B1940">
        <v>7.77881</v>
      </c>
      <c r="C1940">
        <v>2012</v>
      </c>
      <c r="D1940">
        <v>4</v>
      </c>
    </row>
    <row r="1941" spans="1:4" x14ac:dyDescent="0.35">
      <c r="A1941" s="1">
        <v>41022</v>
      </c>
      <c r="B1941">
        <v>7.7965</v>
      </c>
      <c r="C1941">
        <v>2012</v>
      </c>
      <c r="D1941">
        <v>4</v>
      </c>
    </row>
    <row r="1942" spans="1:4" x14ac:dyDescent="0.35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35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35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35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35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35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35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35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35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35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35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35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35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35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35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35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35">
      <c r="A1958" s="1">
        <v>41039</v>
      </c>
      <c r="B1958">
        <v>7.77257</v>
      </c>
      <c r="C1958">
        <v>2012</v>
      </c>
      <c r="D1958">
        <v>5</v>
      </c>
    </row>
    <row r="1959" spans="1:4" x14ac:dyDescent="0.35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35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35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35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35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35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35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35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35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35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35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35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35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35">
      <c r="A1972" s="1">
        <v>41053</v>
      </c>
      <c r="B1972">
        <v>7.78491</v>
      </c>
      <c r="C1972">
        <v>2012</v>
      </c>
      <c r="D1972">
        <v>5</v>
      </c>
    </row>
    <row r="1973" spans="1:4" x14ac:dyDescent="0.35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35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35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35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35">
      <c r="A1977" s="1">
        <v>41058</v>
      </c>
      <c r="B1977">
        <v>7.79678</v>
      </c>
      <c r="C1977">
        <v>2012</v>
      </c>
      <c r="D1977">
        <v>5</v>
      </c>
    </row>
    <row r="1978" spans="1:4" x14ac:dyDescent="0.35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35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35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35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35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35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35">
      <c r="A1984" s="1">
        <v>41065</v>
      </c>
      <c r="B1984">
        <v>7.82944</v>
      </c>
      <c r="C1984">
        <v>2012</v>
      </c>
      <c r="D1984">
        <v>6</v>
      </c>
    </row>
    <row r="1985" spans="1:4" x14ac:dyDescent="0.35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35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35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35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35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35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35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35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35">
      <c r="A1993" s="1">
        <v>41074</v>
      </c>
      <c r="B1993">
        <v>7.87547</v>
      </c>
      <c r="C1993">
        <v>2012</v>
      </c>
      <c r="D1993">
        <v>6</v>
      </c>
    </row>
    <row r="1994" spans="1:4" x14ac:dyDescent="0.35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35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35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35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35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35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35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35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35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35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35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35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35">
      <c r="A2006" s="1">
        <v>41087</v>
      </c>
      <c r="B2006">
        <v>7.84572</v>
      </c>
      <c r="C2006">
        <v>2012</v>
      </c>
      <c r="D2006">
        <v>6</v>
      </c>
    </row>
    <row r="2007" spans="1:4" x14ac:dyDescent="0.35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35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35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35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35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35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35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35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35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35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35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35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35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35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35">
      <c r="A2021" s="1">
        <v>41102</v>
      </c>
      <c r="B2021">
        <v>7.81487</v>
      </c>
      <c r="C2021">
        <v>2012</v>
      </c>
      <c r="D2021">
        <v>7</v>
      </c>
    </row>
    <row r="2022" spans="1:4" x14ac:dyDescent="0.35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35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35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35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35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35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35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35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35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35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35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35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35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35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35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35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35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35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35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35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35">
      <c r="A2042" s="1">
        <v>41123</v>
      </c>
      <c r="B2042">
        <v>7.83622</v>
      </c>
      <c r="C2042">
        <v>2012</v>
      </c>
      <c r="D2042">
        <v>8</v>
      </c>
    </row>
    <row r="2043" spans="1:4" x14ac:dyDescent="0.35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35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35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35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35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35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35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35">
      <c r="A2050" s="1">
        <v>41131</v>
      </c>
      <c r="B2050">
        <v>7.86137</v>
      </c>
      <c r="C2050">
        <v>2012</v>
      </c>
      <c r="D2050">
        <v>8</v>
      </c>
    </row>
    <row r="2051" spans="1:4" x14ac:dyDescent="0.35">
      <c r="A2051" s="1">
        <v>41132</v>
      </c>
      <c r="B2051">
        <v>7.86137</v>
      </c>
      <c r="C2051">
        <v>2012</v>
      </c>
      <c r="D2051">
        <v>8</v>
      </c>
    </row>
    <row r="2052" spans="1:4" x14ac:dyDescent="0.35">
      <c r="A2052" s="1">
        <v>41133</v>
      </c>
      <c r="B2052">
        <v>7.86137</v>
      </c>
      <c r="C2052">
        <v>2012</v>
      </c>
      <c r="D2052">
        <v>8</v>
      </c>
    </row>
    <row r="2053" spans="1:4" x14ac:dyDescent="0.35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35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35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35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35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35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35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35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35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35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35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35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35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35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35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35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35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35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35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35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35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35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35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35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35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35">
      <c r="A2078" s="1">
        <v>41159</v>
      </c>
      <c r="B2078">
        <v>8.01126</v>
      </c>
      <c r="C2078">
        <v>2012</v>
      </c>
      <c r="D2078">
        <v>9</v>
      </c>
    </row>
    <row r="2079" spans="1:4" x14ac:dyDescent="0.35">
      <c r="A2079" s="1">
        <v>41160</v>
      </c>
      <c r="B2079">
        <v>8.01126</v>
      </c>
      <c r="C2079">
        <v>2012</v>
      </c>
      <c r="D2079">
        <v>9</v>
      </c>
    </row>
    <row r="2080" spans="1:4" x14ac:dyDescent="0.35">
      <c r="A2080" s="1">
        <v>41161</v>
      </c>
      <c r="B2080">
        <v>8.01126</v>
      </c>
      <c r="C2080">
        <v>2012</v>
      </c>
      <c r="D2080">
        <v>9</v>
      </c>
    </row>
    <row r="2081" spans="1:4" x14ac:dyDescent="0.35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35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35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35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35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35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35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35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35">
      <c r="A2089" s="1">
        <v>41170</v>
      </c>
      <c r="B2089">
        <v>7.96129</v>
      </c>
      <c r="C2089">
        <v>2012</v>
      </c>
      <c r="D2089">
        <v>9</v>
      </c>
    </row>
    <row r="2090" spans="1:4" x14ac:dyDescent="0.35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35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35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35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35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35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35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35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35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35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35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35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35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35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35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35">
      <c r="A2105" s="1">
        <v>41186</v>
      </c>
      <c r="B2105">
        <v>7.93987</v>
      </c>
      <c r="C2105">
        <v>2012</v>
      </c>
      <c r="D2105">
        <v>10</v>
      </c>
    </row>
    <row r="2106" spans="1:4" x14ac:dyDescent="0.35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35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35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35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35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35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35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35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35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35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35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35">
      <c r="A2117" s="1">
        <v>41198</v>
      </c>
      <c r="B2117">
        <v>7.87127</v>
      </c>
      <c r="C2117">
        <v>2012</v>
      </c>
      <c r="D2117">
        <v>10</v>
      </c>
    </row>
    <row r="2118" spans="1:4" x14ac:dyDescent="0.35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35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35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35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35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35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35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35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35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35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35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35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35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35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35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35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35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35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35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35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35">
      <c r="A2138" s="1">
        <v>41219</v>
      </c>
      <c r="B2138">
        <v>7.81325</v>
      </c>
      <c r="C2138">
        <v>2012</v>
      </c>
      <c r="D2138">
        <v>11</v>
      </c>
    </row>
    <row r="2139" spans="1:4" x14ac:dyDescent="0.35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35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35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35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35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35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35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35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35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35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35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35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35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35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35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35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35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35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35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35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35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35">
      <c r="A2160" s="1">
        <v>41241</v>
      </c>
      <c r="B2160">
        <v>7.93499</v>
      </c>
      <c r="C2160">
        <v>2012</v>
      </c>
      <c r="D2160">
        <v>11</v>
      </c>
    </row>
    <row r="2161" spans="1:4" x14ac:dyDescent="0.35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35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35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35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35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35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35">
      <c r="A2167" s="1">
        <v>41248</v>
      </c>
      <c r="B2167">
        <v>7.86402</v>
      </c>
      <c r="C2167">
        <v>2012</v>
      </c>
      <c r="D2167">
        <v>12</v>
      </c>
    </row>
    <row r="2168" spans="1:4" x14ac:dyDescent="0.35">
      <c r="A2168" s="1">
        <v>41249</v>
      </c>
      <c r="B2168">
        <v>7.85487</v>
      </c>
      <c r="C2168">
        <v>2012</v>
      </c>
      <c r="D2168">
        <v>12</v>
      </c>
    </row>
    <row r="2169" spans="1:4" x14ac:dyDescent="0.35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35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35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35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35">
      <c r="A2173" s="1">
        <v>41254</v>
      </c>
      <c r="B2173">
        <v>7.82233</v>
      </c>
      <c r="C2173">
        <v>2012</v>
      </c>
      <c r="D2173">
        <v>12</v>
      </c>
    </row>
    <row r="2174" spans="1:4" x14ac:dyDescent="0.35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35">
      <c r="A2175" s="1">
        <v>41256</v>
      </c>
      <c r="B2175">
        <v>7.87453</v>
      </c>
      <c r="C2175">
        <v>2012</v>
      </c>
      <c r="D2175">
        <v>12</v>
      </c>
    </row>
    <row r="2176" spans="1:4" x14ac:dyDescent="0.35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35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35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35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35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35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35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35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35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35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35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35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35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35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35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35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35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35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35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35">
      <c r="A2195" s="1">
        <v>41276</v>
      </c>
      <c r="B2195">
        <v>7.90252</v>
      </c>
      <c r="C2195">
        <v>2013</v>
      </c>
      <c r="D2195">
        <v>1</v>
      </c>
    </row>
    <row r="2196" spans="1:4" x14ac:dyDescent="0.35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35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35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35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35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35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35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35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35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35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35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35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35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35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35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35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35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35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35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35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35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35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35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35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35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35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35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35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35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35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35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35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35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35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35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35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35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35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35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35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35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35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35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35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35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35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35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35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35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35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35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35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35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35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35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35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35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35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35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35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35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35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35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35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35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35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35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35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35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35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35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35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35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35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35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35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35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35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35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35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35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35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35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35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35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35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35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35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35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35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35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35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35">
      <c r="A2288" s="1">
        <v>41369</v>
      </c>
      <c r="B2288">
        <v>7.82186</v>
      </c>
      <c r="C2288">
        <v>2013</v>
      </c>
      <c r="D2288">
        <v>4</v>
      </c>
    </row>
    <row r="2289" spans="1:4" x14ac:dyDescent="0.35">
      <c r="A2289" s="1">
        <v>41370</v>
      </c>
      <c r="B2289">
        <v>7.82186</v>
      </c>
      <c r="C2289">
        <v>2013</v>
      </c>
      <c r="D2289">
        <v>4</v>
      </c>
    </row>
    <row r="2290" spans="1:4" x14ac:dyDescent="0.35">
      <c r="A2290" s="1">
        <v>41371</v>
      </c>
      <c r="B2290">
        <v>7.82186</v>
      </c>
      <c r="C2290">
        <v>2013</v>
      </c>
      <c r="D2290">
        <v>4</v>
      </c>
    </row>
    <row r="2291" spans="1:4" x14ac:dyDescent="0.35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35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35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35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35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35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35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35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35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35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35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35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35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35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35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35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35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35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35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35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35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35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35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35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35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35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35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35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35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35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35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35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35">
      <c r="A2323" s="1">
        <v>41404</v>
      </c>
      <c r="B2323">
        <v>7.78322</v>
      </c>
      <c r="C2323">
        <v>2013</v>
      </c>
      <c r="D2323">
        <v>5</v>
      </c>
    </row>
    <row r="2324" spans="1:4" x14ac:dyDescent="0.35">
      <c r="A2324" s="1">
        <v>41405</v>
      </c>
      <c r="B2324">
        <v>7.78322</v>
      </c>
      <c r="C2324">
        <v>2013</v>
      </c>
      <c r="D2324">
        <v>5</v>
      </c>
    </row>
    <row r="2325" spans="1:4" x14ac:dyDescent="0.35">
      <c r="A2325" s="1">
        <v>41406</v>
      </c>
      <c r="B2325">
        <v>7.78322</v>
      </c>
      <c r="C2325">
        <v>2013</v>
      </c>
      <c r="D2325">
        <v>5</v>
      </c>
    </row>
    <row r="2326" spans="1:4" x14ac:dyDescent="0.35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35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35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35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35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35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35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35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35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35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35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35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35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35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35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35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35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35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35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35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35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35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35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35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35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35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35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35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35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35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35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35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35">
      <c r="A2358" s="1">
        <v>41439</v>
      </c>
      <c r="B2358">
        <v>7.82029</v>
      </c>
      <c r="C2358">
        <v>2013</v>
      </c>
      <c r="D2358">
        <v>6</v>
      </c>
    </row>
    <row r="2359" spans="1:4" x14ac:dyDescent="0.35">
      <c r="A2359" s="1">
        <v>41440</v>
      </c>
      <c r="B2359">
        <v>7.82029</v>
      </c>
      <c r="C2359">
        <v>2013</v>
      </c>
      <c r="D2359">
        <v>6</v>
      </c>
    </row>
    <row r="2360" spans="1:4" x14ac:dyDescent="0.35">
      <c r="A2360" s="1">
        <v>41441</v>
      </c>
      <c r="B2360">
        <v>7.82029</v>
      </c>
      <c r="C2360">
        <v>2013</v>
      </c>
      <c r="D2360">
        <v>6</v>
      </c>
    </row>
    <row r="2361" spans="1:4" x14ac:dyDescent="0.35">
      <c r="A2361" s="1">
        <v>41442</v>
      </c>
      <c r="B2361">
        <v>7.80572</v>
      </c>
      <c r="C2361">
        <v>2013</v>
      </c>
      <c r="D2361">
        <v>6</v>
      </c>
    </row>
    <row r="2362" spans="1:4" x14ac:dyDescent="0.35">
      <c r="A2362" s="1">
        <v>41443</v>
      </c>
      <c r="B2362">
        <v>7.80884</v>
      </c>
      <c r="C2362">
        <v>2013</v>
      </c>
      <c r="D2362">
        <v>6</v>
      </c>
    </row>
    <row r="2363" spans="1:4" x14ac:dyDescent="0.35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35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35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35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35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35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35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35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35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35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35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35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35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35">
      <c r="A2376" s="1">
        <v>41457</v>
      </c>
      <c r="B2376">
        <v>7.83596</v>
      </c>
      <c r="C2376">
        <v>2013</v>
      </c>
      <c r="D2376">
        <v>7</v>
      </c>
    </row>
    <row r="2377" spans="1:4" x14ac:dyDescent="0.35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35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35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35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35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35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35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35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35">
      <c r="A2385" s="1">
        <v>41466</v>
      </c>
      <c r="B2385">
        <v>7.82498</v>
      </c>
      <c r="C2385">
        <v>2013</v>
      </c>
      <c r="D2385">
        <v>7</v>
      </c>
    </row>
    <row r="2386" spans="1:4" x14ac:dyDescent="0.35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35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35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35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35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35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35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35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35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35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35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35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35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35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35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35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35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35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35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35">
      <c r="A2405" s="1">
        <v>41486</v>
      </c>
      <c r="B2405">
        <v>7.84368</v>
      </c>
      <c r="C2405">
        <v>2013</v>
      </c>
      <c r="D2405">
        <v>7</v>
      </c>
    </row>
    <row r="2406" spans="1:4" x14ac:dyDescent="0.35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35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35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35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35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35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35">
      <c r="A2412" s="1">
        <v>41493</v>
      </c>
      <c r="B2412">
        <v>7.84558</v>
      </c>
      <c r="C2412">
        <v>2013</v>
      </c>
      <c r="D2412">
        <v>8</v>
      </c>
    </row>
    <row r="2413" spans="1:4" x14ac:dyDescent="0.35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35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35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35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35">
      <c r="A2417" s="1">
        <v>41498</v>
      </c>
      <c r="B2417">
        <v>7.85731</v>
      </c>
      <c r="C2417">
        <v>2013</v>
      </c>
      <c r="D2417">
        <v>8</v>
      </c>
    </row>
    <row r="2418" spans="1:4" x14ac:dyDescent="0.35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35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35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35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35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35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35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35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35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35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35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35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35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35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35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35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35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35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35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35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35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35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35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35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35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35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35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35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35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35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35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35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35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35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35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35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35">
      <c r="A2454" s="1">
        <v>41535</v>
      </c>
      <c r="B2454">
        <v>7.91282</v>
      </c>
      <c r="C2454">
        <v>2013</v>
      </c>
      <c r="D2454">
        <v>9</v>
      </c>
    </row>
    <row r="2455" spans="1:4" x14ac:dyDescent="0.35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35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35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35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35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35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35">
      <c r="A2461" s="1">
        <v>41542</v>
      </c>
      <c r="B2461">
        <v>7.93445</v>
      </c>
      <c r="C2461">
        <v>2013</v>
      </c>
      <c r="D2461">
        <v>9</v>
      </c>
    </row>
    <row r="2462" spans="1:4" x14ac:dyDescent="0.35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35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35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35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35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35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35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35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35">
      <c r="A2470" s="1">
        <v>41551</v>
      </c>
      <c r="B2470">
        <v>7.96096</v>
      </c>
      <c r="C2470">
        <v>2013</v>
      </c>
      <c r="D2470">
        <v>10</v>
      </c>
    </row>
    <row r="2471" spans="1:4" x14ac:dyDescent="0.35">
      <c r="A2471" s="1">
        <v>41552</v>
      </c>
      <c r="B2471">
        <v>7.96096</v>
      </c>
      <c r="C2471">
        <v>2013</v>
      </c>
      <c r="D2471">
        <v>10</v>
      </c>
    </row>
    <row r="2472" spans="1:4" x14ac:dyDescent="0.35">
      <c r="A2472" s="1">
        <v>41553</v>
      </c>
      <c r="B2472">
        <v>7.96096</v>
      </c>
      <c r="C2472">
        <v>2013</v>
      </c>
      <c r="D2472">
        <v>10</v>
      </c>
    </row>
    <row r="2473" spans="1:4" x14ac:dyDescent="0.35">
      <c r="A2473" s="1">
        <v>41554</v>
      </c>
      <c r="B2473">
        <v>7.9657</v>
      </c>
      <c r="C2473">
        <v>2013</v>
      </c>
      <c r="D2473">
        <v>10</v>
      </c>
    </row>
    <row r="2474" spans="1:4" x14ac:dyDescent="0.35">
      <c r="A2474" s="1">
        <v>41555</v>
      </c>
      <c r="B2474">
        <v>7.97553</v>
      </c>
      <c r="C2474">
        <v>2013</v>
      </c>
      <c r="D2474">
        <v>10</v>
      </c>
    </row>
    <row r="2475" spans="1:4" x14ac:dyDescent="0.35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35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35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35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35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35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35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35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35">
      <c r="A2483" s="1">
        <v>41564</v>
      </c>
      <c r="B2483">
        <v>7.9497</v>
      </c>
      <c r="C2483">
        <v>2013</v>
      </c>
      <c r="D2483">
        <v>10</v>
      </c>
    </row>
    <row r="2484" spans="1:4" x14ac:dyDescent="0.35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35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35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35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35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35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35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35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35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35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35">
      <c r="A2494" s="1">
        <v>41575</v>
      </c>
      <c r="B2494">
        <v>7.9619</v>
      </c>
      <c r="C2494">
        <v>2013</v>
      </c>
      <c r="D2494">
        <v>10</v>
      </c>
    </row>
    <row r="2495" spans="1:4" x14ac:dyDescent="0.35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35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35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35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35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35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35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35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35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35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35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35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35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35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35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35">
      <c r="A2510" s="1">
        <v>41591</v>
      </c>
      <c r="B2510">
        <v>7.87941</v>
      </c>
      <c r="C2510">
        <v>2013</v>
      </c>
      <c r="D2510">
        <v>11</v>
      </c>
    </row>
    <row r="2511" spans="1:4" x14ac:dyDescent="0.35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35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35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35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35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35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35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35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35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35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35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35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35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35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35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35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35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35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35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35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35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35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35">
      <c r="A2533" s="1">
        <v>41614</v>
      </c>
      <c r="B2533">
        <v>7.85954</v>
      </c>
      <c r="C2533">
        <v>2013</v>
      </c>
      <c r="D2533">
        <v>12</v>
      </c>
    </row>
    <row r="2534" spans="1:4" x14ac:dyDescent="0.35">
      <c r="A2534" s="1">
        <v>41615</v>
      </c>
      <c r="B2534">
        <v>7.85954</v>
      </c>
      <c r="C2534">
        <v>2013</v>
      </c>
      <c r="D2534">
        <v>12</v>
      </c>
    </row>
    <row r="2535" spans="1:4" x14ac:dyDescent="0.35">
      <c r="A2535" s="1">
        <v>41616</v>
      </c>
      <c r="B2535">
        <v>7.85954</v>
      </c>
      <c r="C2535">
        <v>2013</v>
      </c>
      <c r="D2535">
        <v>12</v>
      </c>
    </row>
    <row r="2536" spans="1:4" x14ac:dyDescent="0.35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35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35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35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35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35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35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35">
      <c r="A2543" s="1">
        <v>41624</v>
      </c>
      <c r="B2543">
        <v>7.87791</v>
      </c>
      <c r="C2543">
        <v>2013</v>
      </c>
      <c r="D2543">
        <v>12</v>
      </c>
    </row>
    <row r="2544" spans="1:4" x14ac:dyDescent="0.35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35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35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35">
      <c r="A2547" s="1">
        <v>41628</v>
      </c>
      <c r="B2547">
        <v>7.87256</v>
      </c>
      <c r="C2547">
        <v>2013</v>
      </c>
      <c r="D2547">
        <v>12</v>
      </c>
    </row>
    <row r="2548" spans="1:4" x14ac:dyDescent="0.35">
      <c r="A2548" s="1">
        <v>41629</v>
      </c>
      <c r="B2548">
        <v>7.87256</v>
      </c>
      <c r="C2548">
        <v>2013</v>
      </c>
      <c r="D2548">
        <v>12</v>
      </c>
    </row>
    <row r="2549" spans="1:4" x14ac:dyDescent="0.35">
      <c r="A2549" s="1">
        <v>41630</v>
      </c>
      <c r="B2549">
        <v>7.87256</v>
      </c>
      <c r="C2549">
        <v>2013</v>
      </c>
      <c r="D2549">
        <v>12</v>
      </c>
    </row>
    <row r="2550" spans="1:4" x14ac:dyDescent="0.35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35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35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35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35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35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35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35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35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35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35">
      <c r="A2560" s="1">
        <v>41641</v>
      </c>
      <c r="B2560">
        <v>7.85738</v>
      </c>
      <c r="C2560">
        <v>2014</v>
      </c>
      <c r="D2560">
        <v>1</v>
      </c>
    </row>
    <row r="2561" spans="1:4" x14ac:dyDescent="0.35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35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35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35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35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35">
      <c r="A2566" s="1">
        <v>41647</v>
      </c>
      <c r="B2566">
        <v>7.88673</v>
      </c>
      <c r="C2566">
        <v>2014</v>
      </c>
      <c r="D2566">
        <v>1</v>
      </c>
    </row>
    <row r="2567" spans="1:4" x14ac:dyDescent="0.35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35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35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35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35">
      <c r="A2571" s="1">
        <v>41652</v>
      </c>
      <c r="B2571">
        <v>7.85968</v>
      </c>
      <c r="C2571">
        <v>2014</v>
      </c>
      <c r="D2571">
        <v>1</v>
      </c>
    </row>
    <row r="2572" spans="1:4" x14ac:dyDescent="0.35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35">
      <c r="A2573" s="1">
        <v>41654</v>
      </c>
      <c r="B2573">
        <v>7.82857</v>
      </c>
      <c r="C2573">
        <v>2014</v>
      </c>
      <c r="D2573">
        <v>1</v>
      </c>
    </row>
    <row r="2574" spans="1:4" x14ac:dyDescent="0.35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35">
      <c r="A2575" s="1">
        <v>41656</v>
      </c>
      <c r="B2575">
        <v>7.83127</v>
      </c>
      <c r="C2575">
        <v>2014</v>
      </c>
      <c r="D2575">
        <v>1</v>
      </c>
    </row>
    <row r="2576" spans="1:4" x14ac:dyDescent="0.35">
      <c r="A2576" s="1">
        <v>41657</v>
      </c>
      <c r="B2576">
        <v>7.83127</v>
      </c>
      <c r="C2576">
        <v>2014</v>
      </c>
      <c r="D2576">
        <v>1</v>
      </c>
    </row>
    <row r="2577" spans="1:4" x14ac:dyDescent="0.35">
      <c r="A2577" s="1">
        <v>41658</v>
      </c>
      <c r="B2577">
        <v>7.83127</v>
      </c>
      <c r="C2577">
        <v>2014</v>
      </c>
      <c r="D2577">
        <v>1</v>
      </c>
    </row>
    <row r="2578" spans="1:4" x14ac:dyDescent="0.35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35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35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35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35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35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35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35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35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35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35">
      <c r="A2588" s="1">
        <v>41669</v>
      </c>
      <c r="B2588">
        <v>7.81555</v>
      </c>
      <c r="C2588">
        <v>2014</v>
      </c>
      <c r="D2588">
        <v>1</v>
      </c>
    </row>
    <row r="2589" spans="1:4" x14ac:dyDescent="0.35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35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35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35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35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35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35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35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35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35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35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35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35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35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35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35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35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35">
      <c r="A2606" s="1">
        <v>41687</v>
      </c>
      <c r="B2606">
        <v>7.73881</v>
      </c>
      <c r="C2606">
        <v>2014</v>
      </c>
      <c r="D2606">
        <v>2</v>
      </c>
    </row>
    <row r="2607" spans="1:4" x14ac:dyDescent="0.35">
      <c r="A2607" s="1">
        <v>41688</v>
      </c>
      <c r="B2607">
        <v>7.75061</v>
      </c>
      <c r="C2607">
        <v>2014</v>
      </c>
      <c r="D2607">
        <v>2</v>
      </c>
    </row>
    <row r="2608" spans="1:4" x14ac:dyDescent="0.35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35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35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35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35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35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35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35">
      <c r="A2615" s="1">
        <v>41696</v>
      </c>
      <c r="B2615">
        <v>7.74437</v>
      </c>
      <c r="C2615">
        <v>2014</v>
      </c>
      <c r="D2615">
        <v>2</v>
      </c>
    </row>
    <row r="2616" spans="1:4" x14ac:dyDescent="0.35">
      <c r="A2616" s="1">
        <v>41697</v>
      </c>
      <c r="B2616">
        <v>7.75169</v>
      </c>
      <c r="C2616">
        <v>2014</v>
      </c>
      <c r="D2616">
        <v>2</v>
      </c>
    </row>
    <row r="2617" spans="1:4" x14ac:dyDescent="0.35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35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35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35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35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35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35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35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35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35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35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35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35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35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35">
      <c r="A2631" s="1">
        <v>41712</v>
      </c>
      <c r="B2631">
        <v>7.71624</v>
      </c>
      <c r="C2631">
        <v>2014</v>
      </c>
      <c r="D2631">
        <v>3</v>
      </c>
    </row>
    <row r="2632" spans="1:4" x14ac:dyDescent="0.35">
      <c r="A2632" s="1">
        <v>41713</v>
      </c>
      <c r="B2632">
        <v>7.71624</v>
      </c>
      <c r="C2632">
        <v>2014</v>
      </c>
      <c r="D2632">
        <v>3</v>
      </c>
    </row>
    <row r="2633" spans="1:4" x14ac:dyDescent="0.35">
      <c r="A2633" s="1">
        <v>41714</v>
      </c>
      <c r="B2633">
        <v>7.71624</v>
      </c>
      <c r="C2633">
        <v>2014</v>
      </c>
      <c r="D2633">
        <v>3</v>
      </c>
    </row>
    <row r="2634" spans="1:4" x14ac:dyDescent="0.35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35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35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35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35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35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35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35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35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35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35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35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35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35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35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35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35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35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35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35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35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35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35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35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35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35">
      <c r="A2659" s="1">
        <v>41740</v>
      </c>
      <c r="B2659">
        <v>7.76607</v>
      </c>
      <c r="C2659">
        <v>2014</v>
      </c>
      <c r="D2659">
        <v>4</v>
      </c>
    </row>
    <row r="2660" spans="1:4" x14ac:dyDescent="0.35">
      <c r="A2660" s="1">
        <v>41741</v>
      </c>
      <c r="B2660">
        <v>7.76607</v>
      </c>
      <c r="C2660">
        <v>2014</v>
      </c>
      <c r="D2660">
        <v>4</v>
      </c>
    </row>
    <row r="2661" spans="1:4" x14ac:dyDescent="0.35">
      <c r="A2661" s="1">
        <v>41742</v>
      </c>
      <c r="B2661">
        <v>7.76607</v>
      </c>
      <c r="C2661">
        <v>2014</v>
      </c>
      <c r="D2661">
        <v>4</v>
      </c>
    </row>
    <row r="2662" spans="1:4" x14ac:dyDescent="0.35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35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35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35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35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35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35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35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35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35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35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35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35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35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35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35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35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35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35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35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35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35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35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35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35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35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35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35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35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35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35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35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35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35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35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35">
      <c r="A2697" s="1">
        <v>41778</v>
      </c>
      <c r="B2697">
        <v>7.71936</v>
      </c>
      <c r="C2697">
        <v>2014</v>
      </c>
      <c r="D2697">
        <v>5</v>
      </c>
    </row>
    <row r="2698" spans="1:4" x14ac:dyDescent="0.35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35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35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35">
      <c r="A2701" s="1">
        <v>41782</v>
      </c>
      <c r="B2701">
        <v>7.75101</v>
      </c>
      <c r="C2701">
        <v>2014</v>
      </c>
      <c r="D2701">
        <v>5</v>
      </c>
    </row>
    <row r="2702" spans="1:4" x14ac:dyDescent="0.35">
      <c r="A2702" s="1">
        <v>41783</v>
      </c>
      <c r="B2702">
        <v>7.75101</v>
      </c>
      <c r="C2702">
        <v>2014</v>
      </c>
      <c r="D2702">
        <v>5</v>
      </c>
    </row>
    <row r="2703" spans="1:4" x14ac:dyDescent="0.35">
      <c r="A2703" s="1">
        <v>41784</v>
      </c>
      <c r="B2703">
        <v>7.75101</v>
      </c>
      <c r="C2703">
        <v>2014</v>
      </c>
      <c r="D2703">
        <v>5</v>
      </c>
    </row>
    <row r="2704" spans="1:4" x14ac:dyDescent="0.35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35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35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35">
      <c r="A2707" s="1">
        <v>41788</v>
      </c>
      <c r="B2707">
        <v>7.77644</v>
      </c>
      <c r="C2707">
        <v>2014</v>
      </c>
      <c r="D2707">
        <v>5</v>
      </c>
    </row>
    <row r="2708" spans="1:4" x14ac:dyDescent="0.35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35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35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35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35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35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35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35">
      <c r="A2715" s="1">
        <v>41796</v>
      </c>
      <c r="B2715">
        <v>7.83643</v>
      </c>
      <c r="C2715">
        <v>2014</v>
      </c>
      <c r="D2715">
        <v>6</v>
      </c>
    </row>
    <row r="2716" spans="1:4" x14ac:dyDescent="0.35">
      <c r="A2716" s="1">
        <v>41797</v>
      </c>
      <c r="B2716">
        <v>7.83643</v>
      </c>
      <c r="C2716">
        <v>2014</v>
      </c>
      <c r="D2716">
        <v>6</v>
      </c>
    </row>
    <row r="2717" spans="1:4" x14ac:dyDescent="0.35">
      <c r="A2717" s="1">
        <v>41798</v>
      </c>
      <c r="B2717">
        <v>7.83643</v>
      </c>
      <c r="C2717">
        <v>2014</v>
      </c>
      <c r="D2717">
        <v>6</v>
      </c>
    </row>
    <row r="2718" spans="1:4" x14ac:dyDescent="0.35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35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35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35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35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35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35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35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35">
      <c r="A2726" s="1">
        <v>41807</v>
      </c>
      <c r="B2726">
        <v>7.81311</v>
      </c>
      <c r="C2726">
        <v>2014</v>
      </c>
      <c r="D2726">
        <v>6</v>
      </c>
    </row>
    <row r="2727" spans="1:4" x14ac:dyDescent="0.35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35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35">
      <c r="A2729" s="1">
        <v>41810</v>
      </c>
      <c r="B2729">
        <v>7.81372</v>
      </c>
      <c r="C2729">
        <v>2014</v>
      </c>
      <c r="D2729">
        <v>6</v>
      </c>
    </row>
    <row r="2730" spans="1:4" x14ac:dyDescent="0.35">
      <c r="A2730" s="1">
        <v>41811</v>
      </c>
      <c r="B2730">
        <v>7.81372</v>
      </c>
      <c r="C2730">
        <v>2014</v>
      </c>
      <c r="D2730">
        <v>6</v>
      </c>
    </row>
    <row r="2731" spans="1:4" x14ac:dyDescent="0.35">
      <c r="A2731" s="1">
        <v>41812</v>
      </c>
      <c r="B2731">
        <v>7.81372</v>
      </c>
      <c r="C2731">
        <v>2014</v>
      </c>
      <c r="D2731">
        <v>6</v>
      </c>
    </row>
    <row r="2732" spans="1:4" x14ac:dyDescent="0.35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35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35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35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35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35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35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35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35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35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35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35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35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35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35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35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35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35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35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35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35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35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35">
      <c r="A2754" s="1">
        <v>41835</v>
      </c>
      <c r="B2754">
        <v>7.74376</v>
      </c>
      <c r="C2754">
        <v>2014</v>
      </c>
      <c r="D2754">
        <v>7</v>
      </c>
    </row>
    <row r="2755" spans="1:4" x14ac:dyDescent="0.35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35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35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35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35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35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35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35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35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35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35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35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35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35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35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35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35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35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35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35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35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35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35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35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35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35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35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35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35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35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35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35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35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35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35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35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35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35">
      <c r="A2792" s="1">
        <v>41873</v>
      </c>
      <c r="B2792">
        <v>7.80016</v>
      </c>
      <c r="C2792">
        <v>2014</v>
      </c>
      <c r="D2792">
        <v>8</v>
      </c>
    </row>
    <row r="2793" spans="1:4" x14ac:dyDescent="0.35">
      <c r="A2793" s="1">
        <v>41874</v>
      </c>
      <c r="B2793">
        <v>7.80016</v>
      </c>
      <c r="C2793">
        <v>2014</v>
      </c>
      <c r="D2793">
        <v>8</v>
      </c>
    </row>
    <row r="2794" spans="1:4" x14ac:dyDescent="0.35">
      <c r="A2794" s="1">
        <v>41875</v>
      </c>
      <c r="B2794">
        <v>7.80016</v>
      </c>
      <c r="C2794">
        <v>2014</v>
      </c>
      <c r="D2794">
        <v>8</v>
      </c>
    </row>
    <row r="2795" spans="1:4" x14ac:dyDescent="0.35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35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35">
      <c r="A2797" s="1">
        <v>41878</v>
      </c>
      <c r="B2797">
        <v>7.76966</v>
      </c>
      <c r="C2797">
        <v>2014</v>
      </c>
      <c r="D2797">
        <v>8</v>
      </c>
    </row>
    <row r="2798" spans="1:4" x14ac:dyDescent="0.35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35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35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35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35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35">
      <c r="A2803" s="1">
        <v>41884</v>
      </c>
      <c r="B2803">
        <v>7.75082</v>
      </c>
      <c r="C2803">
        <v>2014</v>
      </c>
      <c r="D2803">
        <v>9</v>
      </c>
    </row>
    <row r="2804" spans="1:4" x14ac:dyDescent="0.35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35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35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35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35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35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35">
      <c r="A2810" s="1">
        <v>41891</v>
      </c>
      <c r="B2810">
        <v>7.74343</v>
      </c>
      <c r="C2810">
        <v>2014</v>
      </c>
      <c r="D2810">
        <v>9</v>
      </c>
    </row>
    <row r="2811" spans="1:4" x14ac:dyDescent="0.35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35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35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35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35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35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35">
      <c r="A2817" s="1">
        <v>41898</v>
      </c>
      <c r="B2817">
        <v>7.72098</v>
      </c>
      <c r="C2817">
        <v>2014</v>
      </c>
      <c r="D2817">
        <v>9</v>
      </c>
    </row>
    <row r="2818" spans="1:4" x14ac:dyDescent="0.35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35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35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35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35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35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35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35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35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35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35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35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35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35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35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35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35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35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35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35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35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35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35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35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35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35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35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35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35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35">
      <c r="A2847" s="1">
        <v>41928</v>
      </c>
      <c r="B2847">
        <v>7.63422</v>
      </c>
      <c r="C2847">
        <v>2014</v>
      </c>
      <c r="D2847">
        <v>10</v>
      </c>
    </row>
    <row r="2848" spans="1:4" x14ac:dyDescent="0.35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35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35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35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35">
      <c r="A2852" s="1">
        <v>41933</v>
      </c>
      <c r="B2852">
        <v>7.63748</v>
      </c>
      <c r="C2852">
        <v>2014</v>
      </c>
      <c r="D2852">
        <v>10</v>
      </c>
    </row>
    <row r="2853" spans="1:4" x14ac:dyDescent="0.35">
      <c r="A2853" s="1">
        <v>41934</v>
      </c>
      <c r="B2853">
        <v>7.64398</v>
      </c>
      <c r="C2853">
        <v>2014</v>
      </c>
      <c r="D2853">
        <v>10</v>
      </c>
    </row>
    <row r="2854" spans="1:4" x14ac:dyDescent="0.35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35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35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35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35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35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35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35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35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35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35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35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35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35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35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35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35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35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35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35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35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35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35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35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35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35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35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35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35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35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35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35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35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35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35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35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35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35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35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35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35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35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35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35">
      <c r="A2897" s="1">
        <v>41978</v>
      </c>
      <c r="B2897">
        <v>7.63218</v>
      </c>
      <c r="C2897">
        <v>2014</v>
      </c>
      <c r="D2897">
        <v>12</v>
      </c>
    </row>
    <row r="2898" spans="1:4" x14ac:dyDescent="0.35">
      <c r="A2898" s="1">
        <v>41979</v>
      </c>
      <c r="B2898">
        <v>7.63218</v>
      </c>
      <c r="C2898">
        <v>2014</v>
      </c>
      <c r="D2898">
        <v>12</v>
      </c>
    </row>
    <row r="2899" spans="1:4" x14ac:dyDescent="0.35">
      <c r="A2899" s="1">
        <v>41980</v>
      </c>
      <c r="B2899">
        <v>7.63218</v>
      </c>
      <c r="C2899">
        <v>2014</v>
      </c>
      <c r="D2899">
        <v>12</v>
      </c>
    </row>
    <row r="2900" spans="1:4" x14ac:dyDescent="0.35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35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35">
      <c r="A2902" s="1">
        <v>41983</v>
      </c>
      <c r="B2902">
        <v>7.63591</v>
      </c>
      <c r="C2902">
        <v>2014</v>
      </c>
      <c r="D2902">
        <v>12</v>
      </c>
    </row>
    <row r="2903" spans="1:4" x14ac:dyDescent="0.35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35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35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35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35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35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35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35">
      <c r="A2910" s="1">
        <v>41991</v>
      </c>
      <c r="B2910">
        <v>7.6105</v>
      </c>
      <c r="C2910">
        <v>2014</v>
      </c>
      <c r="D2910">
        <v>12</v>
      </c>
    </row>
    <row r="2911" spans="1:4" x14ac:dyDescent="0.35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35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35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35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35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35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35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35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35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35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35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35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35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35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35">
      <c r="A2925" s="1">
        <v>42006</v>
      </c>
      <c r="B2925">
        <v>7.59748</v>
      </c>
      <c r="C2925">
        <v>2015</v>
      </c>
      <c r="D2925">
        <v>1</v>
      </c>
    </row>
    <row r="2926" spans="1:4" x14ac:dyDescent="0.35">
      <c r="A2926" s="1">
        <v>42007</v>
      </c>
      <c r="B2926">
        <v>7.59748</v>
      </c>
      <c r="C2926">
        <v>2015</v>
      </c>
      <c r="D2926">
        <v>1</v>
      </c>
    </row>
    <row r="2927" spans="1:4" x14ac:dyDescent="0.35">
      <c r="A2927" s="1">
        <v>42008</v>
      </c>
      <c r="B2927">
        <v>7.59748</v>
      </c>
      <c r="C2927">
        <v>2015</v>
      </c>
      <c r="D2927">
        <v>1</v>
      </c>
    </row>
    <row r="2928" spans="1:4" x14ac:dyDescent="0.35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35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35">
      <c r="A2930" s="1">
        <v>42011</v>
      </c>
      <c r="B2930">
        <v>7.5926</v>
      </c>
      <c r="C2930">
        <v>2015</v>
      </c>
      <c r="D2930">
        <v>1</v>
      </c>
    </row>
    <row r="2931" spans="1:4" x14ac:dyDescent="0.35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35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35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35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35">
      <c r="A2935" s="1">
        <v>42016</v>
      </c>
      <c r="B2935">
        <v>7.65646</v>
      </c>
      <c r="C2935">
        <v>2015</v>
      </c>
      <c r="D2935">
        <v>1</v>
      </c>
    </row>
    <row r="2936" spans="1:4" x14ac:dyDescent="0.35">
      <c r="A2936" s="1">
        <v>42017</v>
      </c>
      <c r="B2936">
        <v>7.67197</v>
      </c>
      <c r="C2936">
        <v>2015</v>
      </c>
      <c r="D2936">
        <v>1</v>
      </c>
    </row>
    <row r="2937" spans="1:4" x14ac:dyDescent="0.35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35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35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35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35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35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35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35">
      <c r="A2944" s="1">
        <v>42025</v>
      </c>
      <c r="B2944">
        <v>7.64236</v>
      </c>
      <c r="C2944">
        <v>2015</v>
      </c>
      <c r="D2944">
        <v>1</v>
      </c>
    </row>
    <row r="2945" spans="1:4" x14ac:dyDescent="0.35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35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35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35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35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35">
      <c r="A2950" s="1">
        <v>42031</v>
      </c>
      <c r="B2950">
        <v>7.65273</v>
      </c>
      <c r="C2950">
        <v>2015</v>
      </c>
      <c r="D2950">
        <v>1</v>
      </c>
    </row>
    <row r="2951" spans="1:4" x14ac:dyDescent="0.35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35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35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35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35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35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35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35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35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35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35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35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35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35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35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35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35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35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35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35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35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35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35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35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35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35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35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35">
      <c r="A2978" s="1">
        <v>42059</v>
      </c>
      <c r="B2978">
        <v>7.63612</v>
      </c>
      <c r="C2978">
        <v>2015</v>
      </c>
      <c r="D2978">
        <v>2</v>
      </c>
    </row>
    <row r="2979" spans="1:4" x14ac:dyDescent="0.35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35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35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35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35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35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35">
      <c r="A2985" s="1">
        <v>42066</v>
      </c>
      <c r="B2985">
        <v>7.62453</v>
      </c>
      <c r="C2985">
        <v>2015</v>
      </c>
      <c r="D2985">
        <v>3</v>
      </c>
    </row>
    <row r="2986" spans="1:4" x14ac:dyDescent="0.35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35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35">
      <c r="A2988" s="1">
        <v>42069</v>
      </c>
      <c r="B2988">
        <v>7.62277</v>
      </c>
      <c r="C2988">
        <v>2015</v>
      </c>
      <c r="D2988">
        <v>3</v>
      </c>
    </row>
    <row r="2989" spans="1:4" x14ac:dyDescent="0.35">
      <c r="A2989" s="1">
        <v>42070</v>
      </c>
      <c r="B2989">
        <v>7.62277</v>
      </c>
      <c r="C2989">
        <v>2015</v>
      </c>
      <c r="D2989">
        <v>3</v>
      </c>
    </row>
    <row r="2990" spans="1:4" x14ac:dyDescent="0.35">
      <c r="A2990" s="1">
        <v>42071</v>
      </c>
      <c r="B2990">
        <v>7.62277</v>
      </c>
      <c r="C2990">
        <v>2015</v>
      </c>
      <c r="D2990">
        <v>3</v>
      </c>
    </row>
    <row r="2991" spans="1:4" x14ac:dyDescent="0.35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35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35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35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35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35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35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35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35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35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35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35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35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35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35">
      <c r="A3005" s="1">
        <v>42086</v>
      </c>
      <c r="B3005">
        <v>7.63307</v>
      </c>
      <c r="C3005">
        <v>2015</v>
      </c>
      <c r="D3005">
        <v>3</v>
      </c>
    </row>
    <row r="3006" spans="1:4" x14ac:dyDescent="0.35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35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35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35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35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35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35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35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35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35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35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35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35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35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35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35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35">
      <c r="A3022" s="1">
        <v>42103</v>
      </c>
      <c r="B3022">
        <v>7.64377</v>
      </c>
      <c r="C3022">
        <v>2015</v>
      </c>
      <c r="D3022">
        <v>4</v>
      </c>
    </row>
    <row r="3023" spans="1:4" x14ac:dyDescent="0.35">
      <c r="A3023" s="1">
        <v>42104</v>
      </c>
      <c r="B3023">
        <v>7.65456</v>
      </c>
      <c r="C3023">
        <v>2015</v>
      </c>
      <c r="D3023">
        <v>4</v>
      </c>
    </row>
    <row r="3024" spans="1:4" x14ac:dyDescent="0.35">
      <c r="A3024" s="1">
        <v>42105</v>
      </c>
      <c r="B3024">
        <v>7.65456</v>
      </c>
      <c r="C3024">
        <v>2015</v>
      </c>
      <c r="D3024">
        <v>4</v>
      </c>
    </row>
    <row r="3025" spans="1:4" x14ac:dyDescent="0.35">
      <c r="A3025" s="1">
        <v>42106</v>
      </c>
      <c r="B3025">
        <v>7.65456</v>
      </c>
      <c r="C3025">
        <v>2015</v>
      </c>
      <c r="D3025">
        <v>4</v>
      </c>
    </row>
    <row r="3026" spans="1:4" x14ac:dyDescent="0.35">
      <c r="A3026" s="1">
        <v>42107</v>
      </c>
      <c r="B3026">
        <v>7.65944</v>
      </c>
      <c r="C3026">
        <v>2015</v>
      </c>
      <c r="D3026">
        <v>4</v>
      </c>
    </row>
    <row r="3027" spans="1:4" x14ac:dyDescent="0.35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35">
      <c r="A3028" s="1">
        <v>42109</v>
      </c>
      <c r="B3028">
        <v>7.66981</v>
      </c>
      <c r="C3028">
        <v>2015</v>
      </c>
      <c r="D3028">
        <v>4</v>
      </c>
    </row>
    <row r="3029" spans="1:4" x14ac:dyDescent="0.35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35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35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35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35">
      <c r="A3033" s="1">
        <v>42114</v>
      </c>
      <c r="B3033">
        <v>7.69998</v>
      </c>
      <c r="C3033">
        <v>2015</v>
      </c>
      <c r="D3033">
        <v>4</v>
      </c>
    </row>
    <row r="3034" spans="1:4" x14ac:dyDescent="0.35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35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35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35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35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35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35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35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35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35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35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35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35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35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35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35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35">
      <c r="A3050" s="1">
        <v>42131</v>
      </c>
      <c r="B3050">
        <v>7.7317</v>
      </c>
      <c r="C3050">
        <v>2015</v>
      </c>
      <c r="D3050">
        <v>5</v>
      </c>
    </row>
    <row r="3051" spans="1:4" x14ac:dyDescent="0.35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35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35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35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35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35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35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35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35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35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35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35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35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35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35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35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35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35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35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35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35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35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35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35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35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35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35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35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35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35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35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35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35">
      <c r="A3083" s="1">
        <v>42164</v>
      </c>
      <c r="B3083">
        <v>7.69191</v>
      </c>
      <c r="C3083">
        <v>2015</v>
      </c>
      <c r="D3083">
        <v>6</v>
      </c>
    </row>
    <row r="3084" spans="1:4" x14ac:dyDescent="0.35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35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35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35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35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35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35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35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35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35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35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35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35">
      <c r="A3096" s="1">
        <v>42177</v>
      </c>
      <c r="B3096">
        <v>7.62906</v>
      </c>
      <c r="C3096">
        <v>2015</v>
      </c>
      <c r="D3096">
        <v>6</v>
      </c>
    </row>
    <row r="3097" spans="1:4" x14ac:dyDescent="0.35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35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35">
      <c r="A3099" s="1">
        <v>42180</v>
      </c>
      <c r="B3099">
        <v>7.61686</v>
      </c>
      <c r="C3099">
        <v>2015</v>
      </c>
      <c r="D3099">
        <v>6</v>
      </c>
    </row>
    <row r="3100" spans="1:4" x14ac:dyDescent="0.35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35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35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35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35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35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35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35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35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35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35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35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35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35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35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35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35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35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35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35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35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35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35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35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35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35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35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35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35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35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35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35">
      <c r="A3131" s="1">
        <v>42212</v>
      </c>
      <c r="B3131">
        <v>7.66737</v>
      </c>
      <c r="C3131">
        <v>2015</v>
      </c>
      <c r="D3131">
        <v>7</v>
      </c>
    </row>
    <row r="3132" spans="1:4" x14ac:dyDescent="0.35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35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35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35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35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35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35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35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35">
      <c r="A3140" s="1">
        <v>42221</v>
      </c>
      <c r="B3140">
        <v>7.64466</v>
      </c>
      <c r="C3140">
        <v>2015</v>
      </c>
      <c r="D3140">
        <v>8</v>
      </c>
    </row>
    <row r="3141" spans="1:4" x14ac:dyDescent="0.35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35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35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35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35">
      <c r="A3145" s="1">
        <v>42226</v>
      </c>
      <c r="B3145">
        <v>7.63788</v>
      </c>
      <c r="C3145">
        <v>2015</v>
      </c>
      <c r="D3145">
        <v>8</v>
      </c>
    </row>
    <row r="3146" spans="1:4" x14ac:dyDescent="0.35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35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35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35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35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35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35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35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35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35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35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35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35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35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35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35">
      <c r="A3161" s="1">
        <v>42242</v>
      </c>
      <c r="B3161">
        <v>7.65449</v>
      </c>
      <c r="C3161">
        <v>2015</v>
      </c>
      <c r="D3161">
        <v>8</v>
      </c>
    </row>
    <row r="3162" spans="1:4" x14ac:dyDescent="0.35">
      <c r="A3162" s="1">
        <v>42243</v>
      </c>
      <c r="B3162">
        <v>7.67075</v>
      </c>
      <c r="C3162">
        <v>2015</v>
      </c>
      <c r="D3162">
        <v>8</v>
      </c>
    </row>
    <row r="3163" spans="1:4" x14ac:dyDescent="0.35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35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35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35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35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35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35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35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35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35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35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35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35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35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35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35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35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35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35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35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35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35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35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35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35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35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35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35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35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35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35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35">
      <c r="A3194" s="1">
        <v>42275</v>
      </c>
      <c r="B3194">
        <v>7.68018</v>
      </c>
      <c r="C3194">
        <v>2015</v>
      </c>
      <c r="D3194">
        <v>9</v>
      </c>
    </row>
    <row r="3195" spans="1:4" x14ac:dyDescent="0.35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35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35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35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35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35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35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35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35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35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35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35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35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35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35">
      <c r="A3209" s="1">
        <v>42290</v>
      </c>
      <c r="B3209">
        <v>7.67563</v>
      </c>
      <c r="C3209">
        <v>2015</v>
      </c>
      <c r="D3209">
        <v>10</v>
      </c>
    </row>
    <row r="3210" spans="1:4" x14ac:dyDescent="0.35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35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35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35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35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35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35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35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35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35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35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35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35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35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35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35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35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35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35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35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35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35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35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35">
      <c r="A3233" s="1">
        <v>42314</v>
      </c>
      <c r="B3233">
        <v>7.66465</v>
      </c>
      <c r="C3233">
        <v>2015</v>
      </c>
      <c r="D3233">
        <v>11</v>
      </c>
    </row>
    <row r="3234" spans="1:4" x14ac:dyDescent="0.35">
      <c r="A3234" s="1">
        <v>42315</v>
      </c>
      <c r="B3234">
        <v>7.66465</v>
      </c>
      <c r="C3234">
        <v>2015</v>
      </c>
      <c r="D3234">
        <v>11</v>
      </c>
    </row>
    <row r="3235" spans="1:4" x14ac:dyDescent="0.35">
      <c r="A3235" s="1">
        <v>42316</v>
      </c>
      <c r="B3235">
        <v>7.66465</v>
      </c>
      <c r="C3235">
        <v>2015</v>
      </c>
      <c r="D3235">
        <v>11</v>
      </c>
    </row>
    <row r="3236" spans="1:4" x14ac:dyDescent="0.35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35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35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35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35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35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35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35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35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35">
      <c r="A3245" s="1">
        <v>42326</v>
      </c>
      <c r="B3245">
        <v>7.64663</v>
      </c>
      <c r="C3245">
        <v>2015</v>
      </c>
      <c r="D3245">
        <v>11</v>
      </c>
    </row>
    <row r="3246" spans="1:4" x14ac:dyDescent="0.35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35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35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35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35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35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35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35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35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35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35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35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35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35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35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35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35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35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35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35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35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35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35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35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35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35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35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35">
      <c r="A3273" s="1">
        <v>42354</v>
      </c>
      <c r="B3273">
        <v>7.60684</v>
      </c>
      <c r="C3273">
        <v>2015</v>
      </c>
      <c r="D3273">
        <v>12</v>
      </c>
    </row>
    <row r="3274" spans="1:4" x14ac:dyDescent="0.35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35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35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35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35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35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35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35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35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35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35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35">
      <c r="A3285" s="1">
        <v>42366</v>
      </c>
      <c r="B3285">
        <v>7.61165</v>
      </c>
      <c r="C3285">
        <v>2015</v>
      </c>
      <c r="D3285">
        <v>12</v>
      </c>
    </row>
    <row r="3286" spans="1:4" x14ac:dyDescent="0.35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35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35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35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35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35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35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35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35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35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35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35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35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35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35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35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35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35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35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35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35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35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35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35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35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35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35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35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35">
      <c r="A3314" s="1">
        <v>42395</v>
      </c>
      <c r="B3314">
        <v>7.65266</v>
      </c>
      <c r="C3314">
        <v>2016</v>
      </c>
      <c r="D3314">
        <v>1</v>
      </c>
    </row>
    <row r="3315" spans="1:4" x14ac:dyDescent="0.35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35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35">
      <c r="A3317" s="1">
        <v>42398</v>
      </c>
      <c r="B3317">
        <v>7.67713</v>
      </c>
      <c r="C3317">
        <v>2016</v>
      </c>
      <c r="D3317">
        <v>1</v>
      </c>
    </row>
    <row r="3318" spans="1:4" x14ac:dyDescent="0.35">
      <c r="A3318" s="1">
        <v>42399</v>
      </c>
      <c r="B3318">
        <v>7.67713</v>
      </c>
      <c r="C3318">
        <v>2016</v>
      </c>
      <c r="D3318">
        <v>1</v>
      </c>
    </row>
    <row r="3319" spans="1:4" x14ac:dyDescent="0.35">
      <c r="A3319" s="1">
        <v>42400</v>
      </c>
      <c r="B3319">
        <v>7.67713</v>
      </c>
      <c r="C3319">
        <v>2016</v>
      </c>
      <c r="D3319">
        <v>1</v>
      </c>
    </row>
    <row r="3320" spans="1:4" x14ac:dyDescent="0.35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35">
      <c r="A3321" s="1">
        <v>42402</v>
      </c>
      <c r="B3321">
        <v>7.66188</v>
      </c>
      <c r="C3321">
        <v>2016</v>
      </c>
      <c r="D3321">
        <v>2</v>
      </c>
    </row>
    <row r="3322" spans="1:4" x14ac:dyDescent="0.35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35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35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35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35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35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35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35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35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35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35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35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35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35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35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35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35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35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35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35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35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35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35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35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35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35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35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35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35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35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35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35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35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35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35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35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35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35">
      <c r="A3359" s="1">
        <v>42440</v>
      </c>
      <c r="B3359">
        <v>7.70784</v>
      </c>
      <c r="C3359">
        <v>2016</v>
      </c>
      <c r="D3359">
        <v>3</v>
      </c>
    </row>
    <row r="3360" spans="1:4" x14ac:dyDescent="0.35">
      <c r="A3360" s="1">
        <v>42441</v>
      </c>
      <c r="B3360">
        <v>7.70784</v>
      </c>
      <c r="C3360">
        <v>2016</v>
      </c>
      <c r="D3360">
        <v>3</v>
      </c>
    </row>
    <row r="3361" spans="1:4" x14ac:dyDescent="0.35">
      <c r="A3361" s="1">
        <v>42442</v>
      </c>
      <c r="B3361">
        <v>7.70784</v>
      </c>
      <c r="C3361">
        <v>2016</v>
      </c>
      <c r="D3361">
        <v>3</v>
      </c>
    </row>
    <row r="3362" spans="1:4" x14ac:dyDescent="0.35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35">
      <c r="A3363" s="1">
        <v>42444</v>
      </c>
      <c r="B3363">
        <v>7.72912</v>
      </c>
      <c r="C3363">
        <v>2016</v>
      </c>
      <c r="D3363">
        <v>3</v>
      </c>
    </row>
    <row r="3364" spans="1:4" x14ac:dyDescent="0.35">
      <c r="A3364" s="1">
        <v>42445</v>
      </c>
      <c r="B3364">
        <v>7.73719</v>
      </c>
      <c r="C3364">
        <v>2016</v>
      </c>
      <c r="D3364">
        <v>3</v>
      </c>
    </row>
    <row r="3365" spans="1:4" x14ac:dyDescent="0.35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35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35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35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35">
      <c r="A3369" s="1">
        <v>42450</v>
      </c>
      <c r="B3369">
        <v>7.74411</v>
      </c>
      <c r="C3369">
        <v>2016</v>
      </c>
      <c r="D3369">
        <v>3</v>
      </c>
    </row>
    <row r="3370" spans="1:4" x14ac:dyDescent="0.35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35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35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35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35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35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35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35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35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35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35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35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35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35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35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35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35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35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35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35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35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35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35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35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35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35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35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35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35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35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35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35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35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35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35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35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35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35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35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35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35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35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35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35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35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35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35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35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35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35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35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35">
      <c r="A3421" s="1">
        <v>42502</v>
      </c>
      <c r="B3421">
        <v>7.62418</v>
      </c>
      <c r="C3421">
        <v>2016</v>
      </c>
      <c r="D3421">
        <v>5</v>
      </c>
    </row>
    <row r="3422" spans="1:4" x14ac:dyDescent="0.35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35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35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35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35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35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35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35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35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35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35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35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35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35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35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35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35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35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35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35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35">
      <c r="A3442" s="1">
        <v>42523</v>
      </c>
      <c r="B3442">
        <v>7.62608</v>
      </c>
      <c r="C3442">
        <v>2016</v>
      </c>
      <c r="D3442">
        <v>6</v>
      </c>
    </row>
    <row r="3443" spans="1:4" x14ac:dyDescent="0.35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35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35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35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35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35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35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35">
      <c r="A3450" s="1">
        <v>42531</v>
      </c>
      <c r="B3450">
        <v>7.66404</v>
      </c>
      <c r="C3450">
        <v>2016</v>
      </c>
      <c r="D3450">
        <v>6</v>
      </c>
    </row>
    <row r="3451" spans="1:4" x14ac:dyDescent="0.35">
      <c r="A3451" s="1">
        <v>42532</v>
      </c>
      <c r="B3451">
        <v>7.66404</v>
      </c>
      <c r="C3451">
        <v>2016</v>
      </c>
      <c r="D3451">
        <v>6</v>
      </c>
    </row>
    <row r="3452" spans="1:4" x14ac:dyDescent="0.35">
      <c r="A3452" s="1">
        <v>42533</v>
      </c>
      <c r="B3452">
        <v>7.66404</v>
      </c>
      <c r="C3452">
        <v>2016</v>
      </c>
      <c r="D3452">
        <v>6</v>
      </c>
    </row>
    <row r="3453" spans="1:4" x14ac:dyDescent="0.35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35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35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35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35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35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35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35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35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35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35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35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35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35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35">
      <c r="A3467" s="1">
        <v>42548</v>
      </c>
      <c r="B3467">
        <v>7.64025</v>
      </c>
      <c r="C3467">
        <v>2016</v>
      </c>
      <c r="D3467">
        <v>6</v>
      </c>
    </row>
    <row r="3468" spans="1:4" x14ac:dyDescent="0.35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35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35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35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35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35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35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35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35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35">
      <c r="A3477" s="1">
        <v>42558</v>
      </c>
      <c r="B3477">
        <v>7.63009</v>
      </c>
      <c r="C3477">
        <v>2016</v>
      </c>
      <c r="D3477">
        <v>7</v>
      </c>
    </row>
    <row r="3478" spans="1:4" x14ac:dyDescent="0.35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35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35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35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35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35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35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35">
      <c r="A3485" s="1">
        <v>42566</v>
      </c>
      <c r="B3485">
        <v>7.60867</v>
      </c>
      <c r="C3485">
        <v>2016</v>
      </c>
      <c r="D3485">
        <v>7</v>
      </c>
    </row>
    <row r="3486" spans="1:4" x14ac:dyDescent="0.35">
      <c r="A3486" s="1">
        <v>42567</v>
      </c>
      <c r="B3486">
        <v>7.60867</v>
      </c>
      <c r="C3486">
        <v>2016</v>
      </c>
      <c r="D3486">
        <v>7</v>
      </c>
    </row>
    <row r="3487" spans="1:4" x14ac:dyDescent="0.35">
      <c r="A3487" s="1">
        <v>42568</v>
      </c>
      <c r="B3487">
        <v>7.60867</v>
      </c>
      <c r="C3487">
        <v>2016</v>
      </c>
      <c r="D3487">
        <v>7</v>
      </c>
    </row>
    <row r="3488" spans="1:4" x14ac:dyDescent="0.35">
      <c r="A3488" s="1">
        <v>42569</v>
      </c>
      <c r="B3488">
        <v>7.59999</v>
      </c>
      <c r="C3488">
        <v>2016</v>
      </c>
      <c r="D3488">
        <v>7</v>
      </c>
    </row>
    <row r="3489" spans="1:4" x14ac:dyDescent="0.35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35">
      <c r="A3490" s="1">
        <v>42571</v>
      </c>
      <c r="B3490">
        <v>7.58385</v>
      </c>
      <c r="C3490">
        <v>2016</v>
      </c>
      <c r="D3490">
        <v>7</v>
      </c>
    </row>
    <row r="3491" spans="1:4" x14ac:dyDescent="0.35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35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35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35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35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35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35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35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35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35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35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35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35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35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35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35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35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35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35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35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35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35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35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35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35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35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35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35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35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35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35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35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35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35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35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35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35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35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35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35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35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35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35">
      <c r="A3533" s="1">
        <v>42614</v>
      </c>
      <c r="B3533">
        <v>7.54861</v>
      </c>
      <c r="C3533">
        <v>2016</v>
      </c>
      <c r="D3533">
        <v>9</v>
      </c>
    </row>
    <row r="3534" spans="1:4" x14ac:dyDescent="0.35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35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35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35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35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35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35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35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35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35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35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35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35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35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35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35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35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35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35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35">
      <c r="A3553" s="1">
        <v>42634</v>
      </c>
      <c r="B3553">
        <v>7.51485</v>
      </c>
      <c r="C3553">
        <v>2016</v>
      </c>
      <c r="D3553">
        <v>9</v>
      </c>
    </row>
    <row r="3554" spans="1:4" x14ac:dyDescent="0.35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35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35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35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35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35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35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35">
      <c r="A3561" s="1">
        <v>42642</v>
      </c>
      <c r="B3561">
        <v>7.52081</v>
      </c>
      <c r="C3561">
        <v>2016</v>
      </c>
      <c r="D3561">
        <v>9</v>
      </c>
    </row>
    <row r="3562" spans="1:4" x14ac:dyDescent="0.35">
      <c r="A3562" s="1">
        <v>42643</v>
      </c>
      <c r="B3562">
        <v>7.52067</v>
      </c>
      <c r="C3562">
        <v>2016</v>
      </c>
      <c r="D3562">
        <v>9</v>
      </c>
    </row>
    <row r="3563" spans="1:4" x14ac:dyDescent="0.35">
      <c r="A3563" s="1">
        <v>42644</v>
      </c>
      <c r="B3563">
        <v>7.52067</v>
      </c>
      <c r="C3563">
        <v>2016</v>
      </c>
      <c r="D3563">
        <v>10</v>
      </c>
    </row>
    <row r="3564" spans="1:4" x14ac:dyDescent="0.35">
      <c r="A3564" s="1">
        <v>42645</v>
      </c>
      <c r="B3564">
        <v>7.52067</v>
      </c>
      <c r="C3564">
        <v>2016</v>
      </c>
      <c r="D3564">
        <v>10</v>
      </c>
    </row>
    <row r="3565" spans="1:4" x14ac:dyDescent="0.35">
      <c r="A3565" s="1">
        <v>42646</v>
      </c>
      <c r="B3565">
        <v>7.51952</v>
      </c>
      <c r="C3565">
        <v>2016</v>
      </c>
      <c r="D3565">
        <v>10</v>
      </c>
    </row>
    <row r="3566" spans="1:4" x14ac:dyDescent="0.35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35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35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35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35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35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35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35">
      <c r="A3573" s="1">
        <v>42654</v>
      </c>
      <c r="B3573">
        <v>7.47492</v>
      </c>
      <c r="C3573">
        <v>2016</v>
      </c>
      <c r="D3573">
        <v>10</v>
      </c>
    </row>
    <row r="3574" spans="1:4" x14ac:dyDescent="0.35">
      <c r="A3574" s="1">
        <v>42655</v>
      </c>
      <c r="B3574">
        <v>7.47492</v>
      </c>
      <c r="C3574">
        <v>2016</v>
      </c>
      <c r="D3574">
        <v>10</v>
      </c>
    </row>
    <row r="3575" spans="1:4" x14ac:dyDescent="0.35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35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35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35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35">
      <c r="A3579" s="1">
        <v>42660</v>
      </c>
      <c r="B3579">
        <v>7.47912</v>
      </c>
      <c r="C3579">
        <v>2016</v>
      </c>
      <c r="D3579">
        <v>10</v>
      </c>
    </row>
    <row r="3580" spans="1:4" x14ac:dyDescent="0.35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35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35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35">
      <c r="A3583" s="1">
        <v>42664</v>
      </c>
      <c r="B3583">
        <v>7.49132</v>
      </c>
      <c r="C3583">
        <v>2016</v>
      </c>
      <c r="D3583">
        <v>10</v>
      </c>
    </row>
    <row r="3584" spans="1:4" x14ac:dyDescent="0.35">
      <c r="A3584" s="1">
        <v>42665</v>
      </c>
      <c r="B3584">
        <v>7.49132</v>
      </c>
      <c r="C3584">
        <v>2016</v>
      </c>
      <c r="D3584">
        <v>10</v>
      </c>
    </row>
    <row r="3585" spans="1:4" x14ac:dyDescent="0.35">
      <c r="A3585" s="1">
        <v>42666</v>
      </c>
      <c r="B3585">
        <v>7.49132</v>
      </c>
      <c r="C3585">
        <v>2016</v>
      </c>
      <c r="D3585">
        <v>10</v>
      </c>
    </row>
    <row r="3586" spans="1:4" x14ac:dyDescent="0.35">
      <c r="A3586" s="1">
        <v>42667</v>
      </c>
      <c r="B3586">
        <v>7.4996</v>
      </c>
      <c r="C3586">
        <v>2016</v>
      </c>
      <c r="D3586">
        <v>10</v>
      </c>
    </row>
    <row r="3587" spans="1:4" x14ac:dyDescent="0.35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35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35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35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35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35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35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35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35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35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35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35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35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35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35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35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35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35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35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35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35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35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35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35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35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35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35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35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35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35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35">
      <c r="A3617" s="1">
        <v>42698</v>
      </c>
      <c r="B3617">
        <v>7.50589</v>
      </c>
      <c r="C3617">
        <v>2016</v>
      </c>
      <c r="D3617">
        <v>11</v>
      </c>
    </row>
    <row r="3618" spans="1:4" x14ac:dyDescent="0.35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35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35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35">
      <c r="A3621" s="1">
        <v>42702</v>
      </c>
      <c r="B3621">
        <v>7.51539</v>
      </c>
      <c r="C3621">
        <v>2016</v>
      </c>
      <c r="D3621">
        <v>11</v>
      </c>
    </row>
    <row r="3622" spans="1:4" x14ac:dyDescent="0.35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35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35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35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35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35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35">
      <c r="A3628" s="1">
        <v>42709</v>
      </c>
      <c r="B3628">
        <v>7.53688</v>
      </c>
      <c r="C3628">
        <v>2016</v>
      </c>
      <c r="D3628">
        <v>12</v>
      </c>
    </row>
    <row r="3629" spans="1:4" x14ac:dyDescent="0.35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35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35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35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35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35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35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35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35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35">
      <c r="A3638" s="1">
        <v>42719</v>
      </c>
      <c r="B3638">
        <v>7.49512</v>
      </c>
      <c r="C3638">
        <v>2016</v>
      </c>
      <c r="D3638">
        <v>12</v>
      </c>
    </row>
    <row r="3639" spans="1:4" x14ac:dyDescent="0.35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35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35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35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35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35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35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35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35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35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35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35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35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35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35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35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35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35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35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35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35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35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35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35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35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35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35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35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35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35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35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35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35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35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35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35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35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35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35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35">
      <c r="A3678" s="1">
        <v>42759</v>
      </c>
      <c r="B3678">
        <v>7.50753</v>
      </c>
      <c r="C3678">
        <v>2017</v>
      </c>
      <c r="D3678">
        <v>1</v>
      </c>
    </row>
    <row r="3679" spans="1:4" x14ac:dyDescent="0.35">
      <c r="A3679" s="1">
        <v>42760</v>
      </c>
      <c r="B3679">
        <v>7.49756</v>
      </c>
      <c r="C3679">
        <v>2017</v>
      </c>
      <c r="D3679">
        <v>1</v>
      </c>
    </row>
    <row r="3680" spans="1:4" x14ac:dyDescent="0.35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35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35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35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35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35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35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35">
      <c r="A3687" s="1">
        <v>42768</v>
      </c>
      <c r="B3687">
        <v>7.46089</v>
      </c>
      <c r="C3687">
        <v>2017</v>
      </c>
      <c r="D3687">
        <v>2</v>
      </c>
    </row>
    <row r="3688" spans="1:4" x14ac:dyDescent="0.35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35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35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35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35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35">
      <c r="A3693" s="1">
        <v>42774</v>
      </c>
      <c r="B3693">
        <v>7.43764</v>
      </c>
      <c r="C3693">
        <v>2017</v>
      </c>
      <c r="D3693">
        <v>2</v>
      </c>
    </row>
    <row r="3694" spans="1:4" x14ac:dyDescent="0.35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35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35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35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35">
      <c r="A3698" s="1">
        <v>42779</v>
      </c>
      <c r="B3698">
        <v>7.42943</v>
      </c>
      <c r="C3698">
        <v>2017</v>
      </c>
      <c r="D3698">
        <v>2</v>
      </c>
    </row>
    <row r="3699" spans="1:4" x14ac:dyDescent="0.35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35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35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35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35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35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35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35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35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35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35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35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35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35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35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35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35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35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35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35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35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35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35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35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35">
      <c r="A3723" s="1">
        <v>42804</v>
      </c>
      <c r="B3723">
        <v>7.37636</v>
      </c>
      <c r="C3723">
        <v>2017</v>
      </c>
      <c r="D3723">
        <v>3</v>
      </c>
    </row>
    <row r="3724" spans="1:4" x14ac:dyDescent="0.35">
      <c r="A3724" s="1">
        <v>42805</v>
      </c>
      <c r="B3724">
        <v>7.37636</v>
      </c>
      <c r="C3724">
        <v>2017</v>
      </c>
      <c r="D3724">
        <v>3</v>
      </c>
    </row>
    <row r="3725" spans="1:4" x14ac:dyDescent="0.35">
      <c r="A3725" s="1">
        <v>42806</v>
      </c>
      <c r="B3725">
        <v>7.37636</v>
      </c>
      <c r="C3725">
        <v>2017</v>
      </c>
      <c r="D3725">
        <v>3</v>
      </c>
    </row>
    <row r="3726" spans="1:4" x14ac:dyDescent="0.35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35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35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35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35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35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35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35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35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35">
      <c r="A3735" s="1">
        <v>42816</v>
      </c>
      <c r="B3735">
        <v>7.33535</v>
      </c>
      <c r="C3735">
        <v>2017</v>
      </c>
      <c r="D3735">
        <v>3</v>
      </c>
    </row>
    <row r="3736" spans="1:4" x14ac:dyDescent="0.35">
      <c r="A3736" s="1">
        <v>42817</v>
      </c>
      <c r="B3736">
        <v>7.34</v>
      </c>
      <c r="C3736">
        <v>2017</v>
      </c>
      <c r="D3736">
        <v>3</v>
      </c>
    </row>
    <row r="3737" spans="1:4" x14ac:dyDescent="0.35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35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35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35">
      <c r="A3740" s="1">
        <v>42821</v>
      </c>
      <c r="B3740">
        <v>7.34091</v>
      </c>
      <c r="C3740">
        <v>2017</v>
      </c>
      <c r="D3740">
        <v>3</v>
      </c>
    </row>
    <row r="3741" spans="1:4" x14ac:dyDescent="0.35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35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35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35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35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35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35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35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35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35">
      <c r="A3750" s="1">
        <v>42831</v>
      </c>
      <c r="B3750">
        <v>7.33955</v>
      </c>
      <c r="C3750">
        <v>2017</v>
      </c>
      <c r="D3750">
        <v>4</v>
      </c>
    </row>
    <row r="3751" spans="1:4" x14ac:dyDescent="0.35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35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35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35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35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35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35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35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35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35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35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35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35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35">
      <c r="A3764" s="1">
        <v>42845</v>
      </c>
      <c r="B3764">
        <v>7.33033</v>
      </c>
      <c r="C3764">
        <v>2017</v>
      </c>
      <c r="D3764">
        <v>4</v>
      </c>
    </row>
    <row r="3765" spans="1:4" x14ac:dyDescent="0.35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35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35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35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35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35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35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35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35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35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35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35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35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35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35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35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35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35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35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35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35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35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35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35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35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35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35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35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35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35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35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35">
      <c r="A3796" s="1">
        <v>42877</v>
      </c>
      <c r="B3796">
        <v>7.3327</v>
      </c>
      <c r="C3796">
        <v>2017</v>
      </c>
      <c r="D3796">
        <v>5</v>
      </c>
    </row>
    <row r="3797" spans="1:4" x14ac:dyDescent="0.35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35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35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35">
      <c r="A3800" s="1">
        <v>42881</v>
      </c>
      <c r="B3800">
        <v>7.34816</v>
      </c>
      <c r="C3800">
        <v>2017</v>
      </c>
      <c r="D3800">
        <v>5</v>
      </c>
    </row>
    <row r="3801" spans="1:4" x14ac:dyDescent="0.35">
      <c r="A3801" s="1">
        <v>42882</v>
      </c>
      <c r="B3801">
        <v>7.34816</v>
      </c>
      <c r="C3801">
        <v>2017</v>
      </c>
      <c r="D3801">
        <v>5</v>
      </c>
    </row>
    <row r="3802" spans="1:4" x14ac:dyDescent="0.35">
      <c r="A3802" s="1">
        <v>42883</v>
      </c>
      <c r="B3802">
        <v>7.34816</v>
      </c>
      <c r="C3802">
        <v>2017</v>
      </c>
      <c r="D3802">
        <v>5</v>
      </c>
    </row>
    <row r="3803" spans="1:4" x14ac:dyDescent="0.35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35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35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35">
      <c r="A3806" s="1">
        <v>42887</v>
      </c>
      <c r="B3806">
        <v>7.35717</v>
      </c>
      <c r="C3806">
        <v>2017</v>
      </c>
      <c r="D3806">
        <v>6</v>
      </c>
    </row>
    <row r="3807" spans="1:4" x14ac:dyDescent="0.35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35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35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35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35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35">
      <c r="A3812" s="1">
        <v>42893</v>
      </c>
      <c r="B3812">
        <v>7.34727</v>
      </c>
      <c r="C3812">
        <v>2017</v>
      </c>
      <c r="D3812">
        <v>6</v>
      </c>
    </row>
    <row r="3813" spans="1:4" x14ac:dyDescent="0.35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35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35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35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35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35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35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35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35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35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35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35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35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35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35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35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35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35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35">
      <c r="A3831" s="1">
        <v>42912</v>
      </c>
      <c r="B3831">
        <v>7.33406</v>
      </c>
      <c r="C3831">
        <v>2017</v>
      </c>
      <c r="D3831">
        <v>6</v>
      </c>
    </row>
    <row r="3832" spans="1:4" x14ac:dyDescent="0.35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35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35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35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35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35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35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35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35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35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35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35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35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35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35">
      <c r="A3846" s="1">
        <v>42927</v>
      </c>
      <c r="B3846">
        <v>7.31921</v>
      </c>
      <c r="C3846">
        <v>2017</v>
      </c>
      <c r="D3846">
        <v>7</v>
      </c>
    </row>
    <row r="3847" spans="1:4" x14ac:dyDescent="0.35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35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35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35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35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35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35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35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35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35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35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35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35">
      <c r="A3859" s="1">
        <v>42940</v>
      </c>
      <c r="B3859">
        <v>7.29298</v>
      </c>
      <c r="C3859">
        <v>2017</v>
      </c>
      <c r="D3859">
        <v>7</v>
      </c>
    </row>
    <row r="3860" spans="1:4" x14ac:dyDescent="0.35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35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35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35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35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35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35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35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35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35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35">
      <c r="A3870" s="1">
        <v>42951</v>
      </c>
      <c r="B3870">
        <v>7.27372</v>
      </c>
      <c r="C3870">
        <v>2017</v>
      </c>
      <c r="D3870">
        <v>8</v>
      </c>
    </row>
    <row r="3871" spans="1:4" x14ac:dyDescent="0.35">
      <c r="A3871" s="1">
        <v>42952</v>
      </c>
      <c r="B3871">
        <v>7.27372</v>
      </c>
      <c r="C3871">
        <v>2017</v>
      </c>
      <c r="D3871">
        <v>8</v>
      </c>
    </row>
    <row r="3872" spans="1:4" x14ac:dyDescent="0.35">
      <c r="A3872" s="1">
        <v>42953</v>
      </c>
      <c r="B3872">
        <v>7.27372</v>
      </c>
      <c r="C3872">
        <v>2017</v>
      </c>
      <c r="D3872">
        <v>8</v>
      </c>
    </row>
    <row r="3873" spans="1:4" x14ac:dyDescent="0.35">
      <c r="A3873" s="1">
        <v>42954</v>
      </c>
      <c r="B3873">
        <v>7.27189</v>
      </c>
      <c r="C3873">
        <v>2017</v>
      </c>
      <c r="D3873">
        <v>8</v>
      </c>
    </row>
    <row r="3874" spans="1:4" x14ac:dyDescent="0.35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35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35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35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35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35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35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35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35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35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35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35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35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35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35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35">
      <c r="A3889" s="1">
        <v>42970</v>
      </c>
      <c r="B3889">
        <v>7.27799</v>
      </c>
      <c r="C3889">
        <v>2017</v>
      </c>
      <c r="D3889">
        <v>8</v>
      </c>
    </row>
    <row r="3890" spans="1:4" x14ac:dyDescent="0.35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35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35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35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35">
      <c r="A3894" s="1">
        <v>42975</v>
      </c>
      <c r="B3894">
        <v>7.2824</v>
      </c>
      <c r="C3894">
        <v>2017</v>
      </c>
      <c r="D3894">
        <v>8</v>
      </c>
    </row>
    <row r="3895" spans="1:4" x14ac:dyDescent="0.35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35">
      <c r="A3896" s="1">
        <v>42977</v>
      </c>
      <c r="B3896">
        <v>7.28789</v>
      </c>
      <c r="C3896">
        <v>2017</v>
      </c>
      <c r="D3896">
        <v>8</v>
      </c>
    </row>
    <row r="3897" spans="1:4" x14ac:dyDescent="0.35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35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35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35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35">
      <c r="A3901" s="1">
        <v>42982</v>
      </c>
      <c r="B3901">
        <v>7.29176</v>
      </c>
      <c r="C3901">
        <v>2017</v>
      </c>
      <c r="D3901">
        <v>9</v>
      </c>
    </row>
    <row r="3902" spans="1:4" x14ac:dyDescent="0.35">
      <c r="A3902" s="1">
        <v>42983</v>
      </c>
      <c r="B3902">
        <v>7.29697</v>
      </c>
      <c r="C3902">
        <v>2017</v>
      </c>
      <c r="D3902">
        <v>9</v>
      </c>
    </row>
    <row r="3903" spans="1:4" x14ac:dyDescent="0.35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35">
      <c r="A3904" s="1">
        <v>42985</v>
      </c>
      <c r="B3904">
        <v>7.2923</v>
      </c>
      <c r="C3904">
        <v>2017</v>
      </c>
      <c r="D3904">
        <v>9</v>
      </c>
    </row>
    <row r="3905" spans="1:4" x14ac:dyDescent="0.35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35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35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35">
      <c r="A3908" s="1">
        <v>42989</v>
      </c>
      <c r="B3908">
        <v>7.29129</v>
      </c>
      <c r="C3908">
        <v>2017</v>
      </c>
      <c r="D3908">
        <v>9</v>
      </c>
    </row>
    <row r="3909" spans="1:4" x14ac:dyDescent="0.35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35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35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35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35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35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35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35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35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35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35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35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35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35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35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35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35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35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35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35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35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35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35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35">
      <c r="A3932" s="1">
        <v>43013</v>
      </c>
      <c r="B3932">
        <v>7.34192</v>
      </c>
      <c r="C3932">
        <v>2017</v>
      </c>
      <c r="D3932">
        <v>10</v>
      </c>
    </row>
    <row r="3933" spans="1:4" x14ac:dyDescent="0.35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35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35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35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35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35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35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35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35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35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35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35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35">
      <c r="A3945" s="1">
        <v>43026</v>
      </c>
      <c r="B3945">
        <v>7.34422</v>
      </c>
      <c r="C3945">
        <v>2017</v>
      </c>
      <c r="D3945">
        <v>10</v>
      </c>
    </row>
    <row r="3946" spans="1:4" x14ac:dyDescent="0.35">
      <c r="A3946" s="1">
        <v>43027</v>
      </c>
      <c r="B3946">
        <v>7.34321</v>
      </c>
      <c r="C3946">
        <v>2017</v>
      </c>
      <c r="D3946">
        <v>10</v>
      </c>
    </row>
    <row r="3947" spans="1:4" x14ac:dyDescent="0.35">
      <c r="A3947" s="1">
        <v>43028</v>
      </c>
      <c r="B3947">
        <v>7.34321</v>
      </c>
      <c r="C3947">
        <v>2017</v>
      </c>
      <c r="D3947">
        <v>10</v>
      </c>
    </row>
    <row r="3948" spans="1:4" x14ac:dyDescent="0.35">
      <c r="A3948" s="1">
        <v>43029</v>
      </c>
      <c r="B3948">
        <v>7.34321</v>
      </c>
      <c r="C3948">
        <v>2017</v>
      </c>
      <c r="D3948">
        <v>10</v>
      </c>
    </row>
    <row r="3949" spans="1:4" x14ac:dyDescent="0.35">
      <c r="A3949" s="1">
        <v>43030</v>
      </c>
      <c r="B3949">
        <v>7.34321</v>
      </c>
      <c r="C3949">
        <v>2017</v>
      </c>
      <c r="D3949">
        <v>10</v>
      </c>
    </row>
    <row r="3950" spans="1:4" x14ac:dyDescent="0.35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35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35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35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35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35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35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35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35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35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35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35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35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35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35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35">
      <c r="A3965" s="1">
        <v>43046</v>
      </c>
      <c r="B3965">
        <v>7.33413</v>
      </c>
      <c r="C3965">
        <v>2017</v>
      </c>
      <c r="D3965">
        <v>11</v>
      </c>
    </row>
    <row r="3966" spans="1:4" x14ac:dyDescent="0.35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35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35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35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35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35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35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35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35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35">
      <c r="A3975" s="1">
        <v>43056</v>
      </c>
      <c r="B3975">
        <v>7.32897</v>
      </c>
      <c r="C3975">
        <v>2017</v>
      </c>
      <c r="D3975">
        <v>11</v>
      </c>
    </row>
    <row r="3976" spans="1:4" x14ac:dyDescent="0.35">
      <c r="A3976" s="1">
        <v>43057</v>
      </c>
      <c r="B3976">
        <v>7.32897</v>
      </c>
      <c r="C3976">
        <v>2017</v>
      </c>
      <c r="D3976">
        <v>11</v>
      </c>
    </row>
    <row r="3977" spans="1:4" x14ac:dyDescent="0.35">
      <c r="A3977" s="1">
        <v>43058</v>
      </c>
      <c r="B3977">
        <v>7.32897</v>
      </c>
      <c r="C3977">
        <v>2017</v>
      </c>
      <c r="D3977">
        <v>11</v>
      </c>
    </row>
    <row r="3978" spans="1:4" x14ac:dyDescent="0.35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35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35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35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35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35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35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35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35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35">
      <c r="A3987" s="1">
        <v>43068</v>
      </c>
      <c r="B3987">
        <v>7.34178</v>
      </c>
      <c r="C3987">
        <v>2017</v>
      </c>
      <c r="D3987">
        <v>11</v>
      </c>
    </row>
    <row r="3988" spans="1:4" x14ac:dyDescent="0.35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35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35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35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35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35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35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35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35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35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35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35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35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35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35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35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35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35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35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35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35">
      <c r="A4008" s="1">
        <v>43089</v>
      </c>
      <c r="B4008">
        <v>7.34152</v>
      </c>
      <c r="C4008">
        <v>2017</v>
      </c>
      <c r="D4008">
        <v>12</v>
      </c>
    </row>
    <row r="4009" spans="1:4" x14ac:dyDescent="0.35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35">
      <c r="A4010" s="1">
        <v>43091</v>
      </c>
      <c r="B4010">
        <v>7.34253</v>
      </c>
      <c r="C4010">
        <v>2017</v>
      </c>
      <c r="D4010">
        <v>12</v>
      </c>
    </row>
    <row r="4011" spans="1:4" x14ac:dyDescent="0.35">
      <c r="A4011" s="1">
        <v>43092</v>
      </c>
      <c r="B4011">
        <v>7.34253</v>
      </c>
      <c r="C4011">
        <v>2017</v>
      </c>
      <c r="D4011">
        <v>12</v>
      </c>
    </row>
    <row r="4012" spans="1:4" x14ac:dyDescent="0.35">
      <c r="A4012" s="1">
        <v>43093</v>
      </c>
      <c r="B4012">
        <v>7.34253</v>
      </c>
      <c r="C4012">
        <v>2017</v>
      </c>
      <c r="D4012">
        <v>12</v>
      </c>
    </row>
    <row r="4013" spans="1:4" x14ac:dyDescent="0.35">
      <c r="A4013" s="1">
        <v>43094</v>
      </c>
      <c r="B4013">
        <v>7.34253</v>
      </c>
      <c r="C4013">
        <v>2017</v>
      </c>
      <c r="D4013">
        <v>12</v>
      </c>
    </row>
    <row r="4014" spans="1:4" x14ac:dyDescent="0.35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35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35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35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35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35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35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35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35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35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35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35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35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35">
      <c r="A4027" s="1">
        <v>43108</v>
      </c>
      <c r="B4027">
        <v>7.34077</v>
      </c>
      <c r="C4027">
        <v>2018</v>
      </c>
      <c r="D4027">
        <v>1</v>
      </c>
    </row>
    <row r="4028" spans="1:4" x14ac:dyDescent="0.35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35">
      <c r="A4029" s="1">
        <v>43110</v>
      </c>
      <c r="B4029">
        <v>7.34239</v>
      </c>
      <c r="C4029">
        <v>2018</v>
      </c>
      <c r="D4029">
        <v>1</v>
      </c>
    </row>
    <row r="4030" spans="1:4" x14ac:dyDescent="0.35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35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35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35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35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35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35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35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35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35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35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35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35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35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35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35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35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35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35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35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35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35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35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35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35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35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35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35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35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35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35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35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35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35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35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35">
      <c r="A4065" s="1">
        <v>43146</v>
      </c>
      <c r="B4065">
        <v>7.35764</v>
      </c>
      <c r="C4065">
        <v>2018</v>
      </c>
      <c r="D4065">
        <v>2</v>
      </c>
    </row>
    <row r="4066" spans="1:4" x14ac:dyDescent="0.35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35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35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35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35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35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35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35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35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35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35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35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35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35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35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35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35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35">
      <c r="A4083" s="1">
        <v>43164</v>
      </c>
      <c r="B4083">
        <v>7.37723</v>
      </c>
      <c r="C4083">
        <v>2018</v>
      </c>
      <c r="D4083">
        <v>3</v>
      </c>
    </row>
    <row r="4084" spans="1:4" x14ac:dyDescent="0.35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35">
      <c r="A4085" s="1">
        <v>43166</v>
      </c>
      <c r="B4085">
        <v>7.38002</v>
      </c>
      <c r="C4085">
        <v>2018</v>
      </c>
      <c r="D4085">
        <v>3</v>
      </c>
    </row>
    <row r="4086" spans="1:4" x14ac:dyDescent="0.35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35">
      <c r="A4087" s="1">
        <v>43168</v>
      </c>
      <c r="B4087">
        <v>7.38842</v>
      </c>
      <c r="C4087">
        <v>2018</v>
      </c>
      <c r="D4087">
        <v>3</v>
      </c>
    </row>
    <row r="4088" spans="1:4" x14ac:dyDescent="0.35">
      <c r="A4088" s="1">
        <v>43169</v>
      </c>
      <c r="B4088">
        <v>7.38842</v>
      </c>
      <c r="C4088">
        <v>2018</v>
      </c>
      <c r="D4088">
        <v>3</v>
      </c>
    </row>
    <row r="4089" spans="1:4" x14ac:dyDescent="0.35">
      <c r="A4089" s="1">
        <v>43170</v>
      </c>
      <c r="B4089">
        <v>7.38842</v>
      </c>
      <c r="C4089">
        <v>2018</v>
      </c>
      <c r="D4089">
        <v>3</v>
      </c>
    </row>
    <row r="4090" spans="1:4" x14ac:dyDescent="0.35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35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35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35">
      <c r="A4093" s="1">
        <v>43174</v>
      </c>
      <c r="B4093">
        <v>7.39907</v>
      </c>
      <c r="C4093">
        <v>2018</v>
      </c>
      <c r="D4093">
        <v>3</v>
      </c>
    </row>
    <row r="4094" spans="1:4" x14ac:dyDescent="0.35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35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35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35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35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35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35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35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35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35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35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35">
      <c r="A4105" s="1">
        <v>43186</v>
      </c>
      <c r="B4105">
        <v>7.39778</v>
      </c>
      <c r="C4105">
        <v>2018</v>
      </c>
      <c r="D4105">
        <v>3</v>
      </c>
    </row>
    <row r="4106" spans="1:4" x14ac:dyDescent="0.35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35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35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35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35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35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35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35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35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35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35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35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35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35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35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35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35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35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35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35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35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35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35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35">
      <c r="A4129" s="1">
        <v>43210</v>
      </c>
      <c r="B4129">
        <v>7.40069</v>
      </c>
      <c r="C4129">
        <v>2018</v>
      </c>
      <c r="D4129">
        <v>4</v>
      </c>
    </row>
    <row r="4130" spans="1:4" x14ac:dyDescent="0.35">
      <c r="A4130" s="1">
        <v>43211</v>
      </c>
      <c r="B4130">
        <v>7.40069</v>
      </c>
      <c r="C4130">
        <v>2018</v>
      </c>
      <c r="D4130">
        <v>4</v>
      </c>
    </row>
    <row r="4131" spans="1:4" x14ac:dyDescent="0.35">
      <c r="A4131" s="1">
        <v>43212</v>
      </c>
      <c r="B4131">
        <v>7.40069</v>
      </c>
      <c r="C4131">
        <v>2018</v>
      </c>
      <c r="D4131">
        <v>4</v>
      </c>
    </row>
    <row r="4132" spans="1:4" x14ac:dyDescent="0.35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35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35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35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35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35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35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35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35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35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35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35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35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35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35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35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35">
      <c r="A4148" s="1">
        <v>43229</v>
      </c>
      <c r="B4148">
        <v>7.42103</v>
      </c>
      <c r="C4148">
        <v>2018</v>
      </c>
      <c r="D4148">
        <v>5</v>
      </c>
    </row>
    <row r="4149" spans="1:4" x14ac:dyDescent="0.35">
      <c r="A4149" s="1">
        <v>43230</v>
      </c>
      <c r="B4149">
        <v>7.42502</v>
      </c>
      <c r="C4149">
        <v>2018</v>
      </c>
      <c r="D4149">
        <v>5</v>
      </c>
    </row>
    <row r="4150" spans="1:4" x14ac:dyDescent="0.35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35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35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35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35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35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35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35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35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35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35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35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35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35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35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35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35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35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35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35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35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35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35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35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35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35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35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35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35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35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35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35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35">
      <c r="A4182" s="1">
        <v>43263</v>
      </c>
      <c r="B4182">
        <v>7.48109</v>
      </c>
      <c r="C4182">
        <v>2018</v>
      </c>
      <c r="D4182">
        <v>6</v>
      </c>
    </row>
    <row r="4183" spans="1:4" x14ac:dyDescent="0.35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35">
      <c r="A4184" s="1">
        <v>43265</v>
      </c>
      <c r="B4184">
        <v>7.48332</v>
      </c>
      <c r="C4184">
        <v>2018</v>
      </c>
      <c r="D4184">
        <v>6</v>
      </c>
    </row>
    <row r="4185" spans="1:4" x14ac:dyDescent="0.35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35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35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35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35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35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35">
      <c r="A4191" s="1">
        <v>43272</v>
      </c>
      <c r="B4191">
        <v>7.48813</v>
      </c>
      <c r="C4191">
        <v>2018</v>
      </c>
      <c r="D4191">
        <v>6</v>
      </c>
    </row>
    <row r="4192" spans="1:4" x14ac:dyDescent="0.35">
      <c r="A4192" s="1">
        <v>43273</v>
      </c>
      <c r="B4192">
        <v>7.48996</v>
      </c>
      <c r="C4192">
        <v>2018</v>
      </c>
      <c r="D4192">
        <v>6</v>
      </c>
    </row>
    <row r="4193" spans="1:4" x14ac:dyDescent="0.35">
      <c r="A4193" s="1">
        <v>43274</v>
      </c>
      <c r="B4193">
        <v>7.48996</v>
      </c>
      <c r="C4193">
        <v>2018</v>
      </c>
      <c r="D4193">
        <v>6</v>
      </c>
    </row>
    <row r="4194" spans="1:4" x14ac:dyDescent="0.35">
      <c r="A4194" s="1">
        <v>43275</v>
      </c>
      <c r="B4194">
        <v>7.48996</v>
      </c>
      <c r="C4194">
        <v>2018</v>
      </c>
      <c r="D4194">
        <v>6</v>
      </c>
    </row>
    <row r="4195" spans="1:4" x14ac:dyDescent="0.35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35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35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35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35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35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35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35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35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35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35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35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35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35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35">
      <c r="A4209" s="1">
        <v>43290</v>
      </c>
      <c r="B4209">
        <v>7.48759</v>
      </c>
      <c r="C4209">
        <v>2018</v>
      </c>
      <c r="D4209">
        <v>7</v>
      </c>
    </row>
    <row r="4210" spans="1:4" x14ac:dyDescent="0.35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35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35">
      <c r="A4212" s="1">
        <v>43293</v>
      </c>
      <c r="B4212">
        <v>7.4855</v>
      </c>
      <c r="C4212">
        <v>2018</v>
      </c>
      <c r="D4212">
        <v>7</v>
      </c>
    </row>
    <row r="4213" spans="1:4" x14ac:dyDescent="0.35">
      <c r="A4213" s="1">
        <v>43294</v>
      </c>
      <c r="B4213">
        <v>7.48203</v>
      </c>
      <c r="C4213">
        <v>2018</v>
      </c>
      <c r="D4213">
        <v>7</v>
      </c>
    </row>
    <row r="4214" spans="1:4" x14ac:dyDescent="0.35">
      <c r="A4214" s="1">
        <v>43295</v>
      </c>
      <c r="B4214">
        <v>7.48203</v>
      </c>
      <c r="C4214">
        <v>2018</v>
      </c>
      <c r="D4214">
        <v>7</v>
      </c>
    </row>
    <row r="4215" spans="1:4" x14ac:dyDescent="0.35">
      <c r="A4215" s="1">
        <v>43296</v>
      </c>
      <c r="B4215">
        <v>7.48203</v>
      </c>
      <c r="C4215">
        <v>2018</v>
      </c>
      <c r="D4215">
        <v>7</v>
      </c>
    </row>
    <row r="4216" spans="1:4" x14ac:dyDescent="0.35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35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35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35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35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35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35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35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35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35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35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35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35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35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35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35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35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35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35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35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35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35">
      <c r="A4237" s="1">
        <v>43318</v>
      </c>
      <c r="B4237">
        <v>7.48536</v>
      </c>
      <c r="C4237">
        <v>2018</v>
      </c>
      <c r="D4237">
        <v>8</v>
      </c>
    </row>
    <row r="4238" spans="1:4" x14ac:dyDescent="0.35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35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35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35">
      <c r="A4241" s="1">
        <v>43322</v>
      </c>
      <c r="B4241">
        <v>7.48332</v>
      </c>
      <c r="C4241">
        <v>2018</v>
      </c>
      <c r="D4241">
        <v>8</v>
      </c>
    </row>
    <row r="4242" spans="1:4" x14ac:dyDescent="0.35">
      <c r="A4242" s="1">
        <v>43323</v>
      </c>
      <c r="B4242">
        <v>7.48332</v>
      </c>
      <c r="C4242">
        <v>2018</v>
      </c>
      <c r="D4242">
        <v>8</v>
      </c>
    </row>
    <row r="4243" spans="1:4" x14ac:dyDescent="0.35">
      <c r="A4243" s="1">
        <v>43324</v>
      </c>
      <c r="B4243">
        <v>7.48332</v>
      </c>
      <c r="C4243">
        <v>2018</v>
      </c>
      <c r="D4243">
        <v>8</v>
      </c>
    </row>
    <row r="4244" spans="1:4" x14ac:dyDescent="0.35">
      <c r="A4244" s="1">
        <v>43325</v>
      </c>
      <c r="B4244">
        <v>7.48156</v>
      </c>
      <c r="C4244">
        <v>2018</v>
      </c>
      <c r="D4244">
        <v>8</v>
      </c>
    </row>
    <row r="4245" spans="1:4" x14ac:dyDescent="0.35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35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35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35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35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35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35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35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35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35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35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35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35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35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35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35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35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35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35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35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35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35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35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35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35">
      <c r="A4269" s="1">
        <v>43350</v>
      </c>
      <c r="B4269">
        <v>7.62148</v>
      </c>
      <c r="C4269">
        <v>2018</v>
      </c>
      <c r="D4269">
        <v>9</v>
      </c>
    </row>
    <row r="4270" spans="1:4" x14ac:dyDescent="0.35">
      <c r="A4270" s="1">
        <v>43351</v>
      </c>
      <c r="B4270">
        <v>7.62148</v>
      </c>
      <c r="C4270">
        <v>2018</v>
      </c>
      <c r="D4270">
        <v>9</v>
      </c>
    </row>
    <row r="4271" spans="1:4" x14ac:dyDescent="0.35">
      <c r="A4271" s="1">
        <v>43352</v>
      </c>
      <c r="B4271">
        <v>7.62148</v>
      </c>
      <c r="C4271">
        <v>2018</v>
      </c>
      <c r="D4271">
        <v>9</v>
      </c>
    </row>
    <row r="4272" spans="1:4" x14ac:dyDescent="0.35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35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35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35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35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35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35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35">
      <c r="A4279" s="1">
        <v>43360</v>
      </c>
      <c r="B4279">
        <v>7.65951</v>
      </c>
      <c r="C4279">
        <v>2018</v>
      </c>
      <c r="D4279">
        <v>9</v>
      </c>
    </row>
    <row r="4280" spans="1:4" x14ac:dyDescent="0.35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35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35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35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35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35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35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35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35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35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35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35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35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35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35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35">
      <c r="A4295" s="1">
        <v>43376</v>
      </c>
      <c r="B4295">
        <v>7.70059</v>
      </c>
      <c r="C4295">
        <v>2018</v>
      </c>
      <c r="D4295">
        <v>10</v>
      </c>
    </row>
    <row r="4296" spans="1:4" x14ac:dyDescent="0.35">
      <c r="A4296" s="1">
        <v>43377</v>
      </c>
      <c r="B4296">
        <v>7.69991</v>
      </c>
      <c r="C4296">
        <v>2018</v>
      </c>
      <c r="D4296">
        <v>10</v>
      </c>
    </row>
    <row r="4297" spans="1:4" x14ac:dyDescent="0.35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35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35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35">
      <c r="A4300" s="1">
        <v>43381</v>
      </c>
      <c r="B4300">
        <v>7.70017</v>
      </c>
      <c r="C4300">
        <v>2018</v>
      </c>
      <c r="D4300">
        <v>10</v>
      </c>
    </row>
    <row r="4301" spans="1:4" x14ac:dyDescent="0.35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35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35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35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35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35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35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35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35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35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35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35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35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35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35">
      <c r="A4315" s="1">
        <v>43396</v>
      </c>
      <c r="B4315">
        <v>7.7462</v>
      </c>
      <c r="C4315">
        <v>2018</v>
      </c>
      <c r="D4315">
        <v>10</v>
      </c>
    </row>
    <row r="4316" spans="1:4" x14ac:dyDescent="0.35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35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35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35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35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35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35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35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35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35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35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35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35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35">
      <c r="A4329" s="1">
        <v>43410</v>
      </c>
      <c r="B4329">
        <v>7.70913</v>
      </c>
      <c r="C4329">
        <v>2018</v>
      </c>
      <c r="D4329">
        <v>11</v>
      </c>
    </row>
    <row r="4330" spans="1:4" x14ac:dyDescent="0.35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35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35">
      <c r="A4332" s="1">
        <v>43413</v>
      </c>
      <c r="B4332">
        <v>7.69015</v>
      </c>
      <c r="C4332">
        <v>2018</v>
      </c>
      <c r="D4332">
        <v>11</v>
      </c>
    </row>
    <row r="4333" spans="1:4" x14ac:dyDescent="0.35">
      <c r="A4333" s="1">
        <v>43414</v>
      </c>
      <c r="B4333">
        <v>7.69015</v>
      </c>
      <c r="C4333">
        <v>2018</v>
      </c>
      <c r="D4333">
        <v>11</v>
      </c>
    </row>
    <row r="4334" spans="1:4" x14ac:dyDescent="0.35">
      <c r="A4334" s="1">
        <v>43415</v>
      </c>
      <c r="B4334">
        <v>7.69015</v>
      </c>
      <c r="C4334">
        <v>2018</v>
      </c>
      <c r="D4334">
        <v>11</v>
      </c>
    </row>
    <row r="4335" spans="1:4" x14ac:dyDescent="0.35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35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35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35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35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35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35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35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35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35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35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35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35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35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35">
      <c r="A4349" s="1">
        <v>43430</v>
      </c>
      <c r="B4349">
        <v>7.69313</v>
      </c>
      <c r="C4349">
        <v>2018</v>
      </c>
      <c r="D4349">
        <v>11</v>
      </c>
    </row>
    <row r="4350" spans="1:4" x14ac:dyDescent="0.35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35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35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35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35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35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35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35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35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35">
      <c r="A4359" s="1">
        <v>43440</v>
      </c>
      <c r="B4359">
        <v>7.72058</v>
      </c>
      <c r="C4359">
        <v>2018</v>
      </c>
      <c r="D4359">
        <v>12</v>
      </c>
    </row>
    <row r="4360" spans="1:4" x14ac:dyDescent="0.35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35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35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35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35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35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35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35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35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35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35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35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35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35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35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35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35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35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35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35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35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35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35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35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35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35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35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35">
      <c r="A4387" s="1">
        <v>43468</v>
      </c>
      <c r="B4387">
        <v>7.7302</v>
      </c>
      <c r="C4387">
        <v>2019</v>
      </c>
      <c r="D4387">
        <v>1</v>
      </c>
    </row>
    <row r="4388" spans="1:4" x14ac:dyDescent="0.35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35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35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35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35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35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35">
      <c r="A4394" s="1">
        <v>43475</v>
      </c>
      <c r="B4394">
        <v>7.72621</v>
      </c>
      <c r="C4394">
        <v>2019</v>
      </c>
      <c r="D4394">
        <v>1</v>
      </c>
    </row>
    <row r="4395" spans="1:4" x14ac:dyDescent="0.35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35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35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35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35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35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35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35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35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35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35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35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35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35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35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35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35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35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35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35">
      <c r="A4414" s="1">
        <v>43495</v>
      </c>
      <c r="B4414">
        <v>7.74444</v>
      </c>
      <c r="C4414">
        <v>2019</v>
      </c>
      <c r="D4414">
        <v>1</v>
      </c>
    </row>
    <row r="4415" spans="1:4" x14ac:dyDescent="0.35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35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35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35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35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35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35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35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35">
      <c r="A4423" s="1">
        <v>43504</v>
      </c>
      <c r="B4423">
        <v>7.75143</v>
      </c>
      <c r="C4423">
        <v>2019</v>
      </c>
      <c r="D4423">
        <v>2</v>
      </c>
    </row>
    <row r="4424" spans="1:4" x14ac:dyDescent="0.35">
      <c r="A4424" s="1">
        <v>43505</v>
      </c>
      <c r="B4424">
        <v>7.75143</v>
      </c>
      <c r="C4424">
        <v>2019</v>
      </c>
      <c r="D4424">
        <v>2</v>
      </c>
    </row>
    <row r="4425" spans="1:4" x14ac:dyDescent="0.35">
      <c r="A4425" s="1">
        <v>43506</v>
      </c>
      <c r="B4425">
        <v>7.75143</v>
      </c>
      <c r="C4425">
        <v>2019</v>
      </c>
      <c r="D4425">
        <v>2</v>
      </c>
    </row>
    <row r="4426" spans="1:4" x14ac:dyDescent="0.35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35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35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35">
      <c r="A4429" s="1">
        <v>43510</v>
      </c>
      <c r="B4429">
        <v>7.74017</v>
      </c>
      <c r="C4429">
        <v>2019</v>
      </c>
      <c r="D4429">
        <v>2</v>
      </c>
    </row>
    <row r="4430" spans="1:4" x14ac:dyDescent="0.35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35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35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35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35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35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35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35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35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35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35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35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35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35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35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35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35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35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35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35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35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35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35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35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35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35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35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35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35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35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35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35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35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35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35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35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35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35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35">
      <c r="A4468" s="1">
        <v>43549</v>
      </c>
      <c r="B4468">
        <v>7.67577</v>
      </c>
      <c r="C4468">
        <v>2019</v>
      </c>
      <c r="D4468">
        <v>3</v>
      </c>
    </row>
    <row r="4469" spans="1:4" x14ac:dyDescent="0.35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35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35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35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35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35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35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35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35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35">
      <c r="A4478" s="1">
        <v>43559</v>
      </c>
      <c r="B4478">
        <v>7.66934</v>
      </c>
      <c r="C4478">
        <v>2019</v>
      </c>
      <c r="D4478">
        <v>4</v>
      </c>
    </row>
    <row r="4479" spans="1:4" x14ac:dyDescent="0.35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35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35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35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35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35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35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35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35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35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35">
      <c r="A4489" s="1">
        <v>43570</v>
      </c>
      <c r="B4489">
        <v>7.63429</v>
      </c>
      <c r="C4489">
        <v>2019</v>
      </c>
      <c r="D4489">
        <v>4</v>
      </c>
    </row>
    <row r="4490" spans="1:4" x14ac:dyDescent="0.35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35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35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35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35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35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35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35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35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35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35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35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35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35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35">
      <c r="A4504" s="1">
        <v>43585</v>
      </c>
      <c r="B4504">
        <v>7.65219</v>
      </c>
      <c r="C4504">
        <v>2019</v>
      </c>
      <c r="D4504">
        <v>4</v>
      </c>
    </row>
    <row r="4505" spans="1:4" x14ac:dyDescent="0.35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35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35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35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35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35">
      <c r="A4510" s="1">
        <v>43591</v>
      </c>
      <c r="B4510">
        <v>7.65604</v>
      </c>
      <c r="C4510">
        <v>2019</v>
      </c>
      <c r="D4510">
        <v>5</v>
      </c>
    </row>
    <row r="4511" spans="1:4" x14ac:dyDescent="0.35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35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35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35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35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35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35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35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35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35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35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35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35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35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35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35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35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35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35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35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35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35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35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35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35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35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35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35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35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35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35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35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35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35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35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35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35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35">
      <c r="A4548" s="1">
        <v>43629</v>
      </c>
      <c r="B4548">
        <v>7.69442</v>
      </c>
      <c r="C4548">
        <v>2019</v>
      </c>
      <c r="D4548">
        <v>6</v>
      </c>
    </row>
    <row r="4549" spans="1:4" x14ac:dyDescent="0.35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35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35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35">
      <c r="A4552" s="1">
        <v>43633</v>
      </c>
      <c r="B4552">
        <v>7.69217</v>
      </c>
      <c r="C4552">
        <v>2019</v>
      </c>
      <c r="D4552">
        <v>6</v>
      </c>
    </row>
    <row r="4553" spans="1:4" x14ac:dyDescent="0.35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35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35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35">
      <c r="A4556" s="1">
        <v>43637</v>
      </c>
      <c r="B4556">
        <v>7.70228</v>
      </c>
      <c r="C4556">
        <v>2019</v>
      </c>
      <c r="D4556">
        <v>6</v>
      </c>
    </row>
    <row r="4557" spans="1:4" x14ac:dyDescent="0.35">
      <c r="A4557" s="1">
        <v>43638</v>
      </c>
      <c r="B4557">
        <v>7.70228</v>
      </c>
      <c r="C4557">
        <v>2019</v>
      </c>
      <c r="D4557">
        <v>6</v>
      </c>
    </row>
    <row r="4558" spans="1:4" x14ac:dyDescent="0.35">
      <c r="A4558" s="1">
        <v>43639</v>
      </c>
      <c r="B4558">
        <v>7.70228</v>
      </c>
      <c r="C4558">
        <v>2019</v>
      </c>
      <c r="D4558">
        <v>6</v>
      </c>
    </row>
    <row r="4559" spans="1:4" x14ac:dyDescent="0.35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35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35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35">
      <c r="A4562" s="1">
        <v>43643</v>
      </c>
      <c r="B4562">
        <v>7.71455</v>
      </c>
      <c r="C4562">
        <v>2019</v>
      </c>
      <c r="D4562">
        <v>6</v>
      </c>
    </row>
    <row r="4563" spans="1:4" x14ac:dyDescent="0.35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35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35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35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35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35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35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35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35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35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35">
      <c r="A4573" s="1">
        <v>43654</v>
      </c>
      <c r="B4573">
        <v>7.68757</v>
      </c>
      <c r="C4573">
        <v>2019</v>
      </c>
      <c r="D4573">
        <v>7</v>
      </c>
    </row>
    <row r="4574" spans="1:4" x14ac:dyDescent="0.35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35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35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35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35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35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35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35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35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35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35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35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35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35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35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35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35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35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35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35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35">
      <c r="A4594" s="1">
        <v>43675</v>
      </c>
      <c r="B4594">
        <v>7.6795</v>
      </c>
      <c r="C4594">
        <v>2019</v>
      </c>
      <c r="D4594">
        <v>7</v>
      </c>
    </row>
    <row r="4595" spans="1:4" x14ac:dyDescent="0.35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35">
      <c r="A4596" s="1">
        <v>43677</v>
      </c>
      <c r="B4596">
        <v>7.68161</v>
      </c>
      <c r="C4596">
        <v>2019</v>
      </c>
      <c r="D4596">
        <v>7</v>
      </c>
    </row>
    <row r="4597" spans="1:4" x14ac:dyDescent="0.35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35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35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35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35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35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35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35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35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35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35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35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35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35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35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35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35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35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35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35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35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35">
      <c r="A4618" s="1">
        <v>43699</v>
      </c>
      <c r="B4618">
        <v>7.67178</v>
      </c>
      <c r="C4618">
        <v>2019</v>
      </c>
      <c r="D4618">
        <v>8</v>
      </c>
    </row>
    <row r="4619" spans="1:4" x14ac:dyDescent="0.35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35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35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35">
      <c r="A4622" s="1">
        <v>43703</v>
      </c>
      <c r="B4622">
        <v>7.66866</v>
      </c>
      <c r="C4622">
        <v>2019</v>
      </c>
      <c r="D4622">
        <v>8</v>
      </c>
    </row>
    <row r="4623" spans="1:4" x14ac:dyDescent="0.35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35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35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35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35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35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35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35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35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35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35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35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35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35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35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35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35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35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35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35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35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35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35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35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35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35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35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35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35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35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35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35">
      <c r="A4654" s="1">
        <v>43735</v>
      </c>
      <c r="B4654">
        <v>7.7317</v>
      </c>
      <c r="C4654">
        <v>2019</v>
      </c>
      <c r="D4654">
        <v>9</v>
      </c>
    </row>
    <row r="4655" spans="1:4" x14ac:dyDescent="0.35">
      <c r="A4655" s="1">
        <v>43736</v>
      </c>
      <c r="B4655">
        <v>7.7317</v>
      </c>
      <c r="C4655">
        <v>2019</v>
      </c>
      <c r="D4655">
        <v>9</v>
      </c>
    </row>
    <row r="4656" spans="1:4" x14ac:dyDescent="0.35">
      <c r="A4656" s="1">
        <v>43737</v>
      </c>
      <c r="B4656">
        <v>7.7317</v>
      </c>
      <c r="C4656">
        <v>2019</v>
      </c>
      <c r="D4656">
        <v>9</v>
      </c>
    </row>
    <row r="4657" spans="1:4" x14ac:dyDescent="0.35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35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35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35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35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35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35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35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35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35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35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35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35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35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35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35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35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35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35">
      <c r="A4675" s="1">
        <v>43756</v>
      </c>
      <c r="B4675">
        <v>7.77074</v>
      </c>
      <c r="C4675">
        <v>2019</v>
      </c>
      <c r="D4675">
        <v>10</v>
      </c>
    </row>
    <row r="4676" spans="1:4" x14ac:dyDescent="0.35">
      <c r="A4676" s="1">
        <v>43757</v>
      </c>
      <c r="B4676">
        <v>7.77074</v>
      </c>
      <c r="C4676">
        <v>2019</v>
      </c>
      <c r="D4676">
        <v>10</v>
      </c>
    </row>
    <row r="4677" spans="1:4" x14ac:dyDescent="0.35">
      <c r="A4677" s="1">
        <v>43758</v>
      </c>
      <c r="B4677">
        <v>7.77074</v>
      </c>
      <c r="C4677">
        <v>2019</v>
      </c>
      <c r="D4677">
        <v>10</v>
      </c>
    </row>
    <row r="4678" spans="1:4" x14ac:dyDescent="0.35">
      <c r="A4678" s="1">
        <v>43759</v>
      </c>
      <c r="B4678">
        <v>7.77074</v>
      </c>
      <c r="C4678">
        <v>2019</v>
      </c>
      <c r="D4678">
        <v>10</v>
      </c>
    </row>
    <row r="4679" spans="1:4" x14ac:dyDescent="0.35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35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35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35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35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35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35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35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35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35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35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35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35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35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35">
      <c r="A4693" s="1">
        <v>43774</v>
      </c>
      <c r="B4693">
        <v>7.69841</v>
      </c>
      <c r="C4693">
        <v>2019</v>
      </c>
      <c r="D4693">
        <v>11</v>
      </c>
    </row>
    <row r="4694" spans="1:4" x14ac:dyDescent="0.35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35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35">
      <c r="A4696" s="1">
        <v>43777</v>
      </c>
      <c r="B4696">
        <v>7.69679</v>
      </c>
      <c r="C4696">
        <v>2019</v>
      </c>
      <c r="D4696">
        <v>11</v>
      </c>
    </row>
    <row r="4697" spans="1:4" x14ac:dyDescent="0.35">
      <c r="A4697" s="1">
        <v>43778</v>
      </c>
      <c r="B4697">
        <v>7.69679</v>
      </c>
      <c r="C4697">
        <v>2019</v>
      </c>
      <c r="D4697">
        <v>11</v>
      </c>
    </row>
    <row r="4698" spans="1:4" x14ac:dyDescent="0.35">
      <c r="A4698" s="1">
        <v>43779</v>
      </c>
      <c r="B4698">
        <v>7.69679</v>
      </c>
      <c r="C4698">
        <v>2019</v>
      </c>
      <c r="D4698">
        <v>11</v>
      </c>
    </row>
    <row r="4699" spans="1:4" x14ac:dyDescent="0.35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35">
      <c r="A4700" s="1">
        <v>43781</v>
      </c>
      <c r="B4700">
        <v>7.71584</v>
      </c>
      <c r="C4700">
        <v>2019</v>
      </c>
      <c r="D4700">
        <v>11</v>
      </c>
    </row>
    <row r="4701" spans="1:4" x14ac:dyDescent="0.35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35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35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35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35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35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35">
      <c r="A4707" s="1">
        <v>43788</v>
      </c>
      <c r="B4707">
        <v>7.7035</v>
      </c>
      <c r="C4707">
        <v>2019</v>
      </c>
      <c r="D4707">
        <v>11</v>
      </c>
    </row>
    <row r="4708" spans="1:4" x14ac:dyDescent="0.35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35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35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35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35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35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35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35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35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35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35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35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35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35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35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35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35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35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35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35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35">
      <c r="A4728" s="1">
        <v>43809</v>
      </c>
      <c r="B4728">
        <v>7.66967</v>
      </c>
      <c r="C4728">
        <v>2019</v>
      </c>
      <c r="D4728">
        <v>12</v>
      </c>
    </row>
    <row r="4729" spans="1:4" x14ac:dyDescent="0.35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35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35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35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35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35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35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35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35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35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35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35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35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35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35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35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35">
      <c r="A4745" s="1">
        <v>43826</v>
      </c>
      <c r="B4745">
        <v>7.69862</v>
      </c>
      <c r="C4745">
        <v>2019</v>
      </c>
      <c r="D4745">
        <v>12</v>
      </c>
    </row>
    <row r="4746" spans="1:4" x14ac:dyDescent="0.35">
      <c r="A4746" s="1">
        <v>43827</v>
      </c>
      <c r="B4746">
        <v>7.69862</v>
      </c>
      <c r="C4746">
        <v>2019</v>
      </c>
      <c r="D4746">
        <v>12</v>
      </c>
    </row>
    <row r="4747" spans="1:4" x14ac:dyDescent="0.35">
      <c r="A4747" s="1">
        <v>43828</v>
      </c>
      <c r="B4747">
        <v>7.69862</v>
      </c>
      <c r="C4747">
        <v>2019</v>
      </c>
      <c r="D4747">
        <v>12</v>
      </c>
    </row>
    <row r="4748" spans="1:4" x14ac:dyDescent="0.35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35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35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35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35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35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35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35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35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35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35">
      <c r="A4758" s="1">
        <v>43839</v>
      </c>
      <c r="B4758">
        <v>7.71434</v>
      </c>
      <c r="C4758">
        <v>2020</v>
      </c>
      <c r="D4758">
        <v>1</v>
      </c>
    </row>
    <row r="4759" spans="1:4" x14ac:dyDescent="0.35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35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35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35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35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35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35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35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35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35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35">
      <c r="A4769" s="1">
        <v>43850</v>
      </c>
      <c r="B4769">
        <v>7.69116</v>
      </c>
      <c r="C4769">
        <v>2020</v>
      </c>
      <c r="D4769">
        <v>1</v>
      </c>
    </row>
    <row r="4770" spans="1:4" x14ac:dyDescent="0.35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35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35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35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35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35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35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35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35">
      <c r="A4778" s="1">
        <v>43859</v>
      </c>
      <c r="B4778">
        <v>7.67272</v>
      </c>
      <c r="C4778">
        <v>2020</v>
      </c>
      <c r="D4778">
        <v>1</v>
      </c>
    </row>
    <row r="4779" spans="1:4" x14ac:dyDescent="0.35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35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35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35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35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35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35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35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35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35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35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35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35">
      <c r="A4791" s="1">
        <v>43872</v>
      </c>
      <c r="B4791">
        <v>7.64377</v>
      </c>
      <c r="C4791">
        <v>2020</v>
      </c>
      <c r="D4791">
        <v>2</v>
      </c>
    </row>
    <row r="4792" spans="1:4" x14ac:dyDescent="0.35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35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35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35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35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35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35">
      <c r="A4798" s="1">
        <v>43879</v>
      </c>
      <c r="B4798">
        <v>7.6391</v>
      </c>
      <c r="C4798">
        <v>2020</v>
      </c>
      <c r="D4798">
        <v>2</v>
      </c>
    </row>
    <row r="4799" spans="1:4" x14ac:dyDescent="0.35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35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35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35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35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35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35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35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35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35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35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35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35">
      <c r="A4811" s="1">
        <v>43892</v>
      </c>
      <c r="B4811">
        <v>7.68058</v>
      </c>
      <c r="C4811">
        <v>2020</v>
      </c>
      <c r="D4811">
        <v>3</v>
      </c>
    </row>
    <row r="4812" spans="1:4" x14ac:dyDescent="0.35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35">
      <c r="A4813" s="1">
        <v>43894</v>
      </c>
      <c r="B4813">
        <v>7.67279</v>
      </c>
      <c r="C4813">
        <v>2020</v>
      </c>
      <c r="D4813">
        <v>3</v>
      </c>
    </row>
    <row r="4814" spans="1:4" x14ac:dyDescent="0.35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35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35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35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35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35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35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35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35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35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35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35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35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35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35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35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35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35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35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35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35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35">
      <c r="A4835" s="1">
        <v>43916</v>
      </c>
      <c r="B4835">
        <v>7.79488</v>
      </c>
      <c r="C4835">
        <v>2020</v>
      </c>
      <c r="D4835">
        <v>3</v>
      </c>
    </row>
    <row r="4836" spans="1:4" x14ac:dyDescent="0.35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35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35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35">
      <c r="A4839" s="1">
        <v>43920</v>
      </c>
      <c r="B4839">
        <v>7.71441</v>
      </c>
      <c r="C4839">
        <v>2020</v>
      </c>
      <c r="D4839">
        <v>3</v>
      </c>
    </row>
    <row r="4840" spans="1:4" x14ac:dyDescent="0.35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35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35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35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35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35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35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35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35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35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35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35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35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35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35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35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35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35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35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35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35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35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35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35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35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35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35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35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35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35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35">
      <c r="A4870" s="1">
        <v>43951</v>
      </c>
      <c r="B4870">
        <v>7.71244</v>
      </c>
      <c r="C4870">
        <v>2020</v>
      </c>
      <c r="D4870">
        <v>4</v>
      </c>
    </row>
    <row r="4871" spans="1:4" x14ac:dyDescent="0.35">
      <c r="A4871" s="1">
        <v>43952</v>
      </c>
      <c r="B4871">
        <v>7.71244</v>
      </c>
      <c r="C4871">
        <v>2020</v>
      </c>
      <c r="D4871">
        <v>5</v>
      </c>
    </row>
    <row r="4872" spans="1:4" x14ac:dyDescent="0.35">
      <c r="A4872" s="1">
        <v>43953</v>
      </c>
      <c r="B4872">
        <v>7.71244</v>
      </c>
      <c r="C4872">
        <v>2020</v>
      </c>
      <c r="D4872">
        <v>5</v>
      </c>
    </row>
    <row r="4873" spans="1:4" x14ac:dyDescent="0.35">
      <c r="A4873" s="1">
        <v>43954</v>
      </c>
      <c r="B4873">
        <v>7.71244</v>
      </c>
      <c r="C4873">
        <v>2020</v>
      </c>
      <c r="D4873">
        <v>5</v>
      </c>
    </row>
    <row r="4874" spans="1:4" x14ac:dyDescent="0.35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35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35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35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35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35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35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35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35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35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35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35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35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35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35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35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35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35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35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35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35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35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35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35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35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35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35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35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35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35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35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35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35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35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35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35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35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35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35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35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35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35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35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35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35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35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35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35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35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35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35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35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35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35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35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35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35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35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35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35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35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35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35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35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35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35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35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35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35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35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35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35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35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35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35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35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35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35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35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35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35">
      <c r="A4954" s="1">
        <v>44035</v>
      </c>
      <c r="B4954">
        <v>7.69095</v>
      </c>
      <c r="C4954">
        <v>2020</v>
      </c>
      <c r="D4954">
        <v>7</v>
      </c>
    </row>
    <row r="4955" spans="1:4" x14ac:dyDescent="0.35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35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35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35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35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35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35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35">
      <c r="A4962" s="1">
        <v>44043</v>
      </c>
      <c r="B4962">
        <v>7.70871</v>
      </c>
      <c r="C4962">
        <v>2020</v>
      </c>
      <c r="D4962">
        <v>7</v>
      </c>
    </row>
    <row r="4963" spans="1:4" x14ac:dyDescent="0.35">
      <c r="A4963" s="1">
        <v>44044</v>
      </c>
      <c r="B4963">
        <v>7.70871</v>
      </c>
      <c r="C4963">
        <v>2020</v>
      </c>
      <c r="D4963">
        <v>8</v>
      </c>
    </row>
    <row r="4964" spans="1:4" x14ac:dyDescent="0.35">
      <c r="A4964" s="1">
        <v>44045</v>
      </c>
      <c r="B4964">
        <v>7.70871</v>
      </c>
      <c r="C4964">
        <v>2020</v>
      </c>
      <c r="D4964">
        <v>8</v>
      </c>
    </row>
    <row r="4965" spans="1:4" x14ac:dyDescent="0.35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35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35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35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35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35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35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35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35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35">
      <c r="A4974" s="1">
        <v>44055</v>
      </c>
      <c r="B4974">
        <v>7.70296</v>
      </c>
      <c r="C4974">
        <v>2020</v>
      </c>
      <c r="D4974">
        <v>8</v>
      </c>
    </row>
    <row r="4975" spans="1:4" x14ac:dyDescent="0.35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35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35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35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35">
      <c r="A4979" s="1">
        <v>44060</v>
      </c>
      <c r="B4979">
        <v>7.70024</v>
      </c>
      <c r="C4979">
        <v>2020</v>
      </c>
      <c r="D4979">
        <v>8</v>
      </c>
    </row>
    <row r="4980" spans="1:4" x14ac:dyDescent="0.35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35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35">
      <c r="A4982" s="1">
        <v>44063</v>
      </c>
      <c r="B4982">
        <v>7.69998</v>
      </c>
      <c r="C4982">
        <v>2020</v>
      </c>
      <c r="D4982">
        <v>8</v>
      </c>
    </row>
    <row r="4983" spans="1:4" x14ac:dyDescent="0.35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35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35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35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35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35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35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35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35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35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35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35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35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35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35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35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35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35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35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35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35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35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35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35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35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35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35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35">
      <c r="A5010" s="1">
        <v>44091</v>
      </c>
      <c r="B5010">
        <v>7.7565</v>
      </c>
      <c r="C5010">
        <v>2020</v>
      </c>
      <c r="D5010">
        <v>9</v>
      </c>
    </row>
    <row r="5011" spans="1:4" x14ac:dyDescent="0.35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35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35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35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35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35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35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35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35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35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35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35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35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35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35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35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35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35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35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35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35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35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35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35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35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35">
      <c r="A5036" s="1">
        <v>44117</v>
      </c>
      <c r="B5036">
        <v>7.78165</v>
      </c>
      <c r="C5036">
        <v>2020</v>
      </c>
      <c r="D5036">
        <v>10</v>
      </c>
    </row>
    <row r="5037" spans="1:4" x14ac:dyDescent="0.35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35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35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35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35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35">
      <c r="A5042" s="1">
        <v>44123</v>
      </c>
      <c r="B5042">
        <v>7.78355</v>
      </c>
      <c r="C5042">
        <v>2020</v>
      </c>
      <c r="D5042">
        <v>10</v>
      </c>
    </row>
    <row r="5043" spans="1:4" x14ac:dyDescent="0.35">
      <c r="A5043" s="1">
        <v>44124</v>
      </c>
      <c r="B5043">
        <v>7.78355</v>
      </c>
      <c r="C5043">
        <v>2020</v>
      </c>
      <c r="D5043">
        <v>10</v>
      </c>
    </row>
    <row r="5044" spans="1:4" x14ac:dyDescent="0.35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35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35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35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35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35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35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35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35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35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35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35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35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35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35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35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35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35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35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35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35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35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35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35">
      <c r="A5067" s="1">
        <v>44148</v>
      </c>
      <c r="B5067">
        <v>7.77684</v>
      </c>
      <c r="C5067">
        <v>2020</v>
      </c>
      <c r="D5067">
        <v>11</v>
      </c>
    </row>
    <row r="5068" spans="1:4" x14ac:dyDescent="0.35">
      <c r="A5068" s="1">
        <v>44149</v>
      </c>
      <c r="B5068">
        <v>7.77684</v>
      </c>
      <c r="C5068">
        <v>2020</v>
      </c>
      <c r="D5068">
        <v>11</v>
      </c>
    </row>
    <row r="5069" spans="1:4" x14ac:dyDescent="0.35">
      <c r="A5069" s="1">
        <v>44150</v>
      </c>
      <c r="B5069">
        <v>7.77684</v>
      </c>
      <c r="C5069">
        <v>2020</v>
      </c>
      <c r="D5069">
        <v>11</v>
      </c>
    </row>
    <row r="5070" spans="1:4" x14ac:dyDescent="0.35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35">
      <c r="A5071" s="1">
        <v>44152</v>
      </c>
      <c r="B5071">
        <v>7.77956</v>
      </c>
      <c r="C5071">
        <v>2020</v>
      </c>
      <c r="D5071">
        <v>11</v>
      </c>
    </row>
    <row r="5072" spans="1:4" x14ac:dyDescent="0.35">
      <c r="A5072" s="1">
        <v>44153</v>
      </c>
      <c r="B5072">
        <v>7.78</v>
      </c>
      <c r="C5072">
        <v>2020</v>
      </c>
      <c r="D5072">
        <v>11</v>
      </c>
    </row>
    <row r="5073" spans="1:4" x14ac:dyDescent="0.35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35">
      <c r="A5074" s="1">
        <v>44155</v>
      </c>
      <c r="B5074">
        <v>7.78348</v>
      </c>
      <c r="C5074">
        <v>2020</v>
      </c>
      <c r="D5074">
        <v>11</v>
      </c>
    </row>
    <row r="5075" spans="1:4" x14ac:dyDescent="0.35">
      <c r="A5075" s="1">
        <v>44156</v>
      </c>
      <c r="B5075">
        <v>7.78348</v>
      </c>
      <c r="C5075">
        <v>2020</v>
      </c>
      <c r="D5075">
        <v>11</v>
      </c>
    </row>
    <row r="5076" spans="1:4" x14ac:dyDescent="0.35">
      <c r="A5076" s="1">
        <v>44157</v>
      </c>
      <c r="B5076">
        <v>7.78348</v>
      </c>
      <c r="C5076">
        <v>2020</v>
      </c>
      <c r="D5076">
        <v>11</v>
      </c>
    </row>
    <row r="5077" spans="1:4" x14ac:dyDescent="0.35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35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35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35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35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35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35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35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35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35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35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35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35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35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35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35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35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35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35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35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35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35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35">
      <c r="A5099" s="1">
        <v>44180</v>
      </c>
      <c r="B5099">
        <v>7.79678</v>
      </c>
      <c r="C5099">
        <v>2020</v>
      </c>
      <c r="D5099">
        <v>12</v>
      </c>
    </row>
    <row r="5100" spans="1:4" x14ac:dyDescent="0.35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35">
      <c r="A5101" s="1">
        <v>44182</v>
      </c>
      <c r="B5101">
        <v>7.79413</v>
      </c>
      <c r="C5101">
        <v>2020</v>
      </c>
      <c r="D5101">
        <v>12</v>
      </c>
    </row>
    <row r="5102" spans="1:4" x14ac:dyDescent="0.35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35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35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35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35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35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35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35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35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35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35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35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35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35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35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35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35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35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35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35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35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35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35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35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35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35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35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35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35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35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35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35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35">
      <c r="A5134" s="1">
        <v>44215</v>
      </c>
      <c r="B5134">
        <v>7.79345</v>
      </c>
      <c r="C5134">
        <v>2021</v>
      </c>
      <c r="D5134">
        <v>1</v>
      </c>
    </row>
    <row r="5135" spans="1:4" x14ac:dyDescent="0.35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35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35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35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35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35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35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35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35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35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35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35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35">
      <c r="A5147" s="1">
        <v>44228</v>
      </c>
      <c r="B5147">
        <v>7.78003</v>
      </c>
      <c r="C5147">
        <v>2021</v>
      </c>
      <c r="D5147">
        <v>2</v>
      </c>
    </row>
    <row r="5148" spans="1:4" x14ac:dyDescent="0.35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35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35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35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35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35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35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35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35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35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35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35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35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35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35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35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35">
      <c r="A5164" s="1">
        <v>44245</v>
      </c>
      <c r="B5164">
        <v>7.73698</v>
      </c>
      <c r="C5164">
        <v>2021</v>
      </c>
      <c r="D5164">
        <v>2</v>
      </c>
    </row>
    <row r="5165" spans="1:4" x14ac:dyDescent="0.35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35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35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35">
      <c r="A5168" s="1">
        <v>44249</v>
      </c>
      <c r="B5168">
        <v>7.71868</v>
      </c>
      <c r="C5168">
        <v>2021</v>
      </c>
      <c r="D5168">
        <v>2</v>
      </c>
    </row>
    <row r="5169" spans="1:4" x14ac:dyDescent="0.35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35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35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35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35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35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35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35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35">
      <c r="A5177" s="1">
        <v>44258</v>
      </c>
      <c r="B5177">
        <v>7.70784</v>
      </c>
      <c r="C5177">
        <v>2021</v>
      </c>
      <c r="D5177">
        <v>3</v>
      </c>
    </row>
    <row r="5178" spans="1:4" x14ac:dyDescent="0.35">
      <c r="A5178" s="1">
        <v>44259</v>
      </c>
      <c r="B5178">
        <v>7.71007</v>
      </c>
      <c r="C5178">
        <v>2021</v>
      </c>
      <c r="D5178">
        <v>3</v>
      </c>
    </row>
    <row r="5179" spans="1:4" x14ac:dyDescent="0.35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35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35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35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35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35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35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35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35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35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35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35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35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35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35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35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35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35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35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35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35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35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35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35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35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35">
      <c r="A5204" s="1">
        <v>44285</v>
      </c>
      <c r="B5204">
        <v>7.7199</v>
      </c>
      <c r="C5204">
        <v>2021</v>
      </c>
      <c r="D5204">
        <v>3</v>
      </c>
    </row>
    <row r="5205" spans="1:4" x14ac:dyDescent="0.35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35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35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35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35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35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35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35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35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35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35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35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35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35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35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35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35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35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35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35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35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35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35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35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35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35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35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35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35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35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35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35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35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35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35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35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35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35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35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35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35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35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35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35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35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35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35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35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35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35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35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35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35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35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35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35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35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35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35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35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35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35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35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35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35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35">
      <c r="A5270" s="1">
        <v>44351</v>
      </c>
      <c r="B5270">
        <v>7.72994</v>
      </c>
      <c r="C5270">
        <v>2021</v>
      </c>
      <c r="D5270">
        <v>6</v>
      </c>
    </row>
    <row r="5271" spans="1:4" x14ac:dyDescent="0.35">
      <c r="A5271" s="1">
        <v>44352</v>
      </c>
      <c r="B5271">
        <v>7.72994</v>
      </c>
      <c r="C5271">
        <v>2021</v>
      </c>
      <c r="D5271">
        <v>6</v>
      </c>
    </row>
    <row r="5272" spans="1:4" x14ac:dyDescent="0.35">
      <c r="A5272" s="1">
        <v>44353</v>
      </c>
      <c r="B5272">
        <v>7.72994</v>
      </c>
      <c r="C5272">
        <v>2021</v>
      </c>
      <c r="D5272">
        <v>6</v>
      </c>
    </row>
    <row r="5273" spans="1:4" x14ac:dyDescent="0.35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35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35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35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35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35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35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35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35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35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35">
      <c r="A5283" s="1">
        <v>44364</v>
      </c>
      <c r="B5283">
        <v>7.74153</v>
      </c>
      <c r="C5283">
        <v>2021</v>
      </c>
      <c r="D5283">
        <v>6</v>
      </c>
    </row>
    <row r="5284" spans="1:4" x14ac:dyDescent="0.35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35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35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35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35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35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35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35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35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35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35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35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35">
      <c r="A5296" s="1">
        <v>44377</v>
      </c>
      <c r="B5296">
        <v>7.74404</v>
      </c>
      <c r="C5296">
        <v>2021</v>
      </c>
      <c r="D5296">
        <v>6</v>
      </c>
    </row>
    <row r="5297" spans="1:4" x14ac:dyDescent="0.35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35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35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35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35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35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35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35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35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35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35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35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35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35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35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35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35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35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35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35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35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35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35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35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35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35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35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35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35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35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35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35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35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35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35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35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35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35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35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35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35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35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35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35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35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35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35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35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35">
      <c r="A5345" s="1">
        <v>44426</v>
      </c>
      <c r="B5345">
        <v>7.73522</v>
      </c>
      <c r="C5345">
        <v>2021</v>
      </c>
      <c r="D5345">
        <v>8</v>
      </c>
    </row>
    <row r="5346" spans="1:4" x14ac:dyDescent="0.35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35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35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35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35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35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35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35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35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35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35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35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35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35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35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35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35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35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35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35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35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35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35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35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35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35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35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35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35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35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35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35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35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35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35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35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35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35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35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35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35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35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35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35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35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35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35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35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35">
      <c r="A5394" s="1">
        <v>44475</v>
      </c>
      <c r="B5394">
        <v>7.73116</v>
      </c>
      <c r="C5394">
        <v>2021</v>
      </c>
      <c r="D5394">
        <v>10</v>
      </c>
    </row>
    <row r="5395" spans="1:4" x14ac:dyDescent="0.35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35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35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35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35">
      <c r="A5399" s="1">
        <v>44480</v>
      </c>
      <c r="B5399">
        <v>7.72898</v>
      </c>
      <c r="C5399">
        <v>2021</v>
      </c>
      <c r="D5399">
        <v>10</v>
      </c>
    </row>
    <row r="5400" spans="1:4" x14ac:dyDescent="0.35">
      <c r="A5400" s="1">
        <v>44481</v>
      </c>
      <c r="B5400">
        <v>7.72898</v>
      </c>
      <c r="C5400">
        <v>2021</v>
      </c>
      <c r="D5400">
        <v>10</v>
      </c>
    </row>
    <row r="5401" spans="1:4" x14ac:dyDescent="0.35">
      <c r="A5401" s="1">
        <v>44482</v>
      </c>
      <c r="B5401">
        <v>7.73177</v>
      </c>
      <c r="C5401">
        <v>2021</v>
      </c>
      <c r="D5401">
        <v>10</v>
      </c>
    </row>
    <row r="5402" spans="1:4" x14ac:dyDescent="0.35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35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35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35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35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35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35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35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35">
      <c r="A5410" s="1">
        <v>44491</v>
      </c>
      <c r="B5410">
        <v>7.73264</v>
      </c>
      <c r="C5410">
        <v>2021</v>
      </c>
      <c r="D5410">
        <v>10</v>
      </c>
    </row>
    <row r="5411" spans="1:4" x14ac:dyDescent="0.35">
      <c r="A5411" s="1">
        <v>44492</v>
      </c>
      <c r="B5411">
        <v>7.73264</v>
      </c>
      <c r="C5411">
        <v>2021</v>
      </c>
      <c r="D5411">
        <v>10</v>
      </c>
    </row>
    <row r="5412" spans="1:4" x14ac:dyDescent="0.35">
      <c r="A5412" s="1">
        <v>44493</v>
      </c>
      <c r="B5412">
        <v>7.73264</v>
      </c>
      <c r="C5412">
        <v>2021</v>
      </c>
      <c r="D5412">
        <v>10</v>
      </c>
    </row>
    <row r="5413" spans="1:4" x14ac:dyDescent="0.35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35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35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35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35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35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35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35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35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35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35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35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35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35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35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35">
      <c r="A5428" s="1">
        <v>44509</v>
      </c>
      <c r="B5428">
        <v>7.72837</v>
      </c>
      <c r="C5428">
        <v>2021</v>
      </c>
      <c r="D5428">
        <v>11</v>
      </c>
    </row>
    <row r="5429" spans="1:4" x14ac:dyDescent="0.35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35">
      <c r="A5430" s="1">
        <v>44511</v>
      </c>
      <c r="B5430">
        <v>7.7275</v>
      </c>
      <c r="C5430">
        <v>2021</v>
      </c>
      <c r="D5430">
        <v>11</v>
      </c>
    </row>
    <row r="5431" spans="1:4" x14ac:dyDescent="0.35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35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35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35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35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35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35">
      <c r="A5437" s="1">
        <v>44518</v>
      </c>
      <c r="B5437">
        <v>7.73088</v>
      </c>
      <c r="C5437">
        <v>2021</v>
      </c>
      <c r="D5437">
        <v>11</v>
      </c>
    </row>
    <row r="5438" spans="1:4" x14ac:dyDescent="0.35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35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35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35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35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35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35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35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35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35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35">
      <c r="A5448" s="1">
        <v>44529</v>
      </c>
      <c r="B5448">
        <v>7.73149</v>
      </c>
      <c r="C5448">
        <v>2021</v>
      </c>
      <c r="D5448">
        <v>11</v>
      </c>
    </row>
    <row r="5449" spans="1:4" x14ac:dyDescent="0.35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35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35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35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35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35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35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35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35">
      <c r="A5457" s="1">
        <v>44538</v>
      </c>
      <c r="B5457">
        <v>7.7317</v>
      </c>
      <c r="C5457">
        <v>2021</v>
      </c>
      <c r="D5457">
        <v>12</v>
      </c>
    </row>
    <row r="5458" spans="1:4" x14ac:dyDescent="0.35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35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35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35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35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35">
      <c r="A5463" s="1">
        <v>44544</v>
      </c>
      <c r="B5463">
        <v>7.72471</v>
      </c>
      <c r="C5463">
        <v>2021</v>
      </c>
      <c r="D5463">
        <v>12</v>
      </c>
    </row>
    <row r="5464" spans="1:4" x14ac:dyDescent="0.35">
      <c r="A5464" s="1">
        <v>44545</v>
      </c>
      <c r="B5464">
        <v>7.72525</v>
      </c>
      <c r="C5464">
        <v>2021</v>
      </c>
      <c r="D5464">
        <v>12</v>
      </c>
    </row>
    <row r="5465" spans="1:4" x14ac:dyDescent="0.35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35">
      <c r="A5466" s="1">
        <v>44547</v>
      </c>
      <c r="B5466">
        <v>7.72464</v>
      </c>
      <c r="C5466">
        <v>2021</v>
      </c>
      <c r="D5466">
        <v>12</v>
      </c>
    </row>
    <row r="5467" spans="1:4" x14ac:dyDescent="0.35">
      <c r="A5467" s="1">
        <v>44548</v>
      </c>
      <c r="B5467">
        <v>7.72464</v>
      </c>
      <c r="C5467">
        <v>2021</v>
      </c>
      <c r="D5467">
        <v>12</v>
      </c>
    </row>
    <row r="5468" spans="1:4" x14ac:dyDescent="0.35">
      <c r="A5468" s="1">
        <v>44549</v>
      </c>
      <c r="B5468">
        <v>7.72464</v>
      </c>
      <c r="C5468">
        <v>2021</v>
      </c>
      <c r="D5468">
        <v>12</v>
      </c>
    </row>
    <row r="5469" spans="1:4" x14ac:dyDescent="0.35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35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35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35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35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35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35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35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35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35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35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35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35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35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35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35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35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35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35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35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35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35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35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35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35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35">
      <c r="A5494" s="1">
        <v>44575</v>
      </c>
      <c r="B5494">
        <v>7.70777</v>
      </c>
      <c r="C5494">
        <v>2022</v>
      </c>
      <c r="D5494">
        <v>1</v>
      </c>
    </row>
    <row r="5495" spans="1:4" x14ac:dyDescent="0.35">
      <c r="A5495" s="1">
        <v>44576</v>
      </c>
      <c r="B5495">
        <v>7.70777</v>
      </c>
      <c r="C5495">
        <v>2022</v>
      </c>
      <c r="D5495">
        <v>1</v>
      </c>
    </row>
    <row r="5496" spans="1:4" x14ac:dyDescent="0.35">
      <c r="A5496" s="1">
        <v>44577</v>
      </c>
      <c r="B5496">
        <v>7.70777</v>
      </c>
      <c r="C5496">
        <v>2022</v>
      </c>
      <c r="D5496">
        <v>1</v>
      </c>
    </row>
    <row r="5497" spans="1:4" x14ac:dyDescent="0.35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35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35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35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35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35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35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35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35">
      <c r="A5505" s="1">
        <v>44586</v>
      </c>
      <c r="B5505">
        <v>7.68581</v>
      </c>
      <c r="C5505">
        <v>2022</v>
      </c>
      <c r="D5505">
        <v>1</v>
      </c>
    </row>
    <row r="5506" spans="1:4" x14ac:dyDescent="0.35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35">
      <c r="A5507" s="1">
        <v>44588</v>
      </c>
      <c r="B5507">
        <v>7.68649</v>
      </c>
      <c r="C5507">
        <v>2022</v>
      </c>
      <c r="D5507">
        <v>1</v>
      </c>
    </row>
    <row r="5508" spans="1:4" x14ac:dyDescent="0.35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35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35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35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35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35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35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35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35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35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35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35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35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35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35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35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35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35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35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35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35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35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35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35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35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35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35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35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35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35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35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35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35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35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35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35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35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35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35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35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35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35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35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35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35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35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35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35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35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35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35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35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35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35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35">
      <c r="A5562" s="1">
        <v>44643</v>
      </c>
      <c r="B5562">
        <v>7.68438</v>
      </c>
      <c r="C5562">
        <v>2022</v>
      </c>
      <c r="D5562">
        <v>3</v>
      </c>
    </row>
    <row r="5563" spans="1:4" x14ac:dyDescent="0.35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35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35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35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35">
      <c r="A5567" s="1">
        <v>44648</v>
      </c>
      <c r="B5567">
        <v>7.67889</v>
      </c>
      <c r="C5567">
        <v>2022</v>
      </c>
      <c r="D5567">
        <v>3</v>
      </c>
    </row>
    <row r="5568" spans="1:4" x14ac:dyDescent="0.35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35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35">
      <c r="A5570" s="1">
        <v>44651</v>
      </c>
      <c r="B5570">
        <v>7.68025</v>
      </c>
      <c r="C5570">
        <v>2022</v>
      </c>
      <c r="D5570">
        <v>3</v>
      </c>
    </row>
    <row r="5571" spans="1:4" x14ac:dyDescent="0.35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35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35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35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35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35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35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35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35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35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35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35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35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35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35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35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35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35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35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35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35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35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35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35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35">
      <c r="A5595" s="1">
        <v>44676</v>
      </c>
      <c r="B5595">
        <v>7.6509</v>
      </c>
      <c r="C5595">
        <v>2022</v>
      </c>
      <c r="D5595">
        <v>4</v>
      </c>
    </row>
    <row r="5596" spans="1:4" x14ac:dyDescent="0.35">
      <c r="A5596" s="1">
        <v>44677</v>
      </c>
      <c r="B5596">
        <v>7.65144</v>
      </c>
      <c r="C5596">
        <v>2022</v>
      </c>
      <c r="D5596">
        <v>4</v>
      </c>
    </row>
    <row r="5597" spans="1:4" x14ac:dyDescent="0.35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35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35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35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35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35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35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35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35">
      <c r="A5605" s="1">
        <v>44686</v>
      </c>
      <c r="B5605">
        <v>7.67075</v>
      </c>
      <c r="C5605">
        <v>2022</v>
      </c>
      <c r="D5605">
        <v>5</v>
      </c>
    </row>
    <row r="5606" spans="1:4" x14ac:dyDescent="0.35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35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35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35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35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35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35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35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35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35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35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35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35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35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35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35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35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35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35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35">
      <c r="A5625" s="1">
        <v>44706</v>
      </c>
      <c r="B5625">
        <v>7.67577</v>
      </c>
      <c r="C5625">
        <v>2022</v>
      </c>
      <c r="D5625">
        <v>5</v>
      </c>
    </row>
    <row r="5626" spans="1:4" x14ac:dyDescent="0.35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35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35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35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35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35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35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35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35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35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35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35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35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35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35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35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35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35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35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35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35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35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35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35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35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35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35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35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35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35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35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35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35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35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35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35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35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35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35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35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35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35">
      <c r="A5667" s="1">
        <v>44748</v>
      </c>
      <c r="B5667">
        <v>7.74979</v>
      </c>
      <c r="C5667">
        <v>2022</v>
      </c>
      <c r="D5667">
        <v>7</v>
      </c>
    </row>
    <row r="5668" spans="1:4" x14ac:dyDescent="0.35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35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35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35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35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35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35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35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35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35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35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35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35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35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35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35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35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35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35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35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35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35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35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35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35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35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35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35">
      <c r="A5695" s="1">
        <v>44776</v>
      </c>
      <c r="B5695">
        <v>7.73292</v>
      </c>
      <c r="C5695">
        <v>2022</v>
      </c>
      <c r="D5695">
        <v>8</v>
      </c>
    </row>
    <row r="5696" spans="1:4" x14ac:dyDescent="0.35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35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35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35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35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35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35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35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35">
      <c r="A5704" s="1">
        <v>44785</v>
      </c>
      <c r="B5704">
        <v>7.734</v>
      </c>
      <c r="C5704">
        <v>2022</v>
      </c>
      <c r="D5704">
        <v>8</v>
      </c>
    </row>
    <row r="5705" spans="1:4" x14ac:dyDescent="0.35">
      <c r="A5705" s="1">
        <v>44786</v>
      </c>
      <c r="B5705">
        <v>7.734</v>
      </c>
      <c r="C5705">
        <v>2022</v>
      </c>
      <c r="D5705">
        <v>8</v>
      </c>
    </row>
    <row r="5706" spans="1:4" x14ac:dyDescent="0.35">
      <c r="A5706" s="1">
        <v>44787</v>
      </c>
      <c r="B5706">
        <v>7.734</v>
      </c>
      <c r="C5706">
        <v>2022</v>
      </c>
      <c r="D5706">
        <v>8</v>
      </c>
    </row>
    <row r="5707" spans="1:4" x14ac:dyDescent="0.35">
      <c r="A5707" s="1">
        <v>44788</v>
      </c>
      <c r="B5707">
        <v>7.734</v>
      </c>
      <c r="C5707">
        <v>2022</v>
      </c>
      <c r="D5707">
        <v>8</v>
      </c>
    </row>
    <row r="5708" spans="1:4" x14ac:dyDescent="0.35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35">
      <c r="A5709" s="1">
        <v>44790</v>
      </c>
      <c r="B5709">
        <v>7.72851</v>
      </c>
      <c r="C5709">
        <v>2022</v>
      </c>
      <c r="D5709">
        <v>8</v>
      </c>
    </row>
    <row r="5710" spans="1:4" x14ac:dyDescent="0.35">
      <c r="A5710" s="1">
        <v>44791</v>
      </c>
      <c r="B5710">
        <v>7.73095</v>
      </c>
      <c r="C5710">
        <v>2022</v>
      </c>
      <c r="D5710">
        <v>8</v>
      </c>
    </row>
    <row r="5711" spans="1:4" x14ac:dyDescent="0.35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35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35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35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35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35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35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35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35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35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35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35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35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35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35">
      <c r="A5725" s="1">
        <v>44806</v>
      </c>
      <c r="B5725">
        <v>7.74268</v>
      </c>
      <c r="C5725">
        <v>2022</v>
      </c>
      <c r="D5725">
        <v>9</v>
      </c>
    </row>
    <row r="5726" spans="1:4" x14ac:dyDescent="0.35">
      <c r="A5726" s="1">
        <v>44807</v>
      </c>
      <c r="B5726">
        <v>7.74268</v>
      </c>
      <c r="C5726">
        <v>2022</v>
      </c>
      <c r="D5726">
        <v>9</v>
      </c>
    </row>
    <row r="5727" spans="1:4" x14ac:dyDescent="0.35">
      <c r="A5727" s="1">
        <v>44808</v>
      </c>
      <c r="B5727">
        <v>7.74268</v>
      </c>
      <c r="C5727">
        <v>2022</v>
      </c>
      <c r="D5727">
        <v>9</v>
      </c>
    </row>
    <row r="5728" spans="1:4" x14ac:dyDescent="0.35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35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35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35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35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35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35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35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35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35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35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35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35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35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35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35">
      <c r="A5743" s="1">
        <v>44824</v>
      </c>
      <c r="B5743">
        <v>7.80091</v>
      </c>
      <c r="C5743">
        <v>2022</v>
      </c>
      <c r="D5743">
        <v>9</v>
      </c>
    </row>
    <row r="5744" spans="1:4" x14ac:dyDescent="0.35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35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35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35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35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35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35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35">
      <c r="A5751" s="1">
        <v>44832</v>
      </c>
      <c r="B5751">
        <v>7.85501</v>
      </c>
      <c r="C5751">
        <v>2022</v>
      </c>
      <c r="D5751">
        <v>9</v>
      </c>
    </row>
    <row r="5752" spans="1:4" x14ac:dyDescent="0.35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35">
      <c r="A5753" s="1">
        <v>44834</v>
      </c>
      <c r="B5753">
        <v>7.88368</v>
      </c>
      <c r="C5753">
        <v>2022</v>
      </c>
      <c r="D5753">
        <v>9</v>
      </c>
    </row>
    <row r="5754" spans="1:4" x14ac:dyDescent="0.35">
      <c r="A5754" s="1">
        <v>44835</v>
      </c>
      <c r="B5754">
        <v>7.88368</v>
      </c>
      <c r="C5754">
        <v>2022</v>
      </c>
      <c r="D5754">
        <v>10</v>
      </c>
    </row>
    <row r="5755" spans="1:4" x14ac:dyDescent="0.35">
      <c r="A5755" s="1">
        <v>44836</v>
      </c>
      <c r="B5755">
        <v>7.88368</v>
      </c>
      <c r="C5755">
        <v>2022</v>
      </c>
      <c r="D5755">
        <v>10</v>
      </c>
    </row>
    <row r="5756" spans="1:4" x14ac:dyDescent="0.35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35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35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35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35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35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35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35">
      <c r="A5763" s="1">
        <v>44844</v>
      </c>
      <c r="B5763">
        <v>7.87662</v>
      </c>
      <c r="C5763">
        <v>2022</v>
      </c>
      <c r="D5763">
        <v>10</v>
      </c>
    </row>
    <row r="5764" spans="1:4" x14ac:dyDescent="0.35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35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35">
      <c r="A5766" s="1">
        <v>44847</v>
      </c>
      <c r="B5766">
        <v>7.86625</v>
      </c>
      <c r="C5766">
        <v>2022</v>
      </c>
      <c r="D5766">
        <v>10</v>
      </c>
    </row>
    <row r="5767" spans="1:4" x14ac:dyDescent="0.35">
      <c r="A5767" s="1">
        <v>44848</v>
      </c>
      <c r="B5767">
        <v>7.86252</v>
      </c>
      <c r="C5767">
        <v>2022</v>
      </c>
      <c r="D5767">
        <v>10</v>
      </c>
    </row>
    <row r="5768" spans="1:4" x14ac:dyDescent="0.35">
      <c r="A5768" s="1">
        <v>44849</v>
      </c>
      <c r="B5768">
        <v>7.86252</v>
      </c>
      <c r="C5768">
        <v>2022</v>
      </c>
      <c r="D5768">
        <v>10</v>
      </c>
    </row>
    <row r="5769" spans="1:4" x14ac:dyDescent="0.35">
      <c r="A5769" s="1">
        <v>44850</v>
      </c>
      <c r="B5769">
        <v>7.86252</v>
      </c>
      <c r="C5769">
        <v>2022</v>
      </c>
      <c r="D5769">
        <v>10</v>
      </c>
    </row>
    <row r="5770" spans="1:4" x14ac:dyDescent="0.35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35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35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35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35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35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35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35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35">
      <c r="A5778" s="1">
        <v>44859</v>
      </c>
      <c r="B5778">
        <v>7.84511</v>
      </c>
      <c r="C5778">
        <v>2022</v>
      </c>
      <c r="D5778">
        <v>10</v>
      </c>
    </row>
    <row r="5779" spans="1:4" x14ac:dyDescent="0.35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35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35">
      <c r="A5781" s="1">
        <v>44862</v>
      </c>
      <c r="B5781">
        <v>7.83772</v>
      </c>
      <c r="C5781">
        <v>2022</v>
      </c>
      <c r="D5781">
        <v>10</v>
      </c>
    </row>
    <row r="5782" spans="1:4" x14ac:dyDescent="0.35">
      <c r="A5782" s="1">
        <v>44863</v>
      </c>
      <c r="B5782">
        <v>7.83772</v>
      </c>
      <c r="C5782">
        <v>2022</v>
      </c>
      <c r="D5782">
        <v>10</v>
      </c>
    </row>
    <row r="5783" spans="1:4" x14ac:dyDescent="0.35">
      <c r="A5783" s="1">
        <v>44864</v>
      </c>
      <c r="B5783">
        <v>7.83772</v>
      </c>
      <c r="C5783">
        <v>2022</v>
      </c>
      <c r="D5783">
        <v>10</v>
      </c>
    </row>
    <row r="5784" spans="1:4" x14ac:dyDescent="0.35">
      <c r="A5784" s="1">
        <v>44865</v>
      </c>
      <c r="B5784">
        <v>7.82857</v>
      </c>
      <c r="C5784">
        <v>2022</v>
      </c>
      <c r="D5784">
        <v>10</v>
      </c>
    </row>
    <row r="5785" spans="1:4" x14ac:dyDescent="0.35">
      <c r="A5785" s="1">
        <v>44866</v>
      </c>
      <c r="B5785">
        <v>7.82857</v>
      </c>
      <c r="C5785">
        <v>2022</v>
      </c>
      <c r="D5785">
        <v>11</v>
      </c>
    </row>
    <row r="5786" spans="1:4" x14ac:dyDescent="0.35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35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35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35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35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35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35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35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35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35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35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35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35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35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35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35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35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35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35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35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35">
      <c r="A5806" s="1">
        <v>44887</v>
      </c>
      <c r="B5806">
        <v>7.80497</v>
      </c>
      <c r="C5806">
        <v>2022</v>
      </c>
      <c r="D5806">
        <v>11</v>
      </c>
    </row>
    <row r="5807" spans="1:4" x14ac:dyDescent="0.35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35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35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35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35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35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35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35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35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35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35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35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35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35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35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35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35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35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35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35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35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35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35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35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35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35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35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35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35">
      <c r="A5835" s="1">
        <v>44916</v>
      </c>
      <c r="B5835">
        <v>7.85419</v>
      </c>
      <c r="C5835">
        <v>2022</v>
      </c>
      <c r="D5835">
        <v>12</v>
      </c>
    </row>
    <row r="5836" spans="1:4" x14ac:dyDescent="0.35">
      <c r="A5836" s="1">
        <v>44917</v>
      </c>
      <c r="B5836">
        <v>7.85527</v>
      </c>
      <c r="C5836">
        <v>2022</v>
      </c>
      <c r="D5836">
        <v>12</v>
      </c>
    </row>
    <row r="5837" spans="1:4" x14ac:dyDescent="0.35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35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35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35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35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35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35">
      <c r="A5843" s="1">
        <v>44924</v>
      </c>
      <c r="B5843">
        <v>7.85222</v>
      </c>
      <c r="C5843">
        <v>2022</v>
      </c>
      <c r="D5843">
        <v>12</v>
      </c>
    </row>
    <row r="5844" spans="1:4" x14ac:dyDescent="0.35">
      <c r="A5844" s="1">
        <v>44925</v>
      </c>
      <c r="B5844">
        <v>7.85222</v>
      </c>
      <c r="C5844">
        <v>2022</v>
      </c>
      <c r="D5844">
        <v>12</v>
      </c>
    </row>
    <row r="5845" spans="1:4" x14ac:dyDescent="0.35">
      <c r="A5845" s="1">
        <v>44926</v>
      </c>
      <c r="B5845">
        <v>7.85222</v>
      </c>
      <c r="C5845">
        <v>2022</v>
      </c>
      <c r="D5845">
        <v>12</v>
      </c>
    </row>
    <row r="5846" spans="1:4" x14ac:dyDescent="0.35">
      <c r="A5846" s="1">
        <v>44927</v>
      </c>
      <c r="B5846">
        <v>7.85222</v>
      </c>
      <c r="C5846">
        <v>2023</v>
      </c>
      <c r="D5846">
        <v>1</v>
      </c>
    </row>
    <row r="5847" spans="1:4" x14ac:dyDescent="0.35">
      <c r="A5847" s="1">
        <v>44928</v>
      </c>
      <c r="B5847">
        <v>7.85222</v>
      </c>
      <c r="C5847">
        <v>2023</v>
      </c>
      <c r="D5847">
        <v>1</v>
      </c>
    </row>
    <row r="5848" spans="1:4" x14ac:dyDescent="0.35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35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35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35">
      <c r="A5851" s="1">
        <v>44932</v>
      </c>
      <c r="B5851">
        <v>7.84856</v>
      </c>
      <c r="C5851">
        <v>2023</v>
      </c>
      <c r="D5851">
        <v>1</v>
      </c>
    </row>
    <row r="5852" spans="1:4" x14ac:dyDescent="0.35">
      <c r="A5852" s="1">
        <v>44933</v>
      </c>
      <c r="B5852">
        <v>7.84856</v>
      </c>
      <c r="C5852">
        <v>2023</v>
      </c>
      <c r="D5852">
        <v>1</v>
      </c>
    </row>
    <row r="5853" spans="1:4" x14ac:dyDescent="0.35">
      <c r="A5853" s="1">
        <v>44934</v>
      </c>
      <c r="B5853">
        <v>7.84856</v>
      </c>
      <c r="C5853">
        <v>2023</v>
      </c>
      <c r="D5853">
        <v>1</v>
      </c>
    </row>
    <row r="5854" spans="1:4" x14ac:dyDescent="0.35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35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35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35">
      <c r="A5857" s="1">
        <v>44938</v>
      </c>
      <c r="B5857">
        <v>7.85</v>
      </c>
      <c r="C5857">
        <v>2023</v>
      </c>
      <c r="D5857">
        <v>1</v>
      </c>
    </row>
    <row r="5858" spans="1:4" x14ac:dyDescent="0.35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35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35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35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35">
      <c r="A5862" s="1">
        <v>44943</v>
      </c>
      <c r="B5862">
        <v>7.84762</v>
      </c>
      <c r="C5862">
        <v>2023</v>
      </c>
      <c r="D5862">
        <v>1</v>
      </c>
    </row>
    <row r="5863" spans="1:4" x14ac:dyDescent="0.35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35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35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35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35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35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35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35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35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35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35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35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35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35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35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35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35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35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35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35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35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35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35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35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35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35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35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35">
      <c r="A5890" s="1">
        <v>44971</v>
      </c>
      <c r="B5890">
        <v>7.83256</v>
      </c>
      <c r="C5890">
        <v>2023</v>
      </c>
      <c r="D5890">
        <v>2</v>
      </c>
    </row>
    <row r="5891" spans="1:4" x14ac:dyDescent="0.35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35">
      <c r="A5892" s="1">
        <v>44973</v>
      </c>
      <c r="B5892">
        <v>7.82864</v>
      </c>
      <c r="C5892">
        <v>2023</v>
      </c>
      <c r="D5892">
        <v>2</v>
      </c>
    </row>
    <row r="5893" spans="1:4" x14ac:dyDescent="0.35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35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35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35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35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35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35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35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35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35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35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35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35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35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35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35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35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35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35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35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35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35">
      <c r="A5914" s="1">
        <v>44995</v>
      </c>
      <c r="B5914">
        <v>7.80715</v>
      </c>
      <c r="C5914">
        <v>2023</v>
      </c>
      <c r="D5914">
        <v>3</v>
      </c>
    </row>
    <row r="5915" spans="1:4" x14ac:dyDescent="0.35">
      <c r="A5915" s="1">
        <v>44996</v>
      </c>
      <c r="B5915">
        <v>7.80715</v>
      </c>
      <c r="C5915">
        <v>2023</v>
      </c>
      <c r="D5915">
        <v>3</v>
      </c>
    </row>
    <row r="5916" spans="1:4" x14ac:dyDescent="0.35">
      <c r="A5916" s="1">
        <v>44997</v>
      </c>
      <c r="B5916">
        <v>7.80715</v>
      </c>
      <c r="C5916">
        <v>2023</v>
      </c>
      <c r="D5916">
        <v>3</v>
      </c>
    </row>
    <row r="5917" spans="1:4" x14ac:dyDescent="0.35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35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35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35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35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35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35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35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35">
      <c r="A5925" s="1">
        <v>45006</v>
      </c>
      <c r="B5925">
        <v>7.79352</v>
      </c>
      <c r="C5925">
        <v>2023</v>
      </c>
      <c r="D5925">
        <v>3</v>
      </c>
    </row>
    <row r="5926" spans="1:4" x14ac:dyDescent="0.35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35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35">
      <c r="A5928" s="1">
        <v>45009</v>
      </c>
      <c r="B5928">
        <v>7.80518</v>
      </c>
      <c r="C5928">
        <v>2023</v>
      </c>
      <c r="D5928">
        <v>3</v>
      </c>
    </row>
    <row r="5929" spans="1:4" x14ac:dyDescent="0.35">
      <c r="A5929" s="1">
        <v>45010</v>
      </c>
      <c r="B5929">
        <v>7.80518</v>
      </c>
      <c r="C5929">
        <v>2023</v>
      </c>
      <c r="D5929">
        <v>3</v>
      </c>
    </row>
    <row r="5930" spans="1:4" x14ac:dyDescent="0.35">
      <c r="A5930" s="1">
        <v>45011</v>
      </c>
      <c r="B5930">
        <v>7.80518</v>
      </c>
      <c r="C5930">
        <v>2023</v>
      </c>
      <c r="D5930">
        <v>3</v>
      </c>
    </row>
    <row r="5931" spans="1:4" x14ac:dyDescent="0.35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35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35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35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35">
      <c r="A5935" s="1">
        <v>45016</v>
      </c>
      <c r="B5935">
        <v>7.80335</v>
      </c>
      <c r="C5935">
        <v>2023</v>
      </c>
      <c r="D5935">
        <v>3</v>
      </c>
    </row>
    <row r="5936" spans="1:4" x14ac:dyDescent="0.35">
      <c r="A5936" s="1">
        <v>45017</v>
      </c>
      <c r="B5936">
        <v>7.80335</v>
      </c>
      <c r="C5936">
        <v>2023</v>
      </c>
      <c r="D5936">
        <v>4</v>
      </c>
    </row>
    <row r="5937" spans="1:4" x14ac:dyDescent="0.35">
      <c r="A5937" s="1">
        <v>45018</v>
      </c>
      <c r="B5937">
        <v>7.80335</v>
      </c>
      <c r="C5937">
        <v>2023</v>
      </c>
      <c r="D5937">
        <v>4</v>
      </c>
    </row>
    <row r="5938" spans="1:4" x14ac:dyDescent="0.35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35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35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35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35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35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35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35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35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35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35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35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35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35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35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35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35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35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35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35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35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35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35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35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35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35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35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35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35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35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35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35">
      <c r="A5969" s="1">
        <v>45050</v>
      </c>
      <c r="B5969">
        <v>7.80938</v>
      </c>
      <c r="C5969">
        <v>2023</v>
      </c>
      <c r="D5969">
        <v>5</v>
      </c>
    </row>
    <row r="5970" spans="1:4" x14ac:dyDescent="0.35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35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35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35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35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35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35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35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35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35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35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35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35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35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35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35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35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35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35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35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35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35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35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35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35">
      <c r="A5994" s="1">
        <v>45075</v>
      </c>
      <c r="B5994">
        <v>7.82029</v>
      </c>
      <c r="C5994">
        <v>2023</v>
      </c>
      <c r="D5994">
        <v>5</v>
      </c>
    </row>
    <row r="5995" spans="1:4" x14ac:dyDescent="0.35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35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35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35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35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35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35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35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35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35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35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35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35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35">
      <c r="A6008" s="1">
        <v>45089</v>
      </c>
      <c r="B6008">
        <v>7.83317</v>
      </c>
      <c r="C6008">
        <v>2023</v>
      </c>
      <c r="D6008">
        <v>6</v>
      </c>
    </row>
    <row r="6009" spans="1:4" x14ac:dyDescent="0.35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35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35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35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35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35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35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35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35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35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35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35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35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35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35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35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35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35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35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35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35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35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35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35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35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35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35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35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35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35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35">
      <c r="A6039" s="1">
        <v>45120</v>
      </c>
      <c r="B6039">
        <v>7.84314</v>
      </c>
      <c r="C6039">
        <v>2023</v>
      </c>
      <c r="D6039">
        <v>7</v>
      </c>
    </row>
    <row r="6040" spans="1:4" x14ac:dyDescent="0.35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35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35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35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35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35">
      <c r="A6045" s="1">
        <v>45126</v>
      </c>
      <c r="B6045">
        <v>7.84612</v>
      </c>
      <c r="C6045">
        <v>2023</v>
      </c>
      <c r="D6045">
        <v>7</v>
      </c>
    </row>
    <row r="6046" spans="1:4" x14ac:dyDescent="0.35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35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35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35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35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35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35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35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35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35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35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35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35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35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35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35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35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35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35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35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35">
      <c r="A6066" s="1">
        <v>45147</v>
      </c>
      <c r="B6066">
        <v>7.86111</v>
      </c>
      <c r="C6066">
        <v>2023</v>
      </c>
      <c r="D6066">
        <v>8</v>
      </c>
    </row>
    <row r="6067" spans="1:4" x14ac:dyDescent="0.35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35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35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35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35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35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35">
      <c r="A6073" s="1">
        <v>45154</v>
      </c>
      <c r="B6073">
        <v>7.84999</v>
      </c>
      <c r="C6073">
        <v>2023</v>
      </c>
      <c r="D6073">
        <v>8</v>
      </c>
    </row>
    <row r="6074" spans="1:4" x14ac:dyDescent="0.35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35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35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35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35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35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35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35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35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35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35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35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35">
      <c r="A6086" s="1">
        <v>45167</v>
      </c>
      <c r="B6086">
        <v>7.86456</v>
      </c>
      <c r="C6086">
        <v>2023</v>
      </c>
      <c r="D6086">
        <v>8</v>
      </c>
    </row>
    <row r="6087" spans="1:4" x14ac:dyDescent="0.35">
      <c r="A6087" s="1">
        <v>45168</v>
      </c>
      <c r="B6087">
        <v>7.86564</v>
      </c>
      <c r="C6087">
        <v>2023</v>
      </c>
      <c r="D6087">
        <v>8</v>
      </c>
    </row>
    <row r="6088" spans="1:4" x14ac:dyDescent="0.35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35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35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35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35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35">
      <c r="A6093" s="1">
        <v>45174</v>
      </c>
      <c r="B6093">
        <v>7.87296</v>
      </c>
      <c r="C6093">
        <v>2023</v>
      </c>
      <c r="D6093">
        <v>9</v>
      </c>
    </row>
    <row r="6094" spans="1:4" x14ac:dyDescent="0.35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35">
      <c r="A6095" s="1">
        <v>45176</v>
      </c>
      <c r="B6095">
        <v>7.86869</v>
      </c>
      <c r="C6095">
        <v>2023</v>
      </c>
      <c r="D6095">
        <v>9</v>
      </c>
    </row>
    <row r="6096" spans="1:4" x14ac:dyDescent="0.35">
      <c r="A6096" s="1">
        <v>45177</v>
      </c>
      <c r="B6096">
        <v>7.87425</v>
      </c>
      <c r="C6096">
        <v>2023</v>
      </c>
      <c r="D6096">
        <v>9</v>
      </c>
    </row>
    <row r="6097" spans="1:4" x14ac:dyDescent="0.35">
      <c r="A6097" s="1">
        <v>45178</v>
      </c>
      <c r="B6097">
        <v>7.87425</v>
      </c>
      <c r="C6097">
        <v>2023</v>
      </c>
      <c r="D6097">
        <v>9</v>
      </c>
    </row>
    <row r="6098" spans="1:4" x14ac:dyDescent="0.35">
      <c r="A6098" s="1">
        <v>45179</v>
      </c>
      <c r="B6098">
        <v>7.87425</v>
      </c>
      <c r="C6098">
        <v>2023</v>
      </c>
      <c r="D6098">
        <v>9</v>
      </c>
    </row>
    <row r="6099" spans="1:4" x14ac:dyDescent="0.35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35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35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35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35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35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35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35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35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35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35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35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35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35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35">
      <c r="A6113" s="1">
        <v>45194</v>
      </c>
      <c r="B6113">
        <v>7.86259</v>
      </c>
      <c r="C6113">
        <v>2023</v>
      </c>
      <c r="D6113">
        <v>9</v>
      </c>
    </row>
    <row r="6114" spans="1:4" x14ac:dyDescent="0.35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35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35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35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35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35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35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35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35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35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35">
      <c r="A6124" s="1">
        <v>45205</v>
      </c>
      <c r="B6124">
        <v>7.84518</v>
      </c>
      <c r="C6124">
        <v>2023</v>
      </c>
      <c r="D6124">
        <v>10</v>
      </c>
    </row>
    <row r="6125" spans="1:4" x14ac:dyDescent="0.35">
      <c r="A6125" s="1">
        <v>45206</v>
      </c>
      <c r="B6125">
        <v>7.84518</v>
      </c>
      <c r="C6125">
        <v>2023</v>
      </c>
      <c r="D6125">
        <v>10</v>
      </c>
    </row>
    <row r="6126" spans="1:4" x14ac:dyDescent="0.35">
      <c r="A6126" s="1">
        <v>45207</v>
      </c>
      <c r="B6126">
        <v>7.84518</v>
      </c>
      <c r="C6126">
        <v>2023</v>
      </c>
      <c r="D6126">
        <v>10</v>
      </c>
    </row>
    <row r="6127" spans="1:4" x14ac:dyDescent="0.35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35">
      <c r="A6128" s="1">
        <v>45209</v>
      </c>
      <c r="B6128">
        <v>7.85032</v>
      </c>
      <c r="C6128">
        <v>2023</v>
      </c>
      <c r="D6128">
        <v>10</v>
      </c>
    </row>
    <row r="6129" spans="1:4" x14ac:dyDescent="0.35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35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35">
      <c r="A6131" s="1">
        <v>45212</v>
      </c>
      <c r="B6131">
        <v>7.84314</v>
      </c>
      <c r="C6131">
        <v>2023</v>
      </c>
      <c r="D6131">
        <v>10</v>
      </c>
    </row>
    <row r="6132" spans="1:4" x14ac:dyDescent="0.35">
      <c r="A6132" s="1">
        <v>45213</v>
      </c>
      <c r="B6132">
        <v>7.84314</v>
      </c>
      <c r="C6132">
        <v>2023</v>
      </c>
      <c r="D6132">
        <v>10</v>
      </c>
    </row>
    <row r="6133" spans="1:4" x14ac:dyDescent="0.35">
      <c r="A6133" s="1">
        <v>45214</v>
      </c>
      <c r="B6133">
        <v>7.84314</v>
      </c>
      <c r="C6133">
        <v>2023</v>
      </c>
      <c r="D6133">
        <v>10</v>
      </c>
    </row>
    <row r="6134" spans="1:4" x14ac:dyDescent="0.35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35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35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35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35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35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35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35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35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35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35">
      <c r="A6144" s="1">
        <v>45225</v>
      </c>
      <c r="B6144">
        <v>7.84253</v>
      </c>
      <c r="C6144">
        <v>2023</v>
      </c>
      <c r="D6144">
        <v>10</v>
      </c>
    </row>
    <row r="6145" spans="1:4" x14ac:dyDescent="0.35">
      <c r="A6145" s="1">
        <v>45226</v>
      </c>
      <c r="B6145">
        <v>7.84232</v>
      </c>
      <c r="C6145">
        <v>2023</v>
      </c>
      <c r="D6145">
        <v>10</v>
      </c>
    </row>
    <row r="6146" spans="1:4" x14ac:dyDescent="0.35">
      <c r="A6146" s="1">
        <v>45227</v>
      </c>
      <c r="B6146">
        <v>7.84232</v>
      </c>
      <c r="C6146">
        <v>2023</v>
      </c>
      <c r="D6146">
        <v>10</v>
      </c>
    </row>
    <row r="6147" spans="1:4" x14ac:dyDescent="0.35">
      <c r="A6147" s="1">
        <v>45228</v>
      </c>
      <c r="B6147">
        <v>7.84232</v>
      </c>
      <c r="C6147">
        <v>2023</v>
      </c>
      <c r="D6147">
        <v>10</v>
      </c>
    </row>
    <row r="6148" spans="1:4" x14ac:dyDescent="0.35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35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35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35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35">
      <c r="A6152" s="1">
        <v>45233</v>
      </c>
      <c r="B6152">
        <v>7.83155</v>
      </c>
      <c r="C6152">
        <v>2023</v>
      </c>
      <c r="D6152">
        <v>11</v>
      </c>
    </row>
    <row r="6153" spans="1:4" x14ac:dyDescent="0.35">
      <c r="A6153" s="1">
        <v>45234</v>
      </c>
      <c r="B6153">
        <v>7.83155</v>
      </c>
      <c r="C6153">
        <v>2023</v>
      </c>
      <c r="D6153">
        <v>11</v>
      </c>
    </row>
    <row r="6154" spans="1:4" x14ac:dyDescent="0.35">
      <c r="A6154" s="1">
        <v>45235</v>
      </c>
      <c r="B6154">
        <v>7.83155</v>
      </c>
      <c r="C6154">
        <v>2023</v>
      </c>
      <c r="D6154">
        <v>11</v>
      </c>
    </row>
    <row r="6155" spans="1:4" x14ac:dyDescent="0.35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35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35">
      <c r="A6157" s="1">
        <v>45238</v>
      </c>
      <c r="B6157">
        <v>7.82423</v>
      </c>
      <c r="C6157">
        <v>2023</v>
      </c>
      <c r="D6157">
        <v>11</v>
      </c>
    </row>
    <row r="6158" spans="1:4" x14ac:dyDescent="0.35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35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35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35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35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35">
      <c r="A6163" s="1">
        <v>45244</v>
      </c>
      <c r="B6163">
        <v>7.82179</v>
      </c>
      <c r="C6163">
        <v>2023</v>
      </c>
      <c r="D6163">
        <v>11</v>
      </c>
    </row>
    <row r="6164" spans="1:4" x14ac:dyDescent="0.35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35">
      <c r="A6165" s="1">
        <v>45246</v>
      </c>
      <c r="B6165">
        <v>7.82592</v>
      </c>
      <c r="C6165">
        <v>2023</v>
      </c>
      <c r="D6165">
        <v>11</v>
      </c>
    </row>
    <row r="6166" spans="1:4" x14ac:dyDescent="0.35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35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35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35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35">
      <c r="A6170" s="1">
        <v>45251</v>
      </c>
      <c r="B6170">
        <v>7.82524</v>
      </c>
      <c r="C6170">
        <v>2023</v>
      </c>
      <c r="D6170">
        <v>11</v>
      </c>
    </row>
    <row r="6171" spans="1:4" x14ac:dyDescent="0.35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35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35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35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35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35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35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35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35">
      <c r="A6179" s="1">
        <v>45260</v>
      </c>
      <c r="B6179">
        <v>7.82836</v>
      </c>
      <c r="C6179">
        <v>2023</v>
      </c>
      <c r="D6179">
        <v>11</v>
      </c>
    </row>
    <row r="6180" spans="1:4" x14ac:dyDescent="0.35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35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35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35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35">
      <c r="A6184" s="1">
        <v>45265</v>
      </c>
      <c r="B6184">
        <v>7.8243</v>
      </c>
      <c r="C6184">
        <v>2023</v>
      </c>
      <c r="D6184">
        <v>12</v>
      </c>
    </row>
    <row r="6185" spans="1:4" x14ac:dyDescent="0.35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35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35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35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35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35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35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35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35">
      <c r="A6193" s="1">
        <v>45274</v>
      </c>
      <c r="B6193">
        <v>7.82158</v>
      </c>
      <c r="C6193">
        <v>2023</v>
      </c>
      <c r="D6193">
        <v>12</v>
      </c>
    </row>
    <row r="6194" spans="1:4" x14ac:dyDescent="0.35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35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35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35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35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35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35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35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35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35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35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35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35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35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35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35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35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35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35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35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35">
      <c r="A6214" s="1">
        <v>45295</v>
      </c>
      <c r="B6214">
        <v>7.82409</v>
      </c>
      <c r="C6214">
        <v>2024</v>
      </c>
      <c r="D6214">
        <v>1</v>
      </c>
    </row>
    <row r="6215" spans="1:4" x14ac:dyDescent="0.35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35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35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35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35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35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35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35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35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35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35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35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35">
      <c r="A6227" s="1">
        <v>45308</v>
      </c>
      <c r="B6227">
        <v>7.8165100000000001</v>
      </c>
      <c r="C6227">
        <v>2024</v>
      </c>
      <c r="D6227">
        <v>1</v>
      </c>
    </row>
    <row r="6228" spans="1:4" x14ac:dyDescent="0.35">
      <c r="A6228" s="1">
        <v>45309</v>
      </c>
      <c r="B6228">
        <v>7.8198800000000004</v>
      </c>
      <c r="C6228">
        <v>2024</v>
      </c>
      <c r="D6228">
        <v>1</v>
      </c>
    </row>
    <row r="6229" spans="1:4" x14ac:dyDescent="0.35">
      <c r="A6229" s="1">
        <v>45310</v>
      </c>
      <c r="B6229">
        <v>7.8178200000000002</v>
      </c>
      <c r="C6229">
        <v>2024</v>
      </c>
      <c r="D6229">
        <v>1</v>
      </c>
    </row>
    <row r="6230" spans="1:4" x14ac:dyDescent="0.35">
      <c r="A6230" s="1">
        <v>45311</v>
      </c>
      <c r="B6230">
        <v>7.8178200000000002</v>
      </c>
      <c r="C6230">
        <v>2024</v>
      </c>
      <c r="D6230">
        <v>1</v>
      </c>
    </row>
    <row r="6231" spans="1:4" x14ac:dyDescent="0.35">
      <c r="A6231" s="1">
        <v>45312</v>
      </c>
      <c r="B6231">
        <v>7.8178200000000002</v>
      </c>
      <c r="C6231">
        <v>2024</v>
      </c>
      <c r="D6231">
        <v>1</v>
      </c>
    </row>
    <row r="6232" spans="1:4" x14ac:dyDescent="0.35">
      <c r="A6232" s="1">
        <v>45313</v>
      </c>
      <c r="B6232">
        <v>7.81494</v>
      </c>
      <c r="C6232">
        <v>2024</v>
      </c>
      <c r="D6232">
        <v>1</v>
      </c>
    </row>
    <row r="6233" spans="1:4" x14ac:dyDescent="0.35">
      <c r="A6233" s="1">
        <v>45314</v>
      </c>
      <c r="B6233">
        <v>7.81473</v>
      </c>
      <c r="C6233">
        <v>2024</v>
      </c>
      <c r="D6233">
        <v>1</v>
      </c>
    </row>
    <row r="6234" spans="1:4" x14ac:dyDescent="0.35">
      <c r="A6234" s="1">
        <v>45315</v>
      </c>
      <c r="B6234">
        <v>7.8157800000000002</v>
      </c>
      <c r="C6234">
        <v>2024</v>
      </c>
      <c r="D6234">
        <v>1</v>
      </c>
    </row>
    <row r="6235" spans="1:4" x14ac:dyDescent="0.35">
      <c r="A6235" s="1">
        <v>45316</v>
      </c>
      <c r="B6235">
        <v>7.8186999999999998</v>
      </c>
      <c r="C6235">
        <v>2024</v>
      </c>
      <c r="D6235">
        <v>1</v>
      </c>
    </row>
    <row r="6236" spans="1:4" x14ac:dyDescent="0.35">
      <c r="A6236" s="1">
        <v>45317</v>
      </c>
      <c r="B6236">
        <v>7.81541</v>
      </c>
      <c r="C6236">
        <v>2024</v>
      </c>
      <c r="D6236">
        <v>1</v>
      </c>
    </row>
    <row r="6237" spans="1:4" x14ac:dyDescent="0.35">
      <c r="A6237" s="1">
        <v>45318</v>
      </c>
      <c r="B6237">
        <v>7.81541</v>
      </c>
      <c r="C6237">
        <v>2024</v>
      </c>
      <c r="D6237">
        <v>1</v>
      </c>
    </row>
    <row r="6238" spans="1:4" x14ac:dyDescent="0.35">
      <c r="A6238" s="1">
        <v>45319</v>
      </c>
      <c r="B6238">
        <v>7.81541</v>
      </c>
      <c r="C6238">
        <v>2024</v>
      </c>
      <c r="D6238">
        <v>1</v>
      </c>
    </row>
    <row r="6239" spans="1:4" x14ac:dyDescent="0.35">
      <c r="A6239" s="1">
        <v>45320</v>
      </c>
      <c r="B6239">
        <v>7.8138199999999998</v>
      </c>
      <c r="C6239">
        <v>2024</v>
      </c>
      <c r="D6239">
        <v>1</v>
      </c>
    </row>
    <row r="6240" spans="1:4" x14ac:dyDescent="0.35">
      <c r="A6240" s="1">
        <v>45321</v>
      </c>
      <c r="B6240">
        <v>7.81142</v>
      </c>
      <c r="C6240">
        <v>2024</v>
      </c>
      <c r="D6240">
        <v>1</v>
      </c>
    </row>
    <row r="6241" spans="1:4" x14ac:dyDescent="0.35">
      <c r="A6241" s="1">
        <v>45322</v>
      </c>
      <c r="B6241">
        <v>7.81454</v>
      </c>
      <c r="C6241">
        <v>2024</v>
      </c>
      <c r="D6241">
        <v>1</v>
      </c>
    </row>
    <row r="6242" spans="1:4" x14ac:dyDescent="0.35">
      <c r="A6242" s="1">
        <v>45323</v>
      </c>
      <c r="B6242">
        <v>7.8125200000000001</v>
      </c>
      <c r="C6242">
        <v>2024</v>
      </c>
      <c r="D6242">
        <v>2</v>
      </c>
    </row>
    <row r="6243" spans="1:4" x14ac:dyDescent="0.35">
      <c r="A6243" s="1">
        <v>45324</v>
      </c>
      <c r="B6243">
        <v>7.8132299999999999</v>
      </c>
      <c r="C6243">
        <v>2024</v>
      </c>
      <c r="D6243">
        <v>2</v>
      </c>
    </row>
    <row r="6244" spans="1:4" x14ac:dyDescent="0.35">
      <c r="A6244" s="1">
        <v>45325</v>
      </c>
      <c r="B6244">
        <v>7.8132299999999999</v>
      </c>
      <c r="C6244">
        <v>2024</v>
      </c>
      <c r="D6244">
        <v>2</v>
      </c>
    </row>
    <row r="6245" spans="1:4" x14ac:dyDescent="0.35">
      <c r="A6245" s="1">
        <v>45326</v>
      </c>
      <c r="B6245">
        <v>7.8132299999999999</v>
      </c>
      <c r="C6245">
        <v>2024</v>
      </c>
      <c r="D6245">
        <v>2</v>
      </c>
    </row>
    <row r="6246" spans="1:4" x14ac:dyDescent="0.35">
      <c r="A6246" s="1">
        <v>45327</v>
      </c>
      <c r="B6246">
        <v>7.8116599999999998</v>
      </c>
      <c r="C6246">
        <v>2024</v>
      </c>
      <c r="D6246">
        <v>2</v>
      </c>
    </row>
    <row r="6247" spans="1:4" x14ac:dyDescent="0.35">
      <c r="A6247" s="1">
        <v>45328</v>
      </c>
      <c r="B6247">
        <v>7.81149</v>
      </c>
      <c r="C6247">
        <v>2024</v>
      </c>
      <c r="D6247">
        <v>2</v>
      </c>
    </row>
    <row r="6248" spans="1:4" x14ac:dyDescent="0.35">
      <c r="A6248" s="1">
        <v>45329</v>
      </c>
      <c r="B6248">
        <v>7.8117200000000002</v>
      </c>
      <c r="C6248">
        <v>2024</v>
      </c>
      <c r="D6248">
        <v>2</v>
      </c>
    </row>
    <row r="6249" spans="1:4" x14ac:dyDescent="0.35">
      <c r="A6249" s="1">
        <v>45330</v>
      </c>
      <c r="B6249">
        <v>7.8109799999999998</v>
      </c>
      <c r="C6249">
        <v>2024</v>
      </c>
      <c r="D6249">
        <v>2</v>
      </c>
    </row>
    <row r="6250" spans="1:4" x14ac:dyDescent="0.35">
      <c r="A6250" s="1">
        <v>45331</v>
      </c>
      <c r="B6250">
        <v>7.80938</v>
      </c>
      <c r="C6250">
        <v>2024</v>
      </c>
      <c r="D6250">
        <v>2</v>
      </c>
    </row>
    <row r="6251" spans="1:4" x14ac:dyDescent="0.35">
      <c r="A6251" s="1">
        <v>45332</v>
      </c>
      <c r="B6251">
        <v>7.80938</v>
      </c>
      <c r="C6251">
        <v>2024</v>
      </c>
      <c r="D6251">
        <v>2</v>
      </c>
    </row>
    <row r="6252" spans="1:4" x14ac:dyDescent="0.35">
      <c r="A6252" s="1">
        <v>45333</v>
      </c>
      <c r="B6252">
        <v>7.80938</v>
      </c>
      <c r="C6252">
        <v>2024</v>
      </c>
      <c r="D6252">
        <v>2</v>
      </c>
    </row>
    <row r="6253" spans="1:4" x14ac:dyDescent="0.35">
      <c r="A6253" s="1">
        <v>45334</v>
      </c>
      <c r="B6253">
        <v>7.80661</v>
      </c>
      <c r="C6253">
        <v>2024</v>
      </c>
      <c r="D6253">
        <v>2</v>
      </c>
    </row>
    <row r="6254" spans="1:4" x14ac:dyDescent="0.35">
      <c r="A6254" s="1">
        <v>45335</v>
      </c>
      <c r="B6254">
        <v>7.8067900000000003</v>
      </c>
      <c r="C6254">
        <v>2024</v>
      </c>
      <c r="D6254">
        <v>2</v>
      </c>
    </row>
    <row r="6255" spans="1:4" x14ac:dyDescent="0.35">
      <c r="A6255" s="1">
        <v>45336</v>
      </c>
      <c r="B6255">
        <v>7.8061999999999996</v>
      </c>
      <c r="C6255">
        <v>2024</v>
      </c>
      <c r="D6255">
        <v>2</v>
      </c>
    </row>
    <row r="6256" spans="1:4" x14ac:dyDescent="0.35">
      <c r="A6256" s="1">
        <v>45337</v>
      </c>
      <c r="B6256">
        <v>7.8065199999999999</v>
      </c>
      <c r="C6256">
        <v>2024</v>
      </c>
      <c r="D6256">
        <v>2</v>
      </c>
    </row>
    <row r="6257" spans="1:4" x14ac:dyDescent="0.35">
      <c r="A6257" s="1">
        <v>45338</v>
      </c>
      <c r="B6257">
        <v>7.81128</v>
      </c>
      <c r="C6257">
        <v>2024</v>
      </c>
      <c r="D6257">
        <v>2</v>
      </c>
    </row>
    <row r="6258" spans="1:4" x14ac:dyDescent="0.35">
      <c r="A6258" s="1">
        <v>45339</v>
      </c>
      <c r="B6258">
        <v>7.81128</v>
      </c>
      <c r="C6258">
        <v>2024</v>
      </c>
      <c r="D6258">
        <v>2</v>
      </c>
    </row>
    <row r="6259" spans="1:4" x14ac:dyDescent="0.35">
      <c r="A6259" s="1">
        <v>45340</v>
      </c>
      <c r="B6259">
        <v>7.81128</v>
      </c>
      <c r="C6259">
        <v>2024</v>
      </c>
      <c r="D6259">
        <v>2</v>
      </c>
    </row>
    <row r="6260" spans="1:4" x14ac:dyDescent="0.35">
      <c r="A6260" s="1">
        <v>45341</v>
      </c>
      <c r="B6260">
        <v>7.8033000000000001</v>
      </c>
      <c r="C6260">
        <v>2024</v>
      </c>
      <c r="D6260">
        <v>2</v>
      </c>
    </row>
    <row r="6261" spans="1:4" x14ac:dyDescent="0.35">
      <c r="A6261" s="1">
        <v>45342</v>
      </c>
      <c r="B6261">
        <v>7.81046</v>
      </c>
      <c r="C6261">
        <v>2024</v>
      </c>
      <c r="D6261">
        <v>2</v>
      </c>
    </row>
    <row r="6262" spans="1:4" x14ac:dyDescent="0.35">
      <c r="A6262" s="1">
        <v>45343</v>
      </c>
      <c r="B6262">
        <v>7.8115100000000002</v>
      </c>
      <c r="C6262">
        <v>2024</v>
      </c>
      <c r="D6262">
        <v>2</v>
      </c>
    </row>
    <row r="6263" spans="1:4" x14ac:dyDescent="0.35">
      <c r="A6263" s="1">
        <v>45344</v>
      </c>
      <c r="B6263">
        <v>7.8132700000000002</v>
      </c>
      <c r="C6263">
        <v>2024</v>
      </c>
      <c r="D6263">
        <v>2</v>
      </c>
    </row>
    <row r="6264" spans="1:4" x14ac:dyDescent="0.35">
      <c r="A6264" s="1">
        <v>45345</v>
      </c>
      <c r="B6264">
        <v>7.8127399999999998</v>
      </c>
      <c r="C6264">
        <v>2024</v>
      </c>
      <c r="D6264">
        <v>2</v>
      </c>
    </row>
    <row r="6265" spans="1:4" x14ac:dyDescent="0.35">
      <c r="A6265" s="1">
        <v>45346</v>
      </c>
      <c r="B6265">
        <v>7.8127399999999998</v>
      </c>
      <c r="C6265">
        <v>2024</v>
      </c>
      <c r="D6265">
        <v>2</v>
      </c>
    </row>
    <row r="6266" spans="1:4" x14ac:dyDescent="0.35">
      <c r="A6266" s="1">
        <v>45347</v>
      </c>
      <c r="B6266">
        <v>7.8127399999999998</v>
      </c>
      <c r="C6266">
        <v>2024</v>
      </c>
      <c r="D6266">
        <v>2</v>
      </c>
    </row>
    <row r="6267" spans="1:4" x14ac:dyDescent="0.35">
      <c r="A6267" s="1">
        <v>45348</v>
      </c>
      <c r="B6267">
        <v>7.8094200000000003</v>
      </c>
      <c r="C6267">
        <v>2024</v>
      </c>
      <c r="D6267">
        <v>2</v>
      </c>
    </row>
    <row r="6268" spans="1:4" x14ac:dyDescent="0.35">
      <c r="A6268" s="1">
        <v>45349</v>
      </c>
      <c r="B6268">
        <v>7.8104500000000003</v>
      </c>
      <c r="C6268">
        <v>2024</v>
      </c>
      <c r="D6268">
        <v>2</v>
      </c>
    </row>
    <row r="6269" spans="1:4" x14ac:dyDescent="0.35">
      <c r="A6269" s="1">
        <v>45350</v>
      </c>
      <c r="B6269">
        <v>7.81473</v>
      </c>
      <c r="C6269">
        <v>2024</v>
      </c>
      <c r="D6269">
        <v>2</v>
      </c>
    </row>
    <row r="6270" spans="1:4" x14ac:dyDescent="0.35">
      <c r="A6270" s="1">
        <v>45351</v>
      </c>
      <c r="B6270">
        <v>7.8176800000000002</v>
      </c>
      <c r="C6270">
        <v>2024</v>
      </c>
      <c r="D6270">
        <v>2</v>
      </c>
    </row>
    <row r="6271" spans="1:4" x14ac:dyDescent="0.35">
      <c r="A6271" s="1">
        <v>45352</v>
      </c>
      <c r="B6271">
        <v>7.8183499999999997</v>
      </c>
      <c r="C6271">
        <v>2024</v>
      </c>
      <c r="D6271">
        <v>3</v>
      </c>
    </row>
    <row r="6272" spans="1:4" x14ac:dyDescent="0.35">
      <c r="A6272" s="1">
        <v>45353</v>
      </c>
      <c r="B6272">
        <v>7.8183499999999997</v>
      </c>
      <c r="C6272">
        <v>2024</v>
      </c>
      <c r="D6272">
        <v>3</v>
      </c>
    </row>
    <row r="6273" spans="1:4" x14ac:dyDescent="0.35">
      <c r="A6273" s="1">
        <v>45354</v>
      </c>
      <c r="B6273">
        <v>7.8183499999999997</v>
      </c>
      <c r="C6273">
        <v>2024</v>
      </c>
      <c r="D6273">
        <v>3</v>
      </c>
    </row>
    <row r="6274" spans="1:4" x14ac:dyDescent="0.35">
      <c r="A6274" s="1">
        <v>45355</v>
      </c>
      <c r="B6274">
        <v>7.8089899999999997</v>
      </c>
      <c r="C6274">
        <v>2024</v>
      </c>
      <c r="D6274">
        <v>3</v>
      </c>
    </row>
    <row r="6275" spans="1:4" x14ac:dyDescent="0.35">
      <c r="A6275" s="1">
        <v>45356</v>
      </c>
      <c r="B6275">
        <v>7.8061800000000003</v>
      </c>
      <c r="C6275">
        <v>2024</v>
      </c>
      <c r="D6275">
        <v>3</v>
      </c>
    </row>
    <row r="6276" spans="1:4" x14ac:dyDescent="0.35">
      <c r="A6276" s="1">
        <v>45357</v>
      </c>
      <c r="B6276">
        <v>7.8117400000000004</v>
      </c>
      <c r="C6276">
        <v>2024</v>
      </c>
      <c r="D6276">
        <v>3</v>
      </c>
    </row>
    <row r="6277" spans="1:4" x14ac:dyDescent="0.35">
      <c r="A6277" s="1">
        <v>45358</v>
      </c>
      <c r="B6277">
        <v>7.8074399999999997</v>
      </c>
      <c r="C6277">
        <v>2024</v>
      </c>
      <c r="D6277">
        <v>3</v>
      </c>
    </row>
    <row r="6278" spans="1:4" x14ac:dyDescent="0.35">
      <c r="A6278" s="1">
        <v>45359</v>
      </c>
      <c r="B6278">
        <v>7.8095400000000001</v>
      </c>
      <c r="C6278">
        <v>2024</v>
      </c>
      <c r="D6278">
        <v>3</v>
      </c>
    </row>
    <row r="6279" spans="1:4" x14ac:dyDescent="0.35">
      <c r="A6279" s="1">
        <v>45360</v>
      </c>
      <c r="B6279">
        <v>7.8095400000000001</v>
      </c>
      <c r="C6279">
        <v>2024</v>
      </c>
      <c r="D6279">
        <v>3</v>
      </c>
    </row>
    <row r="6280" spans="1:4" x14ac:dyDescent="0.35">
      <c r="A6280" s="1">
        <v>45361</v>
      </c>
      <c r="B6280">
        <v>7.8095400000000001</v>
      </c>
      <c r="C6280">
        <v>2024</v>
      </c>
      <c r="D6280">
        <v>3</v>
      </c>
    </row>
    <row r="6281" spans="1:4" x14ac:dyDescent="0.35">
      <c r="A6281" s="1">
        <v>45362</v>
      </c>
      <c r="B6281">
        <v>7.8045299999999997</v>
      </c>
      <c r="C6281">
        <v>2024</v>
      </c>
      <c r="D6281">
        <v>3</v>
      </c>
    </row>
    <row r="6282" spans="1:4" x14ac:dyDescent="0.35">
      <c r="A6282" s="1">
        <v>45363</v>
      </c>
      <c r="B6282">
        <v>7.8050199999999998</v>
      </c>
      <c r="C6282">
        <v>2024</v>
      </c>
      <c r="D6282">
        <v>3</v>
      </c>
    </row>
    <row r="6283" spans="1:4" x14ac:dyDescent="0.35">
      <c r="A6283" s="1">
        <v>45364</v>
      </c>
      <c r="B6283">
        <v>7.8043899999999997</v>
      </c>
      <c r="C6283">
        <v>2024</v>
      </c>
      <c r="D6283">
        <v>3</v>
      </c>
    </row>
    <row r="6284" spans="1:4" x14ac:dyDescent="0.35">
      <c r="A6284" s="1">
        <v>45365</v>
      </c>
      <c r="B6284">
        <v>7.8014299999999999</v>
      </c>
      <c r="C6284">
        <v>2024</v>
      </c>
      <c r="D6284">
        <v>3</v>
      </c>
    </row>
    <row r="6285" spans="1:4" x14ac:dyDescent="0.35">
      <c r="A6285" s="1">
        <v>45366</v>
      </c>
      <c r="B6285">
        <v>7.8077699999999997</v>
      </c>
      <c r="C6285">
        <v>2024</v>
      </c>
      <c r="D6285">
        <v>3</v>
      </c>
    </row>
    <row r="6286" spans="1:4" x14ac:dyDescent="0.35">
      <c r="A6286" s="1">
        <v>45367</v>
      </c>
      <c r="B6286">
        <v>7.8077699999999997</v>
      </c>
      <c r="C6286">
        <v>2024</v>
      </c>
      <c r="D6286">
        <v>3</v>
      </c>
    </row>
    <row r="6287" spans="1:4" x14ac:dyDescent="0.35">
      <c r="A6287" s="1">
        <v>45368</v>
      </c>
      <c r="B6287">
        <v>7.8077699999999997</v>
      </c>
      <c r="C6287">
        <v>2024</v>
      </c>
      <c r="D6287">
        <v>3</v>
      </c>
    </row>
    <row r="6288" spans="1:4" x14ac:dyDescent="0.35">
      <c r="A6288" s="1">
        <v>45369</v>
      </c>
      <c r="B6288">
        <v>7.8011799999999996</v>
      </c>
      <c r="C6288">
        <v>2024</v>
      </c>
      <c r="D6288">
        <v>3</v>
      </c>
    </row>
    <row r="6289" spans="1:4" x14ac:dyDescent="0.35">
      <c r="A6289" s="1">
        <v>45370</v>
      </c>
      <c r="B6289">
        <v>7.7993399999999999</v>
      </c>
      <c r="C6289">
        <v>2024</v>
      </c>
      <c r="D6289">
        <v>3</v>
      </c>
    </row>
    <row r="6290" spans="1:4" x14ac:dyDescent="0.35">
      <c r="A6290" s="1">
        <v>45371</v>
      </c>
      <c r="B6290">
        <v>7.7963100000000001</v>
      </c>
      <c r="C6290">
        <v>2024</v>
      </c>
      <c r="D6290">
        <v>3</v>
      </c>
    </row>
    <row r="6291" spans="1:4" x14ac:dyDescent="0.35">
      <c r="A6291" s="1">
        <v>45372</v>
      </c>
      <c r="B6291">
        <v>7.7987299999999999</v>
      </c>
      <c r="C6291">
        <v>2024</v>
      </c>
      <c r="D6291">
        <v>3</v>
      </c>
    </row>
    <row r="6292" spans="1:4" x14ac:dyDescent="0.35">
      <c r="A6292" s="1">
        <v>45373</v>
      </c>
      <c r="B6292">
        <v>7.8016399999999999</v>
      </c>
      <c r="C6292">
        <v>2024</v>
      </c>
      <c r="D6292">
        <v>3</v>
      </c>
    </row>
    <row r="6293" spans="1:4" x14ac:dyDescent="0.35">
      <c r="A6293" s="1">
        <v>45374</v>
      </c>
      <c r="B6293">
        <v>7.8016399999999999</v>
      </c>
      <c r="C6293">
        <v>2024</v>
      </c>
      <c r="D6293">
        <v>3</v>
      </c>
    </row>
    <row r="6294" spans="1:4" x14ac:dyDescent="0.35">
      <c r="A6294" s="1">
        <v>45375</v>
      </c>
      <c r="B6294">
        <v>7.8016399999999999</v>
      </c>
      <c r="C6294">
        <v>2024</v>
      </c>
      <c r="D6294">
        <v>3</v>
      </c>
    </row>
    <row r="6295" spans="1:4" x14ac:dyDescent="0.35">
      <c r="A6295" s="1">
        <v>45376</v>
      </c>
      <c r="B6295">
        <v>7.79277</v>
      </c>
      <c r="C6295">
        <v>2024</v>
      </c>
      <c r="D6295">
        <v>3</v>
      </c>
    </row>
    <row r="6296" spans="1:4" x14ac:dyDescent="0.35">
      <c r="A6296" s="1">
        <v>45377</v>
      </c>
      <c r="B6296">
        <v>7.7901199999999999</v>
      </c>
      <c r="C6296">
        <v>2024</v>
      </c>
      <c r="D6296">
        <v>3</v>
      </c>
    </row>
    <row r="6297" spans="1:4" x14ac:dyDescent="0.35">
      <c r="A6297" s="1">
        <v>45378</v>
      </c>
      <c r="B6297">
        <v>7.7916499999999997</v>
      </c>
      <c r="C6297">
        <v>2024</v>
      </c>
      <c r="D6297">
        <v>3</v>
      </c>
    </row>
    <row r="6298" spans="1:4" x14ac:dyDescent="0.35">
      <c r="A6298" s="1">
        <v>45379</v>
      </c>
      <c r="B6298">
        <v>7.7916499999999997</v>
      </c>
      <c r="C6298">
        <v>2024</v>
      </c>
      <c r="D6298">
        <v>3</v>
      </c>
    </row>
    <row r="6299" spans="1:4" x14ac:dyDescent="0.35">
      <c r="A6299" s="1">
        <v>45380</v>
      </c>
      <c r="B6299">
        <v>7.7916499999999997</v>
      </c>
      <c r="C6299">
        <v>2024</v>
      </c>
      <c r="D6299">
        <v>3</v>
      </c>
    </row>
    <row r="6300" spans="1:4" x14ac:dyDescent="0.35">
      <c r="A6300" s="1">
        <v>45381</v>
      </c>
      <c r="B6300">
        <v>7.7916499999999997</v>
      </c>
      <c r="C6300">
        <v>2024</v>
      </c>
      <c r="D6300">
        <v>3</v>
      </c>
    </row>
    <row r="6301" spans="1:4" x14ac:dyDescent="0.35">
      <c r="A6301" s="1">
        <v>45382</v>
      </c>
      <c r="B6301">
        <v>7.7916499999999997</v>
      </c>
      <c r="C6301">
        <v>2024</v>
      </c>
      <c r="D6301">
        <v>3</v>
      </c>
    </row>
    <row r="6302" spans="1:4" x14ac:dyDescent="0.35">
      <c r="A6302" s="1">
        <v>45383</v>
      </c>
      <c r="B6302">
        <v>7.7923400000000003</v>
      </c>
      <c r="C6302">
        <v>2024</v>
      </c>
      <c r="D6302">
        <v>4</v>
      </c>
    </row>
    <row r="6303" spans="1:4" x14ac:dyDescent="0.35">
      <c r="A6303" s="1">
        <v>45384</v>
      </c>
      <c r="B6303">
        <v>7.7881400000000003</v>
      </c>
      <c r="C6303">
        <v>2024</v>
      </c>
      <c r="D6303">
        <v>4</v>
      </c>
    </row>
    <row r="6304" spans="1:4" x14ac:dyDescent="0.35">
      <c r="A6304" s="1">
        <v>45385</v>
      </c>
      <c r="B6304">
        <v>7.7909199999999998</v>
      </c>
      <c r="C6304">
        <v>2024</v>
      </c>
      <c r="D6304">
        <v>4</v>
      </c>
    </row>
    <row r="6305" spans="1:4" x14ac:dyDescent="0.35">
      <c r="A6305" s="1">
        <v>45386</v>
      </c>
      <c r="B6305">
        <v>7.7875100000000002</v>
      </c>
      <c r="C6305">
        <v>2024</v>
      </c>
      <c r="D6305">
        <v>4</v>
      </c>
    </row>
    <row r="6306" spans="1:4" x14ac:dyDescent="0.35">
      <c r="A6306" s="1">
        <v>45387</v>
      </c>
      <c r="B6306">
        <v>7.7854000000000001</v>
      </c>
      <c r="C6306">
        <v>2024</v>
      </c>
      <c r="D6306">
        <v>4</v>
      </c>
    </row>
    <row r="6307" spans="1:4" x14ac:dyDescent="0.35">
      <c r="A6307" s="1">
        <v>45388</v>
      </c>
      <c r="B6307">
        <v>7.7854000000000001</v>
      </c>
      <c r="C6307">
        <v>2024</v>
      </c>
      <c r="D6307">
        <v>4</v>
      </c>
    </row>
    <row r="6308" spans="1:4" x14ac:dyDescent="0.35">
      <c r="A6308" s="1">
        <v>45389</v>
      </c>
      <c r="B6308">
        <v>7.7854000000000001</v>
      </c>
      <c r="C6308">
        <v>2024</v>
      </c>
      <c r="D6308">
        <v>4</v>
      </c>
    </row>
    <row r="6309" spans="1:4" x14ac:dyDescent="0.35">
      <c r="A6309" s="1">
        <v>45390</v>
      </c>
      <c r="B6309">
        <v>7.78505</v>
      </c>
      <c r="C6309">
        <v>2024</v>
      </c>
      <c r="D6309">
        <v>4</v>
      </c>
    </row>
    <row r="6310" spans="1:4" x14ac:dyDescent="0.35">
      <c r="A6310" s="1">
        <v>45391</v>
      </c>
      <c r="B6310">
        <v>7.7778499999999999</v>
      </c>
      <c r="C6310">
        <v>2024</v>
      </c>
      <c r="D6310">
        <v>4</v>
      </c>
    </row>
    <row r="6311" spans="1:4" x14ac:dyDescent="0.35">
      <c r="A6311" s="1">
        <v>45392</v>
      </c>
      <c r="B6311">
        <v>7.7836499999999997</v>
      </c>
      <c r="C6311">
        <v>2024</v>
      </c>
      <c r="D6311">
        <v>4</v>
      </c>
    </row>
    <row r="6312" spans="1:4" x14ac:dyDescent="0.35">
      <c r="A6312" s="1">
        <v>45393</v>
      </c>
      <c r="B6312">
        <v>7.7825300000000004</v>
      </c>
      <c r="C6312">
        <v>2024</v>
      </c>
      <c r="D6312">
        <v>4</v>
      </c>
    </row>
    <row r="6313" spans="1:4" x14ac:dyDescent="0.35">
      <c r="A6313" s="1">
        <v>45394</v>
      </c>
      <c r="B6313">
        <v>7.7794400000000001</v>
      </c>
      <c r="C6313">
        <v>2024</v>
      </c>
      <c r="D6313">
        <v>4</v>
      </c>
    </row>
    <row r="6314" spans="1:4" x14ac:dyDescent="0.35">
      <c r="A6314" s="1">
        <v>45395</v>
      </c>
      <c r="B6314">
        <v>7.7794400000000001</v>
      </c>
      <c r="C6314">
        <v>2024</v>
      </c>
      <c r="D6314">
        <v>4</v>
      </c>
    </row>
    <row r="6315" spans="1:4" x14ac:dyDescent="0.35">
      <c r="A6315" s="1">
        <v>45396</v>
      </c>
      <c r="B6315">
        <v>7.7794400000000001</v>
      </c>
      <c r="C6315">
        <v>2024</v>
      </c>
      <c r="D6315">
        <v>4</v>
      </c>
    </row>
    <row r="6316" spans="1:4" x14ac:dyDescent="0.35">
      <c r="A6316" s="1">
        <v>45397</v>
      </c>
      <c r="B6316">
        <v>7.7718100000000003</v>
      </c>
      <c r="C6316">
        <v>2024</v>
      </c>
      <c r="D6316">
        <v>4</v>
      </c>
    </row>
    <row r="6317" spans="1:4" x14ac:dyDescent="0.35">
      <c r="A6317" s="1">
        <v>45398</v>
      </c>
      <c r="B6317">
        <v>7.7752699999999999</v>
      </c>
      <c r="C6317">
        <v>2024</v>
      </c>
      <c r="D6317">
        <v>4</v>
      </c>
    </row>
    <row r="6318" spans="1:4" x14ac:dyDescent="0.35">
      <c r="A6318" s="1">
        <v>45399</v>
      </c>
      <c r="B6318">
        <v>7.7734199999999998</v>
      </c>
      <c r="C6318">
        <v>2024</v>
      </c>
      <c r="D6318">
        <v>4</v>
      </c>
    </row>
    <row r="6319" spans="1:4" x14ac:dyDescent="0.35">
      <c r="A6319" s="1">
        <v>45400</v>
      </c>
      <c r="B6319">
        <v>7.7795100000000001</v>
      </c>
      <c r="C6319">
        <v>2024</v>
      </c>
      <c r="D6319">
        <v>4</v>
      </c>
    </row>
    <row r="6320" spans="1:4" x14ac:dyDescent="0.35">
      <c r="A6320" s="1">
        <v>45401</v>
      </c>
      <c r="B6320">
        <v>7.7781500000000001</v>
      </c>
      <c r="C6320">
        <v>2024</v>
      </c>
      <c r="D6320">
        <v>4</v>
      </c>
    </row>
    <row r="6321" spans="1:4" x14ac:dyDescent="0.35">
      <c r="A6321" s="1">
        <v>45402</v>
      </c>
      <c r="B6321">
        <v>7.7781500000000001</v>
      </c>
      <c r="C6321">
        <v>2024</v>
      </c>
      <c r="D6321">
        <v>4</v>
      </c>
    </row>
    <row r="6322" spans="1:4" x14ac:dyDescent="0.35">
      <c r="A6322" s="1">
        <v>45403</v>
      </c>
      <c r="B6322">
        <v>7.7781500000000001</v>
      </c>
      <c r="C6322">
        <v>2024</v>
      </c>
      <c r="D6322">
        <v>4</v>
      </c>
    </row>
    <row r="6323" spans="1:4" x14ac:dyDescent="0.35">
      <c r="A6323" s="1">
        <v>45404</v>
      </c>
      <c r="B6323">
        <v>7.7708399999999997</v>
      </c>
      <c r="C6323">
        <v>2024</v>
      </c>
      <c r="D6323">
        <v>4</v>
      </c>
    </row>
    <row r="6324" spans="1:4" x14ac:dyDescent="0.35">
      <c r="A6324" s="1">
        <v>45405</v>
      </c>
      <c r="B6324">
        <v>7.7711100000000002</v>
      </c>
      <c r="C6324">
        <v>2024</v>
      </c>
      <c r="D6324">
        <v>4</v>
      </c>
    </row>
    <row r="6325" spans="1:4" x14ac:dyDescent="0.35">
      <c r="A6325" s="1">
        <v>45406</v>
      </c>
      <c r="B6325">
        <v>7.78057</v>
      </c>
      <c r="C6325">
        <v>2024</v>
      </c>
      <c r="D6325">
        <v>4</v>
      </c>
    </row>
    <row r="6326" spans="1:4" x14ac:dyDescent="0.35">
      <c r="A6326" s="1">
        <v>45407</v>
      </c>
      <c r="B6326">
        <v>7.7752999999999997</v>
      </c>
      <c r="C6326">
        <v>2024</v>
      </c>
      <c r="D6326">
        <v>4</v>
      </c>
    </row>
    <row r="6327" spans="1:4" x14ac:dyDescent="0.35">
      <c r="A6327" s="1">
        <v>45408</v>
      </c>
      <c r="B6327">
        <v>7.7764100000000003</v>
      </c>
      <c r="C6327">
        <v>2024</v>
      </c>
      <c r="D6327">
        <v>4</v>
      </c>
    </row>
    <row r="6328" spans="1:4" x14ac:dyDescent="0.35">
      <c r="A6328" s="1">
        <v>45409</v>
      </c>
      <c r="B6328">
        <v>7.7764100000000003</v>
      </c>
      <c r="C6328">
        <v>2024</v>
      </c>
      <c r="D6328">
        <v>4</v>
      </c>
    </row>
    <row r="6329" spans="1:4" x14ac:dyDescent="0.35">
      <c r="A6329" s="1">
        <v>45410</v>
      </c>
      <c r="B6329">
        <v>7.7764100000000003</v>
      </c>
      <c r="C6329">
        <v>2024</v>
      </c>
      <c r="D6329">
        <v>4</v>
      </c>
    </row>
    <row r="6330" spans="1:4" x14ac:dyDescent="0.35">
      <c r="A6330" s="1">
        <v>45411</v>
      </c>
      <c r="B6330">
        <v>7.7701099999999999</v>
      </c>
      <c r="C6330">
        <v>2024</v>
      </c>
      <c r="D6330">
        <v>4</v>
      </c>
    </row>
    <row r="6331" spans="1:4" x14ac:dyDescent="0.35">
      <c r="A6331" s="1">
        <v>45412</v>
      </c>
      <c r="B6331">
        <v>7.77182</v>
      </c>
      <c r="C6331">
        <v>2024</v>
      </c>
      <c r="D6331">
        <v>4</v>
      </c>
    </row>
    <row r="6332" spans="1:4" x14ac:dyDescent="0.35">
      <c r="A6332" s="1">
        <v>45413</v>
      </c>
      <c r="B6332">
        <v>7.77182</v>
      </c>
      <c r="C6332">
        <v>2024</v>
      </c>
      <c r="D6332">
        <v>5</v>
      </c>
    </row>
    <row r="6333" spans="1:4" x14ac:dyDescent="0.35">
      <c r="A6333" s="1">
        <v>45414</v>
      </c>
      <c r="B6333">
        <v>7.7732000000000001</v>
      </c>
      <c r="C6333">
        <v>2024</v>
      </c>
      <c r="D6333">
        <v>5</v>
      </c>
    </row>
    <row r="6334" spans="1:4" x14ac:dyDescent="0.35">
      <c r="A6334" s="1">
        <v>45415</v>
      </c>
      <c r="B6334">
        <v>7.7746500000000003</v>
      </c>
      <c r="C6334">
        <v>2024</v>
      </c>
      <c r="D6334">
        <v>5</v>
      </c>
    </row>
    <row r="6335" spans="1:4" x14ac:dyDescent="0.35">
      <c r="A6335" s="1">
        <v>45416</v>
      </c>
      <c r="B6335">
        <v>7.7746500000000003</v>
      </c>
      <c r="C6335">
        <v>2024</v>
      </c>
      <c r="D6335">
        <v>5</v>
      </c>
    </row>
    <row r="6336" spans="1:4" x14ac:dyDescent="0.35">
      <c r="A6336" s="1">
        <v>45417</v>
      </c>
      <c r="B6336">
        <v>7.7746500000000003</v>
      </c>
      <c r="C6336">
        <v>2024</v>
      </c>
      <c r="D6336">
        <v>5</v>
      </c>
    </row>
    <row r="6337" spans="1:4" x14ac:dyDescent="0.35">
      <c r="A6337" s="1">
        <v>45418</v>
      </c>
      <c r="B6337">
        <v>7.76736</v>
      </c>
      <c r="C6337">
        <v>2024</v>
      </c>
      <c r="D6337">
        <v>5</v>
      </c>
    </row>
    <row r="6338" spans="1:4" x14ac:dyDescent="0.35">
      <c r="A6338" s="1">
        <v>45419</v>
      </c>
      <c r="B6338">
        <v>7.7673800000000002</v>
      </c>
      <c r="C6338">
        <v>2024</v>
      </c>
      <c r="D6338">
        <v>5</v>
      </c>
    </row>
    <row r="6339" spans="1:4" x14ac:dyDescent="0.35">
      <c r="A6339" s="1">
        <v>45420</v>
      </c>
      <c r="B6339">
        <v>7.7669699999999997</v>
      </c>
      <c r="C6339">
        <v>2024</v>
      </c>
      <c r="D6339">
        <v>5</v>
      </c>
    </row>
    <row r="6340" spans="1:4" x14ac:dyDescent="0.35">
      <c r="A6340" s="1">
        <v>45421</v>
      </c>
      <c r="B6340">
        <v>7.7647300000000001</v>
      </c>
      <c r="C6340">
        <v>2024</v>
      </c>
      <c r="D6340">
        <v>5</v>
      </c>
    </row>
    <row r="6341" spans="1:4" x14ac:dyDescent="0.35">
      <c r="A6341" s="1">
        <v>45422</v>
      </c>
      <c r="B6341">
        <v>7.7674799999999999</v>
      </c>
      <c r="C6341">
        <v>2024</v>
      </c>
      <c r="D6341">
        <v>5</v>
      </c>
    </row>
    <row r="6342" spans="1:4" x14ac:dyDescent="0.35">
      <c r="A6342" s="1">
        <v>45423</v>
      </c>
      <c r="B6342">
        <v>7.7674799999999999</v>
      </c>
      <c r="C6342">
        <v>2024</v>
      </c>
      <c r="D6342">
        <v>5</v>
      </c>
    </row>
    <row r="6343" spans="1:4" x14ac:dyDescent="0.35">
      <c r="A6343" s="1">
        <v>45424</v>
      </c>
      <c r="B6343">
        <v>7.7674799999999999</v>
      </c>
      <c r="C6343">
        <v>2024</v>
      </c>
      <c r="D6343">
        <v>5</v>
      </c>
    </row>
    <row r="6344" spans="1:4" x14ac:dyDescent="0.35">
      <c r="A6344" s="1">
        <v>45425</v>
      </c>
      <c r="B6344">
        <v>7.76288</v>
      </c>
      <c r="C6344">
        <v>2024</v>
      </c>
      <c r="D6344">
        <v>5</v>
      </c>
    </row>
    <row r="6345" spans="1:4" x14ac:dyDescent="0.35">
      <c r="A6345" s="1">
        <v>45426</v>
      </c>
      <c r="B6345">
        <v>7.7607100000000004</v>
      </c>
      <c r="C6345">
        <v>2024</v>
      </c>
      <c r="D6345">
        <v>5</v>
      </c>
    </row>
    <row r="6346" spans="1:4" x14ac:dyDescent="0.35">
      <c r="A6346" s="1">
        <v>45427</v>
      </c>
      <c r="B6346">
        <v>7.7640700000000002</v>
      </c>
      <c r="C6346">
        <v>2024</v>
      </c>
      <c r="D6346">
        <v>5</v>
      </c>
    </row>
    <row r="6347" spans="1:4" x14ac:dyDescent="0.35">
      <c r="A6347" s="1">
        <v>45428</v>
      </c>
      <c r="B6347">
        <v>7.7713900000000002</v>
      </c>
      <c r="C6347">
        <v>2024</v>
      </c>
      <c r="D6347">
        <v>5</v>
      </c>
    </row>
    <row r="6348" spans="1:4" x14ac:dyDescent="0.35">
      <c r="A6348" s="1">
        <v>45429</v>
      </c>
      <c r="B6348">
        <v>7.7658399999999999</v>
      </c>
      <c r="C6348">
        <v>2024</v>
      </c>
      <c r="D6348">
        <v>5</v>
      </c>
    </row>
    <row r="6349" spans="1:4" x14ac:dyDescent="0.35">
      <c r="A6349" s="1">
        <v>45430</v>
      </c>
      <c r="B6349">
        <v>7.7658399999999999</v>
      </c>
      <c r="C6349">
        <v>2024</v>
      </c>
      <c r="D6349">
        <v>5</v>
      </c>
    </row>
    <row r="6350" spans="1:4" x14ac:dyDescent="0.35">
      <c r="A6350" s="1">
        <v>45431</v>
      </c>
      <c r="B6350">
        <v>7.7658399999999999</v>
      </c>
      <c r="C6350">
        <v>2024</v>
      </c>
      <c r="D6350">
        <v>5</v>
      </c>
    </row>
    <row r="6351" spans="1:4" x14ac:dyDescent="0.35">
      <c r="A6351" s="1">
        <v>45432</v>
      </c>
      <c r="B6351">
        <v>7.75929</v>
      </c>
      <c r="C6351">
        <v>2024</v>
      </c>
      <c r="D6351">
        <v>5</v>
      </c>
    </row>
    <row r="6352" spans="1:4" x14ac:dyDescent="0.35">
      <c r="A6352" s="1">
        <v>45433</v>
      </c>
      <c r="B6352">
        <v>7.7659900000000004</v>
      </c>
      <c r="C6352">
        <v>2024</v>
      </c>
      <c r="D6352">
        <v>5</v>
      </c>
    </row>
    <row r="6353" spans="1:4" x14ac:dyDescent="0.35">
      <c r="A6353" s="1">
        <v>45434</v>
      </c>
      <c r="B6353">
        <v>7.7677500000000004</v>
      </c>
      <c r="C6353">
        <v>2024</v>
      </c>
      <c r="D6353">
        <v>5</v>
      </c>
    </row>
    <row r="6354" spans="1:4" x14ac:dyDescent="0.35">
      <c r="A6354" s="1">
        <v>45435</v>
      </c>
      <c r="B6354">
        <v>7.7641200000000001</v>
      </c>
      <c r="C6354">
        <v>2024</v>
      </c>
      <c r="D6354">
        <v>5</v>
      </c>
    </row>
    <row r="6355" spans="1:4" x14ac:dyDescent="0.35">
      <c r="A6355" s="1">
        <v>45436</v>
      </c>
      <c r="B6355">
        <v>7.7705200000000003</v>
      </c>
      <c r="C6355">
        <v>2024</v>
      </c>
      <c r="D6355">
        <v>5</v>
      </c>
    </row>
    <row r="6356" spans="1:4" x14ac:dyDescent="0.35">
      <c r="A6356" s="1">
        <v>45437</v>
      </c>
      <c r="B6356">
        <v>7.7705200000000003</v>
      </c>
      <c r="C6356">
        <v>2024</v>
      </c>
      <c r="D6356">
        <v>5</v>
      </c>
    </row>
    <row r="6357" spans="1:4" x14ac:dyDescent="0.35">
      <c r="A6357" s="1">
        <v>45438</v>
      </c>
      <c r="B6357">
        <v>7.7705200000000003</v>
      </c>
      <c r="C6357">
        <v>2024</v>
      </c>
      <c r="D6357">
        <v>5</v>
      </c>
    </row>
    <row r="6358" spans="1:4" x14ac:dyDescent="0.35">
      <c r="A6358" s="1">
        <v>45439</v>
      </c>
      <c r="B6358">
        <v>7.7649800000000004</v>
      </c>
      <c r="C6358">
        <v>2024</v>
      </c>
      <c r="D6358">
        <v>5</v>
      </c>
    </row>
    <row r="6359" spans="1:4" x14ac:dyDescent="0.35">
      <c r="A6359" s="1">
        <v>45440</v>
      </c>
      <c r="B6359">
        <v>7.7674000000000003</v>
      </c>
      <c r="C6359">
        <v>2024</v>
      </c>
      <c r="D6359">
        <v>5</v>
      </c>
    </row>
    <row r="6360" spans="1:4" x14ac:dyDescent="0.35">
      <c r="A6360" s="1">
        <v>45441</v>
      </c>
      <c r="B6360">
        <v>7.7712899999999996</v>
      </c>
      <c r="C6360">
        <v>2024</v>
      </c>
      <c r="D6360">
        <v>5</v>
      </c>
    </row>
    <row r="6361" spans="1:4" x14ac:dyDescent="0.35">
      <c r="A6361" s="1">
        <v>45442</v>
      </c>
      <c r="B6361">
        <v>7.7690900000000003</v>
      </c>
      <c r="C6361">
        <v>2024</v>
      </c>
      <c r="D6361">
        <v>5</v>
      </c>
    </row>
    <row r="6362" spans="1:4" x14ac:dyDescent="0.35">
      <c r="A6362" s="1">
        <v>45443</v>
      </c>
      <c r="B6362">
        <v>7.7675599999999996</v>
      </c>
      <c r="C6362">
        <v>2024</v>
      </c>
      <c r="D6362">
        <v>5</v>
      </c>
    </row>
    <row r="6363" spans="1:4" x14ac:dyDescent="0.35">
      <c r="A6363" s="1">
        <v>45444</v>
      </c>
      <c r="B6363">
        <v>7.7675599999999996</v>
      </c>
      <c r="C6363">
        <v>2024</v>
      </c>
      <c r="D6363">
        <v>6</v>
      </c>
    </row>
    <row r="6364" spans="1:4" x14ac:dyDescent="0.35">
      <c r="A6364" s="1">
        <v>45445</v>
      </c>
      <c r="B6364">
        <v>7.7675599999999996</v>
      </c>
      <c r="C6364">
        <v>2024</v>
      </c>
      <c r="D6364">
        <v>6</v>
      </c>
    </row>
    <row r="6365" spans="1:4" x14ac:dyDescent="0.35">
      <c r="A6365" s="1">
        <v>45446</v>
      </c>
      <c r="B6365">
        <v>7.7637400000000003</v>
      </c>
      <c r="C6365">
        <v>2024</v>
      </c>
      <c r="D6365">
        <v>6</v>
      </c>
    </row>
    <row r="6366" spans="1:4" x14ac:dyDescent="0.35">
      <c r="A6366" s="1">
        <v>45447</v>
      </c>
      <c r="B6366">
        <v>7.7685000000000004</v>
      </c>
      <c r="C6366">
        <v>2024</v>
      </c>
      <c r="D6366">
        <v>6</v>
      </c>
    </row>
    <row r="6367" spans="1:4" x14ac:dyDescent="0.35">
      <c r="A6367" s="1">
        <v>45448</v>
      </c>
      <c r="B6367">
        <v>7.7676100000000003</v>
      </c>
      <c r="C6367">
        <v>2024</v>
      </c>
      <c r="D6367">
        <v>6</v>
      </c>
    </row>
    <row r="6368" spans="1:4" x14ac:dyDescent="0.35">
      <c r="A6368" s="1">
        <v>45449</v>
      </c>
      <c r="B6368">
        <v>7.76844</v>
      </c>
      <c r="C6368">
        <v>2024</v>
      </c>
      <c r="D6368">
        <v>6</v>
      </c>
    </row>
    <row r="6369" spans="1:4" x14ac:dyDescent="0.35">
      <c r="A6369" s="1">
        <v>45450</v>
      </c>
      <c r="B6369">
        <v>7.7663799999999998</v>
      </c>
      <c r="C6369">
        <v>2024</v>
      </c>
      <c r="D6369">
        <v>6</v>
      </c>
    </row>
    <row r="6370" spans="1:4" x14ac:dyDescent="0.35">
      <c r="A6370" s="1">
        <v>45451</v>
      </c>
      <c r="B6370">
        <v>7.7663799999999998</v>
      </c>
      <c r="C6370">
        <v>2024</v>
      </c>
      <c r="D6370">
        <v>6</v>
      </c>
    </row>
    <row r="6371" spans="1:4" x14ac:dyDescent="0.35">
      <c r="A6371" s="1">
        <v>45452</v>
      </c>
      <c r="B6371">
        <v>7.7663799999999998</v>
      </c>
      <c r="C6371">
        <v>2024</v>
      </c>
      <c r="D6371">
        <v>6</v>
      </c>
    </row>
    <row r="6372" spans="1:4" x14ac:dyDescent="0.35">
      <c r="A6372" s="1">
        <v>45453</v>
      </c>
      <c r="B6372">
        <v>7.76241</v>
      </c>
      <c r="C6372">
        <v>2024</v>
      </c>
      <c r="D6372">
        <v>6</v>
      </c>
    </row>
    <row r="6373" spans="1:4" x14ac:dyDescent="0.35">
      <c r="A6373" s="1">
        <v>45454</v>
      </c>
      <c r="B6373">
        <v>7.7632300000000001</v>
      </c>
      <c r="C6373">
        <v>2024</v>
      </c>
      <c r="D6373">
        <v>6</v>
      </c>
    </row>
    <row r="6374" spans="1:4" x14ac:dyDescent="0.35">
      <c r="A6374" s="1">
        <v>45455</v>
      </c>
      <c r="B6374">
        <v>7.7621000000000002</v>
      </c>
      <c r="C6374">
        <v>2024</v>
      </c>
      <c r="D6374">
        <v>6</v>
      </c>
    </row>
    <row r="6375" spans="1:4" x14ac:dyDescent="0.35">
      <c r="A6375" s="1">
        <v>45456</v>
      </c>
      <c r="B6375">
        <v>7.7637099999999997</v>
      </c>
      <c r="C6375">
        <v>2024</v>
      </c>
      <c r="D6375">
        <v>6</v>
      </c>
    </row>
    <row r="6376" spans="1:4" x14ac:dyDescent="0.35">
      <c r="A6376" s="1">
        <v>45457</v>
      </c>
      <c r="B6376">
        <v>7.7698900000000002</v>
      </c>
      <c r="C6376">
        <v>2024</v>
      </c>
      <c r="D6376">
        <v>6</v>
      </c>
    </row>
    <row r="6377" spans="1:4" x14ac:dyDescent="0.35">
      <c r="A6377" s="1">
        <v>45458</v>
      </c>
      <c r="B6377">
        <v>7.7698900000000002</v>
      </c>
      <c r="C6377">
        <v>2024</v>
      </c>
      <c r="D6377">
        <v>6</v>
      </c>
    </row>
    <row r="6378" spans="1:4" x14ac:dyDescent="0.35">
      <c r="A6378" s="1">
        <v>45459</v>
      </c>
      <c r="B6378">
        <v>7.7698900000000002</v>
      </c>
      <c r="C6378">
        <v>2024</v>
      </c>
      <c r="D6378">
        <v>6</v>
      </c>
    </row>
    <row r="6379" spans="1:4" x14ac:dyDescent="0.35">
      <c r="A6379" s="1">
        <v>45460</v>
      </c>
      <c r="B6379">
        <v>7.7555199999999997</v>
      </c>
      <c r="C6379">
        <v>2024</v>
      </c>
      <c r="D6379">
        <v>6</v>
      </c>
    </row>
    <row r="6380" spans="1:4" x14ac:dyDescent="0.35">
      <c r="A6380" s="1">
        <v>45461</v>
      </c>
      <c r="B6380">
        <v>7.75549</v>
      </c>
      <c r="C6380">
        <v>2024</v>
      </c>
      <c r="D6380">
        <v>6</v>
      </c>
    </row>
    <row r="6381" spans="1:4" x14ac:dyDescent="0.35">
      <c r="A6381" s="1">
        <v>45462</v>
      </c>
      <c r="B6381">
        <v>7.7547800000000002</v>
      </c>
      <c r="C6381">
        <v>2024</v>
      </c>
      <c r="D6381">
        <v>6</v>
      </c>
    </row>
    <row r="6382" spans="1:4" x14ac:dyDescent="0.35">
      <c r="A6382" s="1">
        <v>45463</v>
      </c>
      <c r="B6382">
        <v>7.7635399999999999</v>
      </c>
      <c r="C6382">
        <v>2024</v>
      </c>
      <c r="D6382">
        <v>6</v>
      </c>
    </row>
    <row r="6383" spans="1:4" x14ac:dyDescent="0.35">
      <c r="A6383" s="1">
        <v>45464</v>
      </c>
      <c r="B6383">
        <v>7.7656000000000001</v>
      </c>
      <c r="C6383">
        <v>2024</v>
      </c>
      <c r="D6383">
        <v>6</v>
      </c>
    </row>
    <row r="6384" spans="1:4" x14ac:dyDescent="0.35">
      <c r="A6384" s="1">
        <v>45465</v>
      </c>
      <c r="B6384">
        <v>7.7656000000000001</v>
      </c>
      <c r="C6384">
        <v>2024</v>
      </c>
      <c r="D6384">
        <v>6</v>
      </c>
    </row>
    <row r="6385" spans="1:4" x14ac:dyDescent="0.35">
      <c r="A6385" s="1">
        <v>45466</v>
      </c>
      <c r="B6385">
        <v>7.7656000000000001</v>
      </c>
      <c r="C6385">
        <v>2024</v>
      </c>
      <c r="D6385">
        <v>6</v>
      </c>
    </row>
    <row r="6386" spans="1:4" x14ac:dyDescent="0.35">
      <c r="A6386" s="1">
        <v>45467</v>
      </c>
      <c r="B6386">
        <v>7.7570399999999999</v>
      </c>
      <c r="C6386">
        <v>2024</v>
      </c>
      <c r="D6386">
        <v>6</v>
      </c>
    </row>
    <row r="6387" spans="1:4" x14ac:dyDescent="0.35">
      <c r="A6387" s="1">
        <v>45468</v>
      </c>
      <c r="B6387">
        <v>7.7652700000000001</v>
      </c>
      <c r="C6387">
        <v>2024</v>
      </c>
      <c r="D6387">
        <v>6</v>
      </c>
    </row>
    <row r="6388" spans="1:4" x14ac:dyDescent="0.35">
      <c r="A6388" s="1">
        <v>45469</v>
      </c>
      <c r="B6388">
        <v>7.7652900000000002</v>
      </c>
      <c r="C6388">
        <v>2024</v>
      </c>
      <c r="D6388">
        <v>6</v>
      </c>
    </row>
    <row r="6389" spans="1:4" x14ac:dyDescent="0.35">
      <c r="A6389" s="1">
        <v>45470</v>
      </c>
      <c r="B6389">
        <v>7.7687400000000002</v>
      </c>
      <c r="C6389">
        <v>2024</v>
      </c>
      <c r="D6389">
        <v>6</v>
      </c>
    </row>
    <row r="6390" spans="1:4" x14ac:dyDescent="0.35">
      <c r="A6390" s="1">
        <v>45471</v>
      </c>
      <c r="B6390">
        <v>7.7687400000000002</v>
      </c>
      <c r="C6390">
        <v>2024</v>
      </c>
      <c r="D6390">
        <v>6</v>
      </c>
    </row>
    <row r="6391" spans="1:4" x14ac:dyDescent="0.35">
      <c r="A6391" s="1">
        <v>45472</v>
      </c>
      <c r="B6391">
        <v>7.7687400000000002</v>
      </c>
      <c r="C6391">
        <v>2024</v>
      </c>
      <c r="D6391">
        <v>6</v>
      </c>
    </row>
    <row r="6392" spans="1:4" x14ac:dyDescent="0.35">
      <c r="A6392" s="1">
        <v>45473</v>
      </c>
      <c r="B6392">
        <v>7.7687400000000002</v>
      </c>
      <c r="C6392">
        <v>2024</v>
      </c>
      <c r="D6392">
        <v>6</v>
      </c>
    </row>
    <row r="6393" spans="1:4" x14ac:dyDescent="0.35">
      <c r="A6393" s="1">
        <v>45474</v>
      </c>
      <c r="B6393">
        <v>7.7687400000000002</v>
      </c>
      <c r="C6393">
        <v>2024</v>
      </c>
      <c r="D6393">
        <v>7</v>
      </c>
    </row>
    <row r="6394" spans="1:4" x14ac:dyDescent="0.35">
      <c r="A6394" s="1">
        <v>45475</v>
      </c>
      <c r="B6394">
        <v>7.7607100000000004</v>
      </c>
      <c r="C6394">
        <v>2024</v>
      </c>
      <c r="D6394">
        <v>7</v>
      </c>
    </row>
    <row r="6395" spans="1:4" x14ac:dyDescent="0.35">
      <c r="A6395" s="1">
        <v>45476</v>
      </c>
      <c r="B6395">
        <v>7.7648799999999998</v>
      </c>
      <c r="C6395">
        <v>2024</v>
      </c>
      <c r="D6395">
        <v>7</v>
      </c>
    </row>
    <row r="6396" spans="1:4" x14ac:dyDescent="0.35">
      <c r="A6396" s="1">
        <v>45477</v>
      </c>
      <c r="B6396">
        <v>7.7651399999999997</v>
      </c>
      <c r="C6396">
        <v>2024</v>
      </c>
      <c r="D6396">
        <v>7</v>
      </c>
    </row>
    <row r="6397" spans="1:4" x14ac:dyDescent="0.35">
      <c r="A6397" s="1">
        <v>45478</v>
      </c>
      <c r="B6397">
        <v>7.7623499999999996</v>
      </c>
      <c r="C6397">
        <v>2024</v>
      </c>
      <c r="D6397">
        <v>7</v>
      </c>
    </row>
    <row r="6398" spans="1:4" x14ac:dyDescent="0.35">
      <c r="A6398" s="1">
        <v>45479</v>
      </c>
      <c r="B6398">
        <v>7.7623499999999996</v>
      </c>
      <c r="C6398">
        <v>2024</v>
      </c>
      <c r="D6398">
        <v>7</v>
      </c>
    </row>
    <row r="6399" spans="1:4" x14ac:dyDescent="0.35">
      <c r="A6399" s="1">
        <v>45480</v>
      </c>
      <c r="B6399">
        <v>7.7623499999999996</v>
      </c>
      <c r="C6399">
        <v>2024</v>
      </c>
      <c r="D6399">
        <v>7</v>
      </c>
    </row>
    <row r="6400" spans="1:4" x14ac:dyDescent="0.35">
      <c r="A6400" s="1">
        <v>45481</v>
      </c>
      <c r="B6400">
        <v>7.7554800000000004</v>
      </c>
      <c r="C6400">
        <v>2024</v>
      </c>
      <c r="D6400">
        <v>7</v>
      </c>
    </row>
    <row r="6401" spans="1:4" x14ac:dyDescent="0.35">
      <c r="A6401" s="1">
        <v>45482</v>
      </c>
      <c r="B6401">
        <v>7.7539600000000002</v>
      </c>
      <c r="C6401">
        <v>2024</v>
      </c>
      <c r="D6401">
        <v>7</v>
      </c>
    </row>
    <row r="6402" spans="1:4" x14ac:dyDescent="0.35">
      <c r="A6402" s="1">
        <v>45483</v>
      </c>
      <c r="B6402">
        <v>7.7563199999999997</v>
      </c>
      <c r="C6402">
        <v>2024</v>
      </c>
      <c r="D6402">
        <v>7</v>
      </c>
    </row>
    <row r="6403" spans="1:4" x14ac:dyDescent="0.35">
      <c r="A6403" s="1">
        <v>45484</v>
      </c>
      <c r="B6403">
        <v>7.7647500000000003</v>
      </c>
      <c r="C6403">
        <v>2024</v>
      </c>
      <c r="D6403">
        <v>7</v>
      </c>
    </row>
    <row r="6404" spans="1:4" x14ac:dyDescent="0.35">
      <c r="A6404" s="1">
        <v>45485</v>
      </c>
      <c r="B6404">
        <v>7.7571899999999996</v>
      </c>
      <c r="C6404">
        <v>2024</v>
      </c>
      <c r="D6404">
        <v>7</v>
      </c>
    </row>
    <row r="6405" spans="1:4" x14ac:dyDescent="0.35">
      <c r="A6405" s="1">
        <v>45486</v>
      </c>
      <c r="B6405">
        <v>7.7571899999999996</v>
      </c>
      <c r="C6405">
        <v>2024</v>
      </c>
      <c r="D6405">
        <v>7</v>
      </c>
    </row>
    <row r="6406" spans="1:4" x14ac:dyDescent="0.35">
      <c r="A6406" s="1">
        <v>45487</v>
      </c>
      <c r="B6406">
        <v>7.7571899999999996</v>
      </c>
      <c r="C6406">
        <v>2024</v>
      </c>
      <c r="D6406">
        <v>7</v>
      </c>
    </row>
    <row r="6407" spans="1:4" x14ac:dyDescent="0.35">
      <c r="A6407" s="1">
        <v>45488</v>
      </c>
      <c r="B6407">
        <v>7.7496600000000004</v>
      </c>
      <c r="C6407">
        <v>2024</v>
      </c>
      <c r="D6407">
        <v>7</v>
      </c>
    </row>
    <row r="6408" spans="1:4" x14ac:dyDescent="0.35">
      <c r="A6408" s="1">
        <v>45489</v>
      </c>
      <c r="B6408">
        <v>7.7492999999999999</v>
      </c>
      <c r="C6408">
        <v>2024</v>
      </c>
      <c r="D6408">
        <v>7</v>
      </c>
    </row>
    <row r="6409" spans="1:4" x14ac:dyDescent="0.35">
      <c r="A6409" s="1">
        <v>45490</v>
      </c>
      <c r="B6409">
        <v>7.75223</v>
      </c>
      <c r="C6409">
        <v>2024</v>
      </c>
      <c r="D6409">
        <v>7</v>
      </c>
    </row>
    <row r="6410" spans="1:4" x14ac:dyDescent="0.35">
      <c r="A6410" s="1">
        <v>45491</v>
      </c>
      <c r="B6410">
        <v>7.75657</v>
      </c>
      <c r="C6410">
        <v>2024</v>
      </c>
      <c r="D6410">
        <v>7</v>
      </c>
    </row>
    <row r="6411" spans="1:4" x14ac:dyDescent="0.35">
      <c r="A6411" s="1">
        <v>45492</v>
      </c>
      <c r="B6411">
        <v>7.7558999999999996</v>
      </c>
      <c r="C6411">
        <v>2024</v>
      </c>
      <c r="D6411">
        <v>7</v>
      </c>
    </row>
    <row r="6412" spans="1:4" x14ac:dyDescent="0.35">
      <c r="A6412" s="1">
        <v>45493</v>
      </c>
      <c r="B6412">
        <v>7.7558999999999996</v>
      </c>
      <c r="C6412">
        <v>2024</v>
      </c>
      <c r="D6412">
        <v>7</v>
      </c>
    </row>
    <row r="6413" spans="1:4" x14ac:dyDescent="0.35">
      <c r="A6413" s="1">
        <v>45494</v>
      </c>
      <c r="B6413">
        <v>7.7558999999999996</v>
      </c>
      <c r="C6413">
        <v>2024</v>
      </c>
      <c r="D6413">
        <v>7</v>
      </c>
    </row>
    <row r="6414" spans="1:4" x14ac:dyDescent="0.35">
      <c r="A6414" s="1">
        <v>45495</v>
      </c>
      <c r="B6414">
        <v>7.7480500000000001</v>
      </c>
      <c r="C6414">
        <v>2024</v>
      </c>
      <c r="D6414">
        <v>7</v>
      </c>
    </row>
    <row r="6415" spans="1:4" x14ac:dyDescent="0.35">
      <c r="A6415" s="1">
        <v>45496</v>
      </c>
      <c r="B6415">
        <v>7.7502199999999997</v>
      </c>
      <c r="C6415">
        <v>2024</v>
      </c>
      <c r="D6415">
        <v>7</v>
      </c>
    </row>
    <row r="6416" spans="1:4" x14ac:dyDescent="0.35">
      <c r="A6416" s="1">
        <v>45497</v>
      </c>
      <c r="B6416">
        <v>7.74953</v>
      </c>
      <c r="C6416">
        <v>2024</v>
      </c>
      <c r="D6416">
        <v>7</v>
      </c>
    </row>
    <row r="6417" spans="1:4" x14ac:dyDescent="0.35">
      <c r="A6417" s="1">
        <v>45498</v>
      </c>
      <c r="B6417">
        <v>7.7496999999999998</v>
      </c>
      <c r="C6417">
        <v>2024</v>
      </c>
      <c r="D6417">
        <v>7</v>
      </c>
    </row>
    <row r="6418" spans="1:4" x14ac:dyDescent="0.35">
      <c r="A6418" s="1">
        <v>45499</v>
      </c>
      <c r="B6418">
        <v>7.7497299999999996</v>
      </c>
      <c r="C6418">
        <v>2024</v>
      </c>
      <c r="D6418">
        <v>7</v>
      </c>
    </row>
    <row r="6419" spans="1:4" x14ac:dyDescent="0.35">
      <c r="A6419" s="1">
        <v>45500</v>
      </c>
      <c r="B6419">
        <v>7.7497299999999996</v>
      </c>
      <c r="C6419">
        <v>2024</v>
      </c>
      <c r="D6419">
        <v>7</v>
      </c>
    </row>
    <row r="6420" spans="1:4" x14ac:dyDescent="0.35">
      <c r="A6420" s="1">
        <v>45501</v>
      </c>
      <c r="B6420">
        <v>7.7497299999999996</v>
      </c>
      <c r="C6420">
        <v>2024</v>
      </c>
      <c r="D6420">
        <v>7</v>
      </c>
    </row>
    <row r="6421" spans="1:4" x14ac:dyDescent="0.35">
      <c r="A6421" s="1">
        <v>45502</v>
      </c>
      <c r="B6421">
        <v>7.7472899999999996</v>
      </c>
      <c r="C6421">
        <v>2024</v>
      </c>
      <c r="D6421">
        <v>7</v>
      </c>
    </row>
    <row r="6422" spans="1:4" x14ac:dyDescent="0.35">
      <c r="A6422" s="1">
        <v>45503</v>
      </c>
      <c r="B6422">
        <v>7.7469799999999998</v>
      </c>
      <c r="C6422">
        <v>2024</v>
      </c>
      <c r="D6422">
        <v>7</v>
      </c>
    </row>
    <row r="6423" spans="1:4" x14ac:dyDescent="0.35">
      <c r="A6423" s="1">
        <v>45504</v>
      </c>
      <c r="B6423">
        <v>7.7457799999999999</v>
      </c>
      <c r="C6423">
        <v>2024</v>
      </c>
      <c r="D6423">
        <v>7</v>
      </c>
    </row>
    <row r="6424" spans="1:4" x14ac:dyDescent="0.35">
      <c r="A6424" s="1">
        <v>45505</v>
      </c>
      <c r="B6424">
        <v>7.7480000000000002</v>
      </c>
      <c r="C6424">
        <v>2024</v>
      </c>
      <c r="D6424">
        <v>8</v>
      </c>
    </row>
    <row r="6425" spans="1:4" x14ac:dyDescent="0.35">
      <c r="A6425" s="1">
        <v>45506</v>
      </c>
      <c r="B6425">
        <v>7.7481</v>
      </c>
      <c r="C6425">
        <v>2024</v>
      </c>
      <c r="D6425">
        <v>8</v>
      </c>
    </row>
    <row r="6426" spans="1:4" x14ac:dyDescent="0.35">
      <c r="A6426" s="1">
        <v>45507</v>
      </c>
      <c r="B6426">
        <v>7.7481</v>
      </c>
      <c r="C6426">
        <v>2024</v>
      </c>
      <c r="D6426">
        <v>8</v>
      </c>
    </row>
    <row r="6427" spans="1:4" x14ac:dyDescent="0.35">
      <c r="A6427" s="1">
        <v>45508</v>
      </c>
      <c r="B6427">
        <v>7.7481</v>
      </c>
      <c r="C6427">
        <v>2024</v>
      </c>
      <c r="D6427">
        <v>8</v>
      </c>
    </row>
    <row r="6428" spans="1:4" x14ac:dyDescent="0.35">
      <c r="A6428" s="1">
        <v>45509</v>
      </c>
      <c r="B6428">
        <v>7.7402300000000004</v>
      </c>
      <c r="C6428">
        <v>2024</v>
      </c>
      <c r="D6428">
        <v>8</v>
      </c>
    </row>
    <row r="6429" spans="1:4" x14ac:dyDescent="0.35">
      <c r="A6429" s="1">
        <v>45510</v>
      </c>
      <c r="B6429">
        <v>7.7456199999999997</v>
      </c>
      <c r="C6429">
        <v>2024</v>
      </c>
      <c r="D6429">
        <v>8</v>
      </c>
    </row>
    <row r="6430" spans="1:4" x14ac:dyDescent="0.35">
      <c r="A6430" s="1">
        <v>45511</v>
      </c>
      <c r="B6430">
        <v>7.7440199999999999</v>
      </c>
      <c r="C6430">
        <v>2024</v>
      </c>
      <c r="D6430">
        <v>8</v>
      </c>
    </row>
    <row r="6431" spans="1:4" x14ac:dyDescent="0.35">
      <c r="A6431" s="1">
        <v>45512</v>
      </c>
      <c r="B6431">
        <v>7.7451400000000001</v>
      </c>
      <c r="C6431">
        <v>2024</v>
      </c>
      <c r="D6431">
        <v>8</v>
      </c>
    </row>
    <row r="6432" spans="1:4" x14ac:dyDescent="0.35">
      <c r="A6432" s="1">
        <v>45513</v>
      </c>
      <c r="B6432">
        <v>7.74681</v>
      </c>
      <c r="C6432">
        <v>2024</v>
      </c>
      <c r="D6432">
        <v>8</v>
      </c>
    </row>
    <row r="6433" spans="1:4" x14ac:dyDescent="0.35">
      <c r="A6433" s="1">
        <v>45514</v>
      </c>
      <c r="B6433">
        <v>7.74681</v>
      </c>
      <c r="C6433">
        <v>2024</v>
      </c>
      <c r="D6433">
        <v>8</v>
      </c>
    </row>
    <row r="6434" spans="1:4" x14ac:dyDescent="0.35">
      <c r="A6434" s="1">
        <v>45515</v>
      </c>
      <c r="B6434">
        <v>7.74681</v>
      </c>
      <c r="C6434">
        <v>2024</v>
      </c>
      <c r="D6434">
        <v>8</v>
      </c>
    </row>
    <row r="6435" spans="1:4" x14ac:dyDescent="0.35">
      <c r="A6435" s="1">
        <v>45516</v>
      </c>
      <c r="B6435">
        <v>7.7355400000000003</v>
      </c>
      <c r="C6435">
        <v>2024</v>
      </c>
      <c r="D6435">
        <v>8</v>
      </c>
    </row>
    <row r="6436" spans="1:4" x14ac:dyDescent="0.35">
      <c r="A6436" s="1">
        <v>45517</v>
      </c>
      <c r="B6436">
        <v>7.73543</v>
      </c>
      <c r="C6436">
        <v>2024</v>
      </c>
      <c r="D6436">
        <v>8</v>
      </c>
    </row>
    <row r="6437" spans="1:4" x14ac:dyDescent="0.35">
      <c r="A6437" s="1">
        <v>45518</v>
      </c>
      <c r="B6437">
        <v>7.7408200000000003</v>
      </c>
      <c r="C6437">
        <v>2024</v>
      </c>
      <c r="D6437">
        <v>8</v>
      </c>
    </row>
    <row r="6438" spans="1:4" x14ac:dyDescent="0.35">
      <c r="A6438" s="1">
        <v>45519</v>
      </c>
      <c r="B6438">
        <v>7.7408200000000003</v>
      </c>
      <c r="C6438">
        <v>2024</v>
      </c>
      <c r="D6438">
        <v>8</v>
      </c>
    </row>
    <row r="6439" spans="1:4" x14ac:dyDescent="0.35">
      <c r="A6439" s="1">
        <v>45520</v>
      </c>
      <c r="B6439">
        <v>7.7343200000000003</v>
      </c>
      <c r="C6439">
        <v>2024</v>
      </c>
      <c r="D6439">
        <v>8</v>
      </c>
    </row>
    <row r="6440" spans="1:4" x14ac:dyDescent="0.35">
      <c r="A6440" s="1">
        <v>45521</v>
      </c>
      <c r="B6440">
        <v>7.7343200000000003</v>
      </c>
      <c r="C6440">
        <v>2024</v>
      </c>
      <c r="D6440">
        <v>8</v>
      </c>
    </row>
    <row r="6441" spans="1:4" x14ac:dyDescent="0.35">
      <c r="A6441" s="1">
        <v>45522</v>
      </c>
      <c r="B6441">
        <v>7.7343200000000003</v>
      </c>
      <c r="C6441">
        <v>2024</v>
      </c>
      <c r="D6441">
        <v>8</v>
      </c>
    </row>
    <row r="6442" spans="1:4" x14ac:dyDescent="0.35">
      <c r="A6442" s="1">
        <v>45523</v>
      </c>
      <c r="B6442">
        <v>7.7312500000000002</v>
      </c>
      <c r="C6442">
        <v>2024</v>
      </c>
      <c r="D6442">
        <v>8</v>
      </c>
    </row>
    <row r="6443" spans="1:4" x14ac:dyDescent="0.35">
      <c r="A6443" s="1">
        <v>45524</v>
      </c>
      <c r="B6443">
        <v>7.7332599999999996</v>
      </c>
      <c r="C6443">
        <v>2024</v>
      </c>
      <c r="D6443">
        <v>8</v>
      </c>
    </row>
    <row r="6444" spans="1:4" x14ac:dyDescent="0.35">
      <c r="A6444" s="1">
        <v>45525</v>
      </c>
      <c r="B6444">
        <v>7.73353</v>
      </c>
      <c r="C6444">
        <v>2024</v>
      </c>
      <c r="D6444">
        <v>8</v>
      </c>
    </row>
    <row r="6445" spans="1:4" x14ac:dyDescent="0.35">
      <c r="A6445" s="1">
        <v>45526</v>
      </c>
      <c r="B6445">
        <v>7.7316500000000001</v>
      </c>
      <c r="C6445">
        <v>2024</v>
      </c>
      <c r="D6445">
        <v>8</v>
      </c>
    </row>
    <row r="6446" spans="1:4" x14ac:dyDescent="0.35">
      <c r="A6446" s="1">
        <v>45527</v>
      </c>
      <c r="B6446">
        <v>7.73339</v>
      </c>
      <c r="C6446">
        <v>2024</v>
      </c>
      <c r="D6446">
        <v>8</v>
      </c>
    </row>
    <row r="6447" spans="1:4" x14ac:dyDescent="0.35">
      <c r="A6447" s="1">
        <v>45528</v>
      </c>
      <c r="B6447">
        <v>7.73339</v>
      </c>
      <c r="C6447">
        <v>2024</v>
      </c>
      <c r="D6447">
        <v>8</v>
      </c>
    </row>
    <row r="6448" spans="1:4" x14ac:dyDescent="0.35">
      <c r="A6448" s="1">
        <v>45529</v>
      </c>
      <c r="B6448">
        <v>7.73339</v>
      </c>
      <c r="C6448">
        <v>2024</v>
      </c>
      <c r="D6448">
        <v>8</v>
      </c>
    </row>
    <row r="6449" spans="1:4" x14ac:dyDescent="0.35">
      <c r="A6449" s="1">
        <v>45530</v>
      </c>
      <c r="B6449">
        <v>7.7289700000000003</v>
      </c>
      <c r="C6449">
        <v>2024</v>
      </c>
      <c r="D6449">
        <v>8</v>
      </c>
    </row>
    <row r="6450" spans="1:4" x14ac:dyDescent="0.35">
      <c r="A6450" s="1">
        <v>45531</v>
      </c>
      <c r="B6450">
        <v>7.7274200000000004</v>
      </c>
      <c r="C6450">
        <v>2024</v>
      </c>
      <c r="D6450">
        <v>8</v>
      </c>
    </row>
    <row r="6451" spans="1:4" x14ac:dyDescent="0.35">
      <c r="A6451" s="1">
        <v>45532</v>
      </c>
      <c r="B6451">
        <v>7.7281500000000003</v>
      </c>
      <c r="C6451">
        <v>2024</v>
      </c>
      <c r="D6451">
        <v>8</v>
      </c>
    </row>
    <row r="6452" spans="1:4" x14ac:dyDescent="0.35">
      <c r="A6452" s="1">
        <v>45533</v>
      </c>
      <c r="B6452">
        <v>7.7331399999999997</v>
      </c>
      <c r="C6452">
        <v>2024</v>
      </c>
      <c r="D6452">
        <v>8</v>
      </c>
    </row>
    <row r="6453" spans="1:4" x14ac:dyDescent="0.35">
      <c r="A6453" s="1">
        <v>45534</v>
      </c>
      <c r="B6453">
        <v>7.7290999999999999</v>
      </c>
      <c r="C6453">
        <v>2024</v>
      </c>
      <c r="D6453">
        <v>8</v>
      </c>
    </row>
    <row r="6454" spans="1:4" x14ac:dyDescent="0.35">
      <c r="A6454" s="1">
        <v>45535</v>
      </c>
      <c r="B6454">
        <v>7.7290999999999999</v>
      </c>
      <c r="C6454">
        <v>2024</v>
      </c>
      <c r="D6454">
        <v>8</v>
      </c>
    </row>
    <row r="6455" spans="1:4" x14ac:dyDescent="0.35">
      <c r="A6455" s="1">
        <v>45536</v>
      </c>
      <c r="B6455">
        <v>7.7290999999999999</v>
      </c>
      <c r="C6455">
        <v>2024</v>
      </c>
      <c r="D6455">
        <v>9</v>
      </c>
    </row>
    <row r="6456" spans="1:4" x14ac:dyDescent="0.35">
      <c r="A6456" s="1">
        <v>45537</v>
      </c>
      <c r="B6456">
        <v>7.7224300000000001</v>
      </c>
      <c r="C6456">
        <v>2024</v>
      </c>
      <c r="D6456">
        <v>9</v>
      </c>
    </row>
    <row r="6457" spans="1:4" x14ac:dyDescent="0.35">
      <c r="A6457" s="1">
        <v>45538</v>
      </c>
      <c r="B6457">
        <v>7.7346000000000004</v>
      </c>
      <c r="C6457">
        <v>2024</v>
      </c>
      <c r="D6457">
        <v>9</v>
      </c>
    </row>
    <row r="6458" spans="1:4" x14ac:dyDescent="0.35">
      <c r="A6458" s="1">
        <v>45539</v>
      </c>
      <c r="B6458">
        <v>7.7320000000000002</v>
      </c>
      <c r="C6458">
        <v>2024</v>
      </c>
      <c r="D6458">
        <v>9</v>
      </c>
    </row>
    <row r="6459" spans="1:4" x14ac:dyDescent="0.35">
      <c r="A6459" s="1">
        <v>45540</v>
      </c>
      <c r="B6459">
        <v>7.7328000000000001</v>
      </c>
      <c r="C6459">
        <v>2024</v>
      </c>
      <c r="D6459">
        <v>9</v>
      </c>
    </row>
    <row r="6460" spans="1:4" x14ac:dyDescent="0.35">
      <c r="A6460" s="1">
        <v>45541</v>
      </c>
      <c r="B6460">
        <v>7.7320000000000002</v>
      </c>
      <c r="C6460">
        <v>2024</v>
      </c>
      <c r="D6460">
        <v>9</v>
      </c>
    </row>
    <row r="6461" spans="1:4" x14ac:dyDescent="0.35">
      <c r="A6461" s="1">
        <v>45542</v>
      </c>
      <c r="B6461">
        <v>7.7320000000000002</v>
      </c>
      <c r="C6461">
        <v>2024</v>
      </c>
      <c r="D6461">
        <v>9</v>
      </c>
    </row>
    <row r="6462" spans="1:4" x14ac:dyDescent="0.35">
      <c r="A6462" s="1">
        <v>45543</v>
      </c>
      <c r="B6462">
        <v>7.7320000000000002</v>
      </c>
      <c r="C6462">
        <v>2024</v>
      </c>
      <c r="D6462">
        <v>9</v>
      </c>
    </row>
    <row r="6463" spans="1:4" x14ac:dyDescent="0.35">
      <c r="A6463" s="1">
        <v>45544</v>
      </c>
      <c r="B6463">
        <v>7.7295499999999997</v>
      </c>
      <c r="C6463">
        <v>2024</v>
      </c>
      <c r="D6463">
        <v>9</v>
      </c>
    </row>
    <row r="6464" spans="1:4" x14ac:dyDescent="0.35">
      <c r="A6464" s="1">
        <v>45545</v>
      </c>
      <c r="B6464">
        <v>7.7258899999999997</v>
      </c>
      <c r="C6464">
        <v>2024</v>
      </c>
      <c r="D6464">
        <v>9</v>
      </c>
    </row>
    <row r="6465" spans="1:4" x14ac:dyDescent="0.35">
      <c r="A6465" s="1">
        <v>45546</v>
      </c>
      <c r="B6465">
        <v>7.7329800000000004</v>
      </c>
      <c r="C6465">
        <v>2024</v>
      </c>
      <c r="D6465">
        <v>9</v>
      </c>
    </row>
    <row r="6466" spans="1:4" x14ac:dyDescent="0.35">
      <c r="A6466" s="1">
        <v>45547</v>
      </c>
      <c r="B6466">
        <v>7.7310499999999998</v>
      </c>
      <c r="C6466">
        <v>2024</v>
      </c>
      <c r="D6466">
        <v>9</v>
      </c>
    </row>
    <row r="6467" spans="1:4" x14ac:dyDescent="0.35">
      <c r="A6467" s="1">
        <v>45548</v>
      </c>
      <c r="B6467">
        <v>7.7292800000000002</v>
      </c>
      <c r="C6467">
        <v>2024</v>
      </c>
      <c r="D6467">
        <v>9</v>
      </c>
    </row>
    <row r="6468" spans="1:4" x14ac:dyDescent="0.35">
      <c r="A6468" s="1">
        <v>45549</v>
      </c>
      <c r="B6468">
        <v>7.7292800000000002</v>
      </c>
      <c r="C6468">
        <v>2024</v>
      </c>
      <c r="D6468">
        <v>9</v>
      </c>
    </row>
    <row r="6469" spans="1:4" x14ac:dyDescent="0.35">
      <c r="A6469" s="1">
        <v>45550</v>
      </c>
      <c r="B6469">
        <v>7.7292800000000002</v>
      </c>
      <c r="C6469">
        <v>2024</v>
      </c>
      <c r="D6469">
        <v>9</v>
      </c>
    </row>
    <row r="6470" spans="1:4" x14ac:dyDescent="0.35">
      <c r="A6470" s="1">
        <v>45551</v>
      </c>
      <c r="B6470">
        <v>7.7292800000000002</v>
      </c>
      <c r="C6470">
        <v>2024</v>
      </c>
      <c r="D6470">
        <v>9</v>
      </c>
    </row>
    <row r="6471" spans="1:4" x14ac:dyDescent="0.35">
      <c r="A6471" s="1">
        <v>45552</v>
      </c>
      <c r="B6471">
        <v>7.7222400000000002</v>
      </c>
      <c r="C6471">
        <v>2024</v>
      </c>
      <c r="D6471">
        <v>9</v>
      </c>
    </row>
    <row r="6472" spans="1:4" x14ac:dyDescent="0.35">
      <c r="A6472" s="1">
        <v>45553</v>
      </c>
      <c r="B6472">
        <v>7.7282500000000001</v>
      </c>
      <c r="C6472">
        <v>2024</v>
      </c>
      <c r="D6472">
        <v>9</v>
      </c>
    </row>
    <row r="6473" spans="1:4" x14ac:dyDescent="0.35">
      <c r="A6473" s="1">
        <v>45554</v>
      </c>
      <c r="B6473">
        <v>7.7287499999999998</v>
      </c>
      <c r="C6473">
        <v>2024</v>
      </c>
      <c r="D6473">
        <v>9</v>
      </c>
    </row>
    <row r="6474" spans="1:4" x14ac:dyDescent="0.35">
      <c r="A6474" s="1">
        <v>45555</v>
      </c>
      <c r="B6474">
        <v>7.7285899999999996</v>
      </c>
      <c r="C6474">
        <v>2024</v>
      </c>
      <c r="D6474">
        <v>9</v>
      </c>
    </row>
    <row r="6475" spans="1:4" x14ac:dyDescent="0.35">
      <c r="A6475" s="1">
        <v>45556</v>
      </c>
      <c r="B6475">
        <v>7.7285899999999996</v>
      </c>
      <c r="C6475">
        <v>2024</v>
      </c>
      <c r="D6475">
        <v>9</v>
      </c>
    </row>
    <row r="6476" spans="1:4" x14ac:dyDescent="0.35">
      <c r="A6476" s="1">
        <v>45557</v>
      </c>
      <c r="B6476">
        <v>7.7285899999999996</v>
      </c>
      <c r="C6476">
        <v>2024</v>
      </c>
      <c r="D6476">
        <v>9</v>
      </c>
    </row>
    <row r="6477" spans="1:4" x14ac:dyDescent="0.35">
      <c r="A6477" s="1">
        <v>45558</v>
      </c>
      <c r="B6477">
        <v>7.7290000000000001</v>
      </c>
      <c r="C6477">
        <v>2024</v>
      </c>
      <c r="D6477">
        <v>9</v>
      </c>
    </row>
    <row r="6478" spans="1:4" x14ac:dyDescent="0.35">
      <c r="A6478" s="1">
        <v>45559</v>
      </c>
      <c r="B6478">
        <v>7.7254199999999997</v>
      </c>
      <c r="C6478">
        <v>2024</v>
      </c>
      <c r="D6478">
        <v>9</v>
      </c>
    </row>
    <row r="6479" spans="1:4" x14ac:dyDescent="0.35">
      <c r="A6479" s="1">
        <v>45560</v>
      </c>
      <c r="B6479">
        <v>7.7282799999999998</v>
      </c>
      <c r="C6479">
        <v>2024</v>
      </c>
      <c r="D6479">
        <v>9</v>
      </c>
    </row>
    <row r="6480" spans="1:4" x14ac:dyDescent="0.35">
      <c r="A6480" s="1">
        <v>45561</v>
      </c>
      <c r="B6480">
        <v>7.7313999999999998</v>
      </c>
      <c r="C6480">
        <v>2024</v>
      </c>
      <c r="D6480">
        <v>9</v>
      </c>
    </row>
    <row r="6481" spans="1:4" x14ac:dyDescent="0.35">
      <c r="A6481" s="1">
        <v>45562</v>
      </c>
      <c r="B6481">
        <v>7.73184</v>
      </c>
      <c r="C6481">
        <v>2024</v>
      </c>
      <c r="D6481">
        <v>9</v>
      </c>
    </row>
    <row r="6482" spans="1:4" x14ac:dyDescent="0.35">
      <c r="A6482" s="1">
        <v>45563</v>
      </c>
      <c r="B6482">
        <v>7.73184</v>
      </c>
      <c r="C6482">
        <v>2024</v>
      </c>
      <c r="D6482">
        <v>9</v>
      </c>
    </row>
    <row r="6483" spans="1:4" x14ac:dyDescent="0.35">
      <c r="A6483" s="1">
        <v>45564</v>
      </c>
      <c r="B6483">
        <v>7.73184</v>
      </c>
      <c r="C6483">
        <v>2024</v>
      </c>
      <c r="D6483">
        <v>9</v>
      </c>
    </row>
    <row r="6484" spans="1:4" x14ac:dyDescent="0.35">
      <c r="A6484" s="1">
        <v>45565</v>
      </c>
      <c r="B6484">
        <v>7.7234800000000003</v>
      </c>
      <c r="C6484">
        <v>2024</v>
      </c>
      <c r="D6484">
        <v>9</v>
      </c>
    </row>
    <row r="6485" spans="1:4" x14ac:dyDescent="0.35">
      <c r="A6485" s="1">
        <v>45566</v>
      </c>
      <c r="B6485">
        <v>7.7279799999999996</v>
      </c>
      <c r="C6485">
        <v>2024</v>
      </c>
      <c r="D6485">
        <v>10</v>
      </c>
    </row>
    <row r="6486" spans="1:4" x14ac:dyDescent="0.35">
      <c r="A6486" s="1">
        <v>45567</v>
      </c>
      <c r="B6486">
        <v>7.7323000000000004</v>
      </c>
      <c r="C6486">
        <v>2024</v>
      </c>
      <c r="D6486">
        <v>10</v>
      </c>
    </row>
    <row r="6487" spans="1:4" x14ac:dyDescent="0.35">
      <c r="A6487" s="1">
        <v>45568</v>
      </c>
      <c r="B6487">
        <v>7.7313599999999996</v>
      </c>
      <c r="C6487">
        <v>2024</v>
      </c>
      <c r="D6487">
        <v>10</v>
      </c>
    </row>
    <row r="6488" spans="1:4" x14ac:dyDescent="0.35">
      <c r="A6488" s="1">
        <v>45569</v>
      </c>
      <c r="B6488">
        <v>7.7307899999999998</v>
      </c>
      <c r="C6488">
        <v>2024</v>
      </c>
      <c r="D6488">
        <v>10</v>
      </c>
    </row>
    <row r="6489" spans="1:4" x14ac:dyDescent="0.35">
      <c r="A6489" s="1">
        <v>45570</v>
      </c>
      <c r="B6489">
        <v>7.7307899999999998</v>
      </c>
      <c r="C6489">
        <v>2024</v>
      </c>
      <c r="D6489">
        <v>10</v>
      </c>
    </row>
    <row r="6490" spans="1:4" x14ac:dyDescent="0.35">
      <c r="A6490" s="1">
        <v>45571</v>
      </c>
      <c r="B6490">
        <v>7.7307899999999998</v>
      </c>
      <c r="C6490">
        <v>2024</v>
      </c>
      <c r="D6490">
        <v>10</v>
      </c>
    </row>
    <row r="6491" spans="1:4" x14ac:dyDescent="0.35">
      <c r="A6491" s="1">
        <v>45572</v>
      </c>
      <c r="B6491">
        <v>7.7264600000000003</v>
      </c>
      <c r="C6491">
        <v>2024</v>
      </c>
      <c r="D6491">
        <v>10</v>
      </c>
    </row>
    <row r="6492" spans="1:4" x14ac:dyDescent="0.35">
      <c r="A6492" s="1">
        <v>45573</v>
      </c>
      <c r="B6492">
        <v>7.7253999999999996</v>
      </c>
      <c r="C6492">
        <v>2024</v>
      </c>
      <c r="D6492">
        <v>10</v>
      </c>
    </row>
    <row r="6493" spans="1:4" x14ac:dyDescent="0.35">
      <c r="A6493" s="1">
        <v>45574</v>
      </c>
      <c r="B6493">
        <v>7.7271799999999997</v>
      </c>
      <c r="C6493">
        <v>2024</v>
      </c>
      <c r="D6493">
        <v>10</v>
      </c>
    </row>
    <row r="6494" spans="1:4" x14ac:dyDescent="0.35">
      <c r="A6494" s="1">
        <v>45575</v>
      </c>
      <c r="B6494">
        <v>7.7279499999999999</v>
      </c>
      <c r="C6494">
        <v>2024</v>
      </c>
      <c r="D6494">
        <v>10</v>
      </c>
    </row>
    <row r="6495" spans="1:4" x14ac:dyDescent="0.35">
      <c r="A6495" s="1">
        <v>45576</v>
      </c>
      <c r="B6495">
        <v>7.7279499999999999</v>
      </c>
      <c r="C6495">
        <v>2024</v>
      </c>
      <c r="D6495">
        <v>10</v>
      </c>
    </row>
    <row r="6496" spans="1:4" x14ac:dyDescent="0.35">
      <c r="A6496" s="1">
        <v>45577</v>
      </c>
      <c r="B6496">
        <v>7.7279499999999999</v>
      </c>
      <c r="C6496">
        <v>2024</v>
      </c>
      <c r="D6496">
        <v>10</v>
      </c>
    </row>
    <row r="6497" spans="1:4" x14ac:dyDescent="0.35">
      <c r="A6497" s="1">
        <v>45578</v>
      </c>
      <c r="B6497">
        <v>7.7279499999999999</v>
      </c>
      <c r="C6497">
        <v>2024</v>
      </c>
      <c r="D6497">
        <v>10</v>
      </c>
    </row>
    <row r="6498" spans="1:4" x14ac:dyDescent="0.35">
      <c r="A6498" s="1">
        <v>45579</v>
      </c>
      <c r="B6498">
        <v>7.7253299999999996</v>
      </c>
      <c r="C6498">
        <v>2024</v>
      </c>
      <c r="D6498">
        <v>10</v>
      </c>
    </row>
    <row r="6499" spans="1:4" x14ac:dyDescent="0.35">
      <c r="A6499" s="1">
        <v>45580</v>
      </c>
      <c r="B6499">
        <v>7.7307399999999999</v>
      </c>
      <c r="C6499">
        <v>2024</v>
      </c>
      <c r="D6499">
        <v>10</v>
      </c>
    </row>
    <row r="6500" spans="1:4" x14ac:dyDescent="0.35">
      <c r="A6500" s="1">
        <v>45581</v>
      </c>
      <c r="B6500">
        <v>7.7264299999999997</v>
      </c>
      <c r="C6500">
        <v>2024</v>
      </c>
      <c r="D6500">
        <v>10</v>
      </c>
    </row>
    <row r="6501" spans="1:4" x14ac:dyDescent="0.35">
      <c r="A6501" s="1">
        <v>45582</v>
      </c>
      <c r="B6501">
        <v>7.7278500000000001</v>
      </c>
      <c r="C6501">
        <v>2024</v>
      </c>
      <c r="D6501">
        <v>10</v>
      </c>
    </row>
    <row r="6502" spans="1:4" x14ac:dyDescent="0.35">
      <c r="A6502" s="1">
        <v>45583</v>
      </c>
      <c r="B6502">
        <v>7.7276999999999996</v>
      </c>
      <c r="C6502">
        <v>2024</v>
      </c>
      <c r="D6502">
        <v>10</v>
      </c>
    </row>
    <row r="6503" spans="1:4" x14ac:dyDescent="0.35">
      <c r="A6503" s="1">
        <v>45584</v>
      </c>
      <c r="B6503">
        <v>7.7276999999999996</v>
      </c>
      <c r="C6503">
        <v>2024</v>
      </c>
      <c r="D6503">
        <v>10</v>
      </c>
    </row>
    <row r="6504" spans="1:4" x14ac:dyDescent="0.35">
      <c r="A6504" s="1">
        <v>45585</v>
      </c>
      <c r="B6504">
        <v>7.7276999999999996</v>
      </c>
      <c r="C6504">
        <v>2024</v>
      </c>
      <c r="D6504">
        <v>10</v>
      </c>
    </row>
    <row r="6505" spans="1:4" x14ac:dyDescent="0.35">
      <c r="A6505" s="1">
        <v>45586</v>
      </c>
      <c r="B6505">
        <v>7.7276999999999996</v>
      </c>
      <c r="C6505">
        <v>2024</v>
      </c>
      <c r="D6505">
        <v>10</v>
      </c>
    </row>
    <row r="6506" spans="1:4" x14ac:dyDescent="0.35">
      <c r="A6506" s="1">
        <v>45587</v>
      </c>
      <c r="B6506">
        <v>7.7253600000000002</v>
      </c>
      <c r="C6506">
        <v>2024</v>
      </c>
      <c r="D6506">
        <v>10</v>
      </c>
    </row>
    <row r="6507" spans="1:4" x14ac:dyDescent="0.35">
      <c r="A6507" s="1">
        <v>45588</v>
      </c>
      <c r="B6507">
        <v>7.72628</v>
      </c>
      <c r="C6507">
        <v>2024</v>
      </c>
      <c r="D6507">
        <v>10</v>
      </c>
    </row>
    <row r="6508" spans="1:4" x14ac:dyDescent="0.35">
      <c r="A6508" s="1">
        <v>45589</v>
      </c>
      <c r="B6508">
        <v>7.7310800000000004</v>
      </c>
      <c r="C6508">
        <v>2024</v>
      </c>
      <c r="D6508">
        <v>10</v>
      </c>
    </row>
    <row r="6509" spans="1:4" x14ac:dyDescent="0.35">
      <c r="A6509" s="1">
        <v>45590</v>
      </c>
      <c r="B6509">
        <v>7.7256499999999999</v>
      </c>
      <c r="C6509">
        <v>2024</v>
      </c>
      <c r="D6509">
        <v>10</v>
      </c>
    </row>
    <row r="6510" spans="1:4" x14ac:dyDescent="0.35">
      <c r="A6510" s="1">
        <v>45591</v>
      </c>
      <c r="B6510">
        <v>7.7256499999999999</v>
      </c>
      <c r="C6510">
        <v>2024</v>
      </c>
      <c r="D6510">
        <v>10</v>
      </c>
    </row>
    <row r="6511" spans="1:4" x14ac:dyDescent="0.35">
      <c r="A6511" s="1">
        <v>45592</v>
      </c>
      <c r="B6511">
        <v>7.7256499999999999</v>
      </c>
      <c r="C6511">
        <v>2024</v>
      </c>
      <c r="D6511">
        <v>10</v>
      </c>
    </row>
    <row r="6512" spans="1:4" x14ac:dyDescent="0.35">
      <c r="A6512" s="1">
        <v>45593</v>
      </c>
      <c r="B6512">
        <v>7.7241200000000001</v>
      </c>
      <c r="C6512">
        <v>2024</v>
      </c>
      <c r="D6512">
        <v>10</v>
      </c>
    </row>
    <row r="6513" spans="1:4" x14ac:dyDescent="0.35">
      <c r="A6513" s="1">
        <v>45594</v>
      </c>
      <c r="B6513">
        <v>7.7220000000000004</v>
      </c>
      <c r="C6513">
        <v>2024</v>
      </c>
      <c r="D6513">
        <v>10</v>
      </c>
    </row>
    <row r="6514" spans="1:4" x14ac:dyDescent="0.35">
      <c r="A6514" s="1">
        <v>45595</v>
      </c>
      <c r="B6514">
        <v>7.7235399999999998</v>
      </c>
      <c r="C6514">
        <v>2024</v>
      </c>
      <c r="D6514">
        <v>10</v>
      </c>
    </row>
    <row r="6515" spans="1:4" x14ac:dyDescent="0.35">
      <c r="A6515" s="1">
        <v>45596</v>
      </c>
      <c r="B6515">
        <v>7.7250500000000004</v>
      </c>
      <c r="C6515">
        <v>2024</v>
      </c>
      <c r="D6515">
        <v>10</v>
      </c>
    </row>
    <row r="6516" spans="1:4" x14ac:dyDescent="0.35">
      <c r="A6516" s="1">
        <v>45597</v>
      </c>
      <c r="B6516">
        <v>7.7250500000000004</v>
      </c>
      <c r="C6516">
        <v>2024</v>
      </c>
      <c r="D6516">
        <v>11</v>
      </c>
    </row>
    <row r="6517" spans="1:4" x14ac:dyDescent="0.35">
      <c r="A6517" s="1">
        <v>45598</v>
      </c>
      <c r="B6517">
        <v>7.7250500000000004</v>
      </c>
      <c r="C6517">
        <v>2024</v>
      </c>
      <c r="D6517">
        <v>11</v>
      </c>
    </row>
    <row r="6518" spans="1:4" x14ac:dyDescent="0.35">
      <c r="A6518" s="1">
        <v>45599</v>
      </c>
      <c r="B6518">
        <v>7.7250500000000004</v>
      </c>
      <c r="C6518">
        <v>2024</v>
      </c>
      <c r="D6518">
        <v>11</v>
      </c>
    </row>
    <row r="6519" spans="1:4" x14ac:dyDescent="0.35">
      <c r="A6519" s="1">
        <v>45600</v>
      </c>
      <c r="B6519">
        <v>7.72288</v>
      </c>
      <c r="C6519">
        <v>2024</v>
      </c>
      <c r="D6519">
        <v>11</v>
      </c>
    </row>
    <row r="6520" spans="1:4" x14ac:dyDescent="0.35">
      <c r="A6520" s="1">
        <v>45601</v>
      </c>
      <c r="B6520">
        <v>7.7225299999999999</v>
      </c>
      <c r="C6520">
        <v>2024</v>
      </c>
      <c r="D6520">
        <v>11</v>
      </c>
    </row>
    <row r="6521" spans="1:4" x14ac:dyDescent="0.35">
      <c r="A6521" s="1">
        <v>45602</v>
      </c>
      <c r="B6521">
        <v>7.7222</v>
      </c>
      <c r="C6521">
        <v>2024</v>
      </c>
      <c r="D6521">
        <v>11</v>
      </c>
    </row>
    <row r="6522" spans="1:4" x14ac:dyDescent="0.35">
      <c r="A6522" s="1">
        <v>45603</v>
      </c>
      <c r="B6522">
        <v>7.7237099999999996</v>
      </c>
      <c r="C6522">
        <v>2024</v>
      </c>
      <c r="D6522">
        <v>11</v>
      </c>
    </row>
    <row r="6523" spans="1:4" x14ac:dyDescent="0.35">
      <c r="A6523" s="1">
        <v>45604</v>
      </c>
      <c r="B6523">
        <v>7.7216899999999997</v>
      </c>
      <c r="C6523">
        <v>2024</v>
      </c>
      <c r="D6523">
        <v>11</v>
      </c>
    </row>
    <row r="6524" spans="1:4" x14ac:dyDescent="0.35">
      <c r="A6524" s="1">
        <v>45605</v>
      </c>
      <c r="B6524">
        <v>7.7216899999999997</v>
      </c>
      <c r="C6524">
        <v>2024</v>
      </c>
      <c r="D6524">
        <v>11</v>
      </c>
    </row>
    <row r="6525" spans="1:4" x14ac:dyDescent="0.35">
      <c r="A6525" s="1">
        <v>45606</v>
      </c>
      <c r="B6525">
        <v>7.7216899999999997</v>
      </c>
      <c r="C6525">
        <v>2024</v>
      </c>
      <c r="D6525">
        <v>11</v>
      </c>
    </row>
    <row r="6526" spans="1:4" x14ac:dyDescent="0.35">
      <c r="A6526" s="1">
        <v>45607</v>
      </c>
      <c r="B6526">
        <v>7.72037</v>
      </c>
      <c r="C6526">
        <v>2024</v>
      </c>
      <c r="D6526">
        <v>11</v>
      </c>
    </row>
    <row r="6527" spans="1:4" x14ac:dyDescent="0.35">
      <c r="A6527" s="1">
        <v>45608</v>
      </c>
      <c r="B6527">
        <v>7.7230400000000001</v>
      </c>
      <c r="C6527">
        <v>2024</v>
      </c>
      <c r="D6527">
        <v>11</v>
      </c>
    </row>
    <row r="6528" spans="1:4" x14ac:dyDescent="0.35">
      <c r="A6528" s="1">
        <v>45609</v>
      </c>
      <c r="B6528">
        <v>7.7179099999999998</v>
      </c>
      <c r="C6528">
        <v>2024</v>
      </c>
      <c r="D6528">
        <v>11</v>
      </c>
    </row>
    <row r="6529" spans="1:4" x14ac:dyDescent="0.35">
      <c r="A6529" s="1">
        <v>45610</v>
      </c>
      <c r="B6529">
        <v>7.7195099999999996</v>
      </c>
      <c r="C6529">
        <v>2024</v>
      </c>
      <c r="D6529">
        <v>11</v>
      </c>
    </row>
    <row r="6530" spans="1:4" x14ac:dyDescent="0.35">
      <c r="A6530" s="1">
        <v>45611</v>
      </c>
      <c r="B6530">
        <v>7.7200699999999998</v>
      </c>
      <c r="C6530">
        <v>2024</v>
      </c>
      <c r="D6530">
        <v>11</v>
      </c>
    </row>
    <row r="6531" spans="1:4" x14ac:dyDescent="0.35">
      <c r="A6531" s="1">
        <v>45612</v>
      </c>
      <c r="B6531">
        <v>7.7200699999999998</v>
      </c>
      <c r="C6531">
        <v>2024</v>
      </c>
      <c r="D6531">
        <v>11</v>
      </c>
    </row>
    <row r="6532" spans="1:4" x14ac:dyDescent="0.35">
      <c r="A6532" s="1">
        <v>45613</v>
      </c>
      <c r="B6532">
        <v>7.7200699999999998</v>
      </c>
      <c r="C6532">
        <v>2024</v>
      </c>
      <c r="D6532">
        <v>11</v>
      </c>
    </row>
    <row r="6533" spans="1:4" x14ac:dyDescent="0.35">
      <c r="A6533" s="1">
        <v>45614</v>
      </c>
      <c r="B6533">
        <v>7.7160399999999996</v>
      </c>
      <c r="C6533">
        <v>2024</v>
      </c>
      <c r="D6533">
        <v>11</v>
      </c>
    </row>
    <row r="6534" spans="1:4" x14ac:dyDescent="0.35">
      <c r="A6534" s="1">
        <v>45615</v>
      </c>
      <c r="B6534">
        <v>7.7150100000000004</v>
      </c>
      <c r="C6534">
        <v>2024</v>
      </c>
      <c r="D6534">
        <v>11</v>
      </c>
    </row>
    <row r="6535" spans="1:4" x14ac:dyDescent="0.35">
      <c r="A6535" s="1">
        <v>45616</v>
      </c>
      <c r="B6535">
        <v>7.7144599999999999</v>
      </c>
      <c r="C6535">
        <v>2024</v>
      </c>
      <c r="D6535">
        <v>11</v>
      </c>
    </row>
    <row r="6536" spans="1:4" x14ac:dyDescent="0.35">
      <c r="A6536" s="1">
        <v>45617</v>
      </c>
      <c r="B6536">
        <v>7.7148500000000002</v>
      </c>
      <c r="C6536">
        <v>2024</v>
      </c>
      <c r="D6536">
        <v>11</v>
      </c>
    </row>
    <row r="6537" spans="1:4" x14ac:dyDescent="0.35">
      <c r="A6537" s="1">
        <v>45618</v>
      </c>
      <c r="B6537">
        <v>7.7167000000000003</v>
      </c>
      <c r="C6537">
        <v>2024</v>
      </c>
      <c r="D6537">
        <v>11</v>
      </c>
    </row>
    <row r="6538" spans="1:4" x14ac:dyDescent="0.35">
      <c r="A6538" s="1">
        <v>45619</v>
      </c>
      <c r="B6538">
        <v>7.7167000000000003</v>
      </c>
      <c r="C6538">
        <v>2024</v>
      </c>
      <c r="D6538">
        <v>11</v>
      </c>
    </row>
    <row r="6539" spans="1:4" x14ac:dyDescent="0.35">
      <c r="A6539" s="1">
        <v>45620</v>
      </c>
      <c r="B6539">
        <v>7.7167000000000003</v>
      </c>
      <c r="C6539">
        <v>2024</v>
      </c>
      <c r="D6539">
        <v>11</v>
      </c>
    </row>
    <row r="6540" spans="1:4" x14ac:dyDescent="0.35">
      <c r="A6540" s="1">
        <v>45621</v>
      </c>
      <c r="B6540">
        <v>7.7117800000000001</v>
      </c>
      <c r="C6540">
        <v>2024</v>
      </c>
      <c r="D6540">
        <v>11</v>
      </c>
    </row>
    <row r="6541" spans="1:4" x14ac:dyDescent="0.35">
      <c r="A6541" s="1">
        <v>45622</v>
      </c>
      <c r="B6541">
        <v>7.7103299999999999</v>
      </c>
      <c r="C6541">
        <v>2024</v>
      </c>
      <c r="D6541">
        <v>11</v>
      </c>
    </row>
    <row r="6542" spans="1:4" x14ac:dyDescent="0.35">
      <c r="A6542" s="1">
        <v>45623</v>
      </c>
      <c r="B6542">
        <v>7.7118799999999998</v>
      </c>
      <c r="C6542">
        <v>2024</v>
      </c>
      <c r="D6542">
        <v>11</v>
      </c>
    </row>
    <row r="6543" spans="1:4" x14ac:dyDescent="0.35">
      <c r="A6543" s="1">
        <v>45624</v>
      </c>
      <c r="B6543">
        <v>7.7151500000000004</v>
      </c>
      <c r="C6543">
        <v>2024</v>
      </c>
      <c r="D6543">
        <v>11</v>
      </c>
    </row>
    <row r="6544" spans="1:4" x14ac:dyDescent="0.35">
      <c r="A6544" s="1">
        <v>45625</v>
      </c>
      <c r="B6544">
        <v>7.7173999999999996</v>
      </c>
      <c r="C6544">
        <v>2024</v>
      </c>
      <c r="D6544">
        <v>11</v>
      </c>
    </row>
    <row r="6545" spans="1:4" x14ac:dyDescent="0.35">
      <c r="A6545" s="1">
        <v>45626</v>
      </c>
      <c r="B6545">
        <v>7.7173999999999996</v>
      </c>
      <c r="C6545">
        <v>2024</v>
      </c>
      <c r="D6545">
        <v>11</v>
      </c>
    </row>
    <row r="6546" spans="1:4" x14ac:dyDescent="0.35">
      <c r="A6546" s="1">
        <v>45627</v>
      </c>
      <c r="B6546">
        <v>7.7173999999999996</v>
      </c>
      <c r="C6546">
        <v>2024</v>
      </c>
      <c r="D6546">
        <v>12</v>
      </c>
    </row>
    <row r="6547" spans="1:4" x14ac:dyDescent="0.35">
      <c r="A6547" s="1">
        <v>45628</v>
      </c>
      <c r="B6547">
        <v>7.7096600000000004</v>
      </c>
      <c r="C6547">
        <v>2024</v>
      </c>
      <c r="D6547">
        <v>12</v>
      </c>
    </row>
    <row r="6548" spans="1:4" x14ac:dyDescent="0.35">
      <c r="A6548" s="1">
        <v>45629</v>
      </c>
      <c r="B6548">
        <v>7.7118599999999997</v>
      </c>
      <c r="C6548">
        <v>2024</v>
      </c>
      <c r="D6548">
        <v>12</v>
      </c>
    </row>
    <row r="6549" spans="1:4" x14ac:dyDescent="0.35">
      <c r="A6549" s="1">
        <v>45630</v>
      </c>
      <c r="B6549">
        <v>7.7094100000000001</v>
      </c>
      <c r="C6549">
        <v>2024</v>
      </c>
      <c r="D6549">
        <v>12</v>
      </c>
    </row>
    <row r="6550" spans="1:4" x14ac:dyDescent="0.35">
      <c r="A6550" s="1">
        <v>45631</v>
      </c>
      <c r="B6550">
        <v>7.7090199999999998</v>
      </c>
      <c r="C6550">
        <v>2024</v>
      </c>
      <c r="D6550">
        <v>12</v>
      </c>
    </row>
    <row r="6551" spans="1:4" x14ac:dyDescent="0.35">
      <c r="A6551" s="1">
        <v>45632</v>
      </c>
      <c r="B6551">
        <v>7.7034200000000004</v>
      </c>
      <c r="C6551">
        <v>2024</v>
      </c>
      <c r="D6551">
        <v>12</v>
      </c>
    </row>
    <row r="6552" spans="1:4" x14ac:dyDescent="0.35">
      <c r="A6552" s="1">
        <v>45633</v>
      </c>
      <c r="B6552">
        <v>7.7034200000000004</v>
      </c>
      <c r="C6552">
        <v>2024</v>
      </c>
      <c r="D6552">
        <v>12</v>
      </c>
    </row>
    <row r="6553" spans="1:4" x14ac:dyDescent="0.35">
      <c r="A6553" s="1">
        <v>45634</v>
      </c>
      <c r="B6553">
        <v>7.7034200000000004</v>
      </c>
      <c r="C6553">
        <v>2024</v>
      </c>
      <c r="D6553">
        <v>12</v>
      </c>
    </row>
    <row r="6554" spans="1:4" x14ac:dyDescent="0.35">
      <c r="A6554" s="1">
        <v>45635</v>
      </c>
      <c r="B6554">
        <v>7.7018800000000001</v>
      </c>
      <c r="C6554">
        <v>2024</v>
      </c>
      <c r="D6554">
        <v>12</v>
      </c>
    </row>
    <row r="6555" spans="1:4" x14ac:dyDescent="0.35">
      <c r="A6555" s="1">
        <v>45636</v>
      </c>
      <c r="B6555">
        <v>7.6999399999999998</v>
      </c>
      <c r="C6555">
        <v>2024</v>
      </c>
      <c r="D6555">
        <v>12</v>
      </c>
    </row>
    <row r="6556" spans="1:4" x14ac:dyDescent="0.35">
      <c r="A6556" s="1">
        <v>45637</v>
      </c>
      <c r="B6556">
        <v>7.7001299999999997</v>
      </c>
      <c r="C6556">
        <v>2024</v>
      </c>
      <c r="D6556">
        <v>12</v>
      </c>
    </row>
    <row r="6557" spans="1:4" x14ac:dyDescent="0.35">
      <c r="A6557" s="1">
        <v>45638</v>
      </c>
      <c r="B6557">
        <v>7.6998600000000001</v>
      </c>
      <c r="C6557">
        <v>2024</v>
      </c>
      <c r="D6557">
        <v>12</v>
      </c>
    </row>
    <row r="6558" spans="1:4" x14ac:dyDescent="0.35">
      <c r="A6558" s="1">
        <v>45639</v>
      </c>
      <c r="B6558">
        <v>7.6982400000000002</v>
      </c>
      <c r="C6558">
        <v>2024</v>
      </c>
      <c r="D6558">
        <v>12</v>
      </c>
    </row>
    <row r="6559" spans="1:4" x14ac:dyDescent="0.35">
      <c r="A6559" s="1">
        <v>45640</v>
      </c>
      <c r="B6559">
        <v>7.6982400000000002</v>
      </c>
      <c r="C6559">
        <v>2024</v>
      </c>
      <c r="D6559">
        <v>12</v>
      </c>
    </row>
    <row r="6560" spans="1:4" x14ac:dyDescent="0.35">
      <c r="A6560" s="1">
        <v>45641</v>
      </c>
      <c r="B6560">
        <v>7.6982400000000002</v>
      </c>
      <c r="C6560">
        <v>2024</v>
      </c>
      <c r="D6560">
        <v>12</v>
      </c>
    </row>
    <row r="6561" spans="1:4" x14ac:dyDescent="0.35">
      <c r="A6561" s="1">
        <v>45642</v>
      </c>
      <c r="B6561">
        <v>7.6943299999999999</v>
      </c>
      <c r="C6561">
        <v>2024</v>
      </c>
      <c r="D6561">
        <v>12</v>
      </c>
    </row>
    <row r="6562" spans="1:4" x14ac:dyDescent="0.35">
      <c r="A6562" s="1">
        <v>45643</v>
      </c>
      <c r="B6562">
        <v>7.6962400000000004</v>
      </c>
      <c r="C6562">
        <v>2024</v>
      </c>
      <c r="D6562">
        <v>12</v>
      </c>
    </row>
    <row r="6563" spans="1:4" x14ac:dyDescent="0.35">
      <c r="A6563" s="1">
        <v>45644</v>
      </c>
      <c r="B6563">
        <v>7.6970799999999997</v>
      </c>
      <c r="C6563">
        <v>2024</v>
      </c>
      <c r="D6563">
        <v>12</v>
      </c>
    </row>
    <row r="6564" spans="1:4" x14ac:dyDescent="0.35">
      <c r="A6564" s="1">
        <v>45645</v>
      </c>
      <c r="B6564">
        <v>7.70174</v>
      </c>
      <c r="C6564">
        <v>2024</v>
      </c>
      <c r="D6564">
        <v>12</v>
      </c>
    </row>
    <row r="6565" spans="1:4" x14ac:dyDescent="0.35">
      <c r="A6565" s="1">
        <v>45646</v>
      </c>
      <c r="B6565">
        <v>7.7025499999999996</v>
      </c>
      <c r="C6565">
        <v>2024</v>
      </c>
      <c r="D6565">
        <v>12</v>
      </c>
    </row>
    <row r="6566" spans="1:4" x14ac:dyDescent="0.35">
      <c r="A6566" s="1">
        <v>45647</v>
      </c>
      <c r="B6566">
        <v>7.7025499999999996</v>
      </c>
      <c r="C6566">
        <v>2024</v>
      </c>
      <c r="D6566">
        <v>12</v>
      </c>
    </row>
    <row r="6567" spans="1:4" x14ac:dyDescent="0.35">
      <c r="A6567" s="1">
        <v>45648</v>
      </c>
      <c r="B6567">
        <v>7.7025499999999996</v>
      </c>
      <c r="C6567">
        <v>2024</v>
      </c>
      <c r="D6567">
        <v>12</v>
      </c>
    </row>
    <row r="6568" spans="1:4" x14ac:dyDescent="0.35">
      <c r="A6568" s="1">
        <v>45649</v>
      </c>
      <c r="B6568">
        <v>7.6988500000000002</v>
      </c>
      <c r="C6568">
        <v>2024</v>
      </c>
      <c r="D6568">
        <v>12</v>
      </c>
    </row>
    <row r="6569" spans="1:4" x14ac:dyDescent="0.35">
      <c r="A6569" s="1">
        <v>45650</v>
      </c>
      <c r="B6569">
        <v>7.6990299999999996</v>
      </c>
      <c r="C6569">
        <v>2024</v>
      </c>
      <c r="D6569">
        <v>12</v>
      </c>
    </row>
    <row r="6570" spans="1:4" x14ac:dyDescent="0.35">
      <c r="A6570" s="1">
        <v>45651</v>
      </c>
      <c r="B6570">
        <v>7.6990299999999996</v>
      </c>
      <c r="C6570">
        <v>2024</v>
      </c>
      <c r="D6570">
        <v>12</v>
      </c>
    </row>
    <row r="6571" spans="1:4" x14ac:dyDescent="0.35">
      <c r="A6571" s="1">
        <v>45652</v>
      </c>
      <c r="B6571">
        <v>7.7142999999999997</v>
      </c>
      <c r="C6571">
        <v>2024</v>
      </c>
      <c r="D6571">
        <v>12</v>
      </c>
    </row>
    <row r="6572" spans="1:4" x14ac:dyDescent="0.35">
      <c r="A6572" s="1">
        <v>45653</v>
      </c>
      <c r="B6572">
        <v>7.7069400000000003</v>
      </c>
      <c r="C6572">
        <v>2024</v>
      </c>
      <c r="D6572">
        <v>12</v>
      </c>
    </row>
    <row r="6573" spans="1:4" x14ac:dyDescent="0.35">
      <c r="A6573" s="1">
        <v>45654</v>
      </c>
      <c r="B6573">
        <v>7.7069400000000003</v>
      </c>
      <c r="C6573">
        <v>2024</v>
      </c>
      <c r="D6573">
        <v>12</v>
      </c>
    </row>
    <row r="6574" spans="1:4" x14ac:dyDescent="0.35">
      <c r="A6574" s="1">
        <v>45655</v>
      </c>
      <c r="B6574">
        <v>7.7069400000000003</v>
      </c>
      <c r="C6574">
        <v>2024</v>
      </c>
      <c r="D6574">
        <v>12</v>
      </c>
    </row>
    <row r="6575" spans="1:4" x14ac:dyDescent="0.35">
      <c r="A6575" s="1">
        <v>45656</v>
      </c>
      <c r="B6575">
        <v>7.7062499999999998</v>
      </c>
      <c r="C6575">
        <v>2024</v>
      </c>
      <c r="D6575">
        <v>12</v>
      </c>
    </row>
    <row r="6576" spans="1:4" x14ac:dyDescent="0.35">
      <c r="A6576" s="1">
        <v>45657</v>
      </c>
      <c r="B6576">
        <v>7.7062499999999998</v>
      </c>
      <c r="C6576">
        <v>2024</v>
      </c>
      <c r="D6576">
        <v>12</v>
      </c>
    </row>
    <row r="6577" spans="1:4" x14ac:dyDescent="0.35">
      <c r="A6577" s="1">
        <v>45658</v>
      </c>
      <c r="B6577">
        <v>7.7062499999999998</v>
      </c>
      <c r="C6577">
        <v>2025</v>
      </c>
      <c r="D6577">
        <v>1</v>
      </c>
    </row>
    <row r="6578" spans="1:4" x14ac:dyDescent="0.35">
      <c r="A6578" s="1">
        <v>45659</v>
      </c>
      <c r="B6578">
        <v>7.7073999999999998</v>
      </c>
      <c r="C6578">
        <v>2025</v>
      </c>
      <c r="D6578">
        <v>1</v>
      </c>
    </row>
    <row r="6579" spans="1:4" x14ac:dyDescent="0.35">
      <c r="A6579" s="1">
        <v>45660</v>
      </c>
      <c r="B6579">
        <v>7.7097100000000003</v>
      </c>
      <c r="C6579">
        <v>2025</v>
      </c>
      <c r="D6579">
        <v>1</v>
      </c>
    </row>
    <row r="6580" spans="1:4" x14ac:dyDescent="0.35">
      <c r="A6580" s="1">
        <v>45661</v>
      </c>
      <c r="B6580">
        <v>7.7097100000000003</v>
      </c>
      <c r="C6580">
        <v>2025</v>
      </c>
      <c r="D6580">
        <v>1</v>
      </c>
    </row>
    <row r="6581" spans="1:4" x14ac:dyDescent="0.35">
      <c r="A6581" s="1">
        <v>45662</v>
      </c>
      <c r="B6581">
        <v>7.7097100000000003</v>
      </c>
      <c r="C6581">
        <v>2025</v>
      </c>
      <c r="D6581">
        <v>1</v>
      </c>
    </row>
    <row r="6582" spans="1:4" x14ac:dyDescent="0.35">
      <c r="A6582" s="1">
        <v>45663</v>
      </c>
      <c r="B6582">
        <v>7.7122299999999999</v>
      </c>
      <c r="C6582">
        <v>2025</v>
      </c>
      <c r="D6582">
        <v>1</v>
      </c>
    </row>
    <row r="6583" spans="1:4" x14ac:dyDescent="0.35">
      <c r="A6583" s="1">
        <v>45664</v>
      </c>
      <c r="B6583">
        <v>7.7082199999999998</v>
      </c>
      <c r="C6583">
        <v>2025</v>
      </c>
      <c r="D6583">
        <v>1</v>
      </c>
    </row>
    <row r="6584" spans="1:4" x14ac:dyDescent="0.35">
      <c r="A6584" s="1">
        <v>45665</v>
      </c>
      <c r="B6584">
        <v>7.7095200000000004</v>
      </c>
      <c r="C6584">
        <v>2025</v>
      </c>
      <c r="D6584">
        <v>1</v>
      </c>
    </row>
    <row r="6585" spans="1:4" x14ac:dyDescent="0.35">
      <c r="A6585" s="1">
        <v>45666</v>
      </c>
      <c r="B6585">
        <v>7.7099099999999998</v>
      </c>
      <c r="C6585">
        <v>2025</v>
      </c>
      <c r="D6585">
        <v>1</v>
      </c>
    </row>
    <row r="6586" spans="1:4" x14ac:dyDescent="0.35">
      <c r="A6586" s="1">
        <v>45667</v>
      </c>
      <c r="B6586">
        <v>7.7107599999999996</v>
      </c>
      <c r="C6586">
        <v>2025</v>
      </c>
      <c r="D6586">
        <v>1</v>
      </c>
    </row>
    <row r="6587" spans="1:4" x14ac:dyDescent="0.35">
      <c r="A6587" s="1">
        <v>45668</v>
      </c>
      <c r="B6587">
        <v>7.7107599999999996</v>
      </c>
      <c r="C6587">
        <v>2025</v>
      </c>
      <c r="D6587">
        <v>1</v>
      </c>
    </row>
    <row r="6588" spans="1:4" x14ac:dyDescent="0.35">
      <c r="A6588" s="1">
        <v>45669</v>
      </c>
      <c r="B6588">
        <v>7.7107599999999996</v>
      </c>
      <c r="C6588">
        <v>2025</v>
      </c>
      <c r="D6588">
        <v>1</v>
      </c>
    </row>
    <row r="6589" spans="1:4" x14ac:dyDescent="0.35">
      <c r="A6589" s="1">
        <v>45670</v>
      </c>
      <c r="B6589">
        <v>7.7057700000000002</v>
      </c>
      <c r="C6589">
        <v>2025</v>
      </c>
      <c r="D6589">
        <v>1</v>
      </c>
    </row>
    <row r="6590" spans="1:4" x14ac:dyDescent="0.35">
      <c r="A6590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34"/>
  <sheetViews>
    <sheetView tabSelected="1" topLeftCell="A114" workbookViewId="0">
      <selection activeCell="D122" sqref="D122"/>
    </sheetView>
  </sheetViews>
  <sheetFormatPr defaultColWidth="8.81640625" defaultRowHeight="14.5" x14ac:dyDescent="0.35"/>
  <cols>
    <col min="1" max="1" width="10.453125" bestFit="1" customWidth="1"/>
    <col min="2" max="2" width="38.6328125" bestFit="1" customWidth="1"/>
    <col min="3" max="3" width="30.1796875" bestFit="1" customWidth="1"/>
    <col min="4" max="4" width="25.54296875" bestFit="1" customWidth="1"/>
    <col min="5" max="5" width="43.08984375" bestFit="1" customWidth="1"/>
    <col min="6" max="6" width="14" bestFit="1" customWidth="1"/>
    <col min="7" max="7" width="33" bestFit="1" customWidth="1"/>
    <col min="8" max="8" width="28.54296875" bestFit="1" customWidth="1"/>
    <col min="9" max="9" width="47" bestFit="1" customWidth="1"/>
    <col min="10" max="10" width="28.7265625" bestFit="1" customWidth="1"/>
    <col min="11" max="11" width="33.453125" bestFit="1" customWidth="1"/>
    <col min="12" max="12" width="24.08984375" bestFit="1" customWidth="1"/>
    <col min="13" max="13" width="42.26953125" bestFit="1" customWidth="1"/>
    <col min="14" max="14" width="46.453125" bestFit="1" customWidth="1"/>
    <col min="15" max="15" width="31" bestFit="1" customWidth="1"/>
    <col min="16" max="17" width="12.453125" bestFit="1" customWidth="1"/>
    <col min="18" max="18" width="28" bestFit="1" customWidth="1"/>
    <col min="19" max="19" width="28.1796875" bestFit="1" customWidth="1"/>
    <col min="20" max="20" width="32.1796875" bestFit="1" customWidth="1"/>
    <col min="21" max="22" width="12.81640625" bestFit="1" customWidth="1"/>
    <col min="23" max="23" width="28.1796875" bestFit="1" customWidth="1"/>
    <col min="24" max="25" width="12.81640625" bestFit="1" customWidth="1"/>
    <col min="26" max="68" width="11.81640625" bestFit="1" customWidth="1"/>
  </cols>
  <sheetData>
    <row r="1" spans="1:18" x14ac:dyDescent="0.35">
      <c r="A1" t="s">
        <v>27</v>
      </c>
      <c r="B1" t="s">
        <v>127</v>
      </c>
      <c r="C1" t="s">
        <v>128</v>
      </c>
      <c r="D1" t="s">
        <v>139</v>
      </c>
      <c r="E1" t="s">
        <v>129</v>
      </c>
      <c r="F1" t="s">
        <v>130</v>
      </c>
      <c r="G1" t="s">
        <v>131</v>
      </c>
      <c r="H1" t="s">
        <v>143</v>
      </c>
      <c r="I1" t="s">
        <v>132</v>
      </c>
      <c r="J1" t="s">
        <v>140</v>
      </c>
      <c r="K1" t="s">
        <v>133</v>
      </c>
      <c r="L1" t="s">
        <v>134</v>
      </c>
      <c r="M1" t="s">
        <v>135</v>
      </c>
      <c r="N1" t="s">
        <v>141</v>
      </c>
      <c r="O1" t="s">
        <v>142</v>
      </c>
      <c r="P1" t="s">
        <v>136</v>
      </c>
      <c r="Q1" t="s">
        <v>137</v>
      </c>
      <c r="R1" t="s">
        <v>138</v>
      </c>
    </row>
    <row r="2" spans="1:18" x14ac:dyDescent="0.35">
      <c r="A2" s="1">
        <v>41640</v>
      </c>
      <c r="B2">
        <v>1.0473110098770917</v>
      </c>
      <c r="C2">
        <v>16.060372450668496</v>
      </c>
      <c r="D2">
        <v>-3.9855376393390429E-2</v>
      </c>
      <c r="E2">
        <v>14.547414482941974</v>
      </c>
      <c r="F2">
        <v>10.338365228965188</v>
      </c>
      <c r="G2">
        <v>3.4379596454483732</v>
      </c>
      <c r="H2">
        <v>3.3111106505755714</v>
      </c>
      <c r="I2">
        <v>4.1858200400416479</v>
      </c>
      <c r="J2">
        <v>6.495568773344047</v>
      </c>
      <c r="K2">
        <v>3.3728182559388955</v>
      </c>
      <c r="L2">
        <v>4.145318089434241</v>
      </c>
      <c r="M2">
        <v>8.8243443664838424</v>
      </c>
      <c r="N2">
        <v>4.3687476309297608</v>
      </c>
      <c r="O2">
        <v>3.3292946127321414</v>
      </c>
      <c r="P2">
        <v>0.29329195442487332</v>
      </c>
      <c r="Q2">
        <v>9.5891060078300114</v>
      </c>
      <c r="R2">
        <v>1.8050966222396028</v>
      </c>
    </row>
    <row r="3" spans="1:18" x14ac:dyDescent="0.35">
      <c r="A3" s="1">
        <v>41671</v>
      </c>
      <c r="B3">
        <v>0.7151908638606983</v>
      </c>
      <c r="C3">
        <v>48.555413977996892</v>
      </c>
      <c r="D3">
        <v>2.8059288760277354</v>
      </c>
      <c r="E3">
        <v>9.3955165821970894</v>
      </c>
      <c r="F3">
        <v>12.062064446744003</v>
      </c>
      <c r="G3">
        <v>2.0335975938744468</v>
      </c>
      <c r="H3">
        <v>4.064368842277716</v>
      </c>
      <c r="I3">
        <v>6.4404832521570512</v>
      </c>
      <c r="J3">
        <v>0.19740693801593068</v>
      </c>
      <c r="K3">
        <v>0.65887660549101668</v>
      </c>
      <c r="L3">
        <v>4.051155704335855</v>
      </c>
      <c r="M3">
        <v>5.6596770587190548</v>
      </c>
      <c r="N3">
        <v>1.9314409298351052</v>
      </c>
      <c r="O3">
        <v>2.8146090102501518</v>
      </c>
      <c r="P3">
        <v>1.0362079591004374</v>
      </c>
      <c r="Q3">
        <v>12.868316940907803</v>
      </c>
      <c r="R3">
        <v>4.3353062023792006</v>
      </c>
    </row>
    <row r="4" spans="1:18" x14ac:dyDescent="0.35">
      <c r="A4" s="1">
        <v>41699</v>
      </c>
      <c r="B4">
        <v>2.4452078017188228</v>
      </c>
      <c r="C4">
        <v>41.433677414716925</v>
      </c>
      <c r="D4">
        <v>4.0888799213772984</v>
      </c>
      <c r="E4">
        <v>14.665958167872176</v>
      </c>
      <c r="F4">
        <v>11.978567812490269</v>
      </c>
      <c r="G4">
        <v>1.7597434995225427</v>
      </c>
      <c r="H4">
        <v>3.5934637090417283</v>
      </c>
      <c r="I4">
        <v>-0.53885427975401967</v>
      </c>
      <c r="J4">
        <v>6.9498701697443721</v>
      </c>
      <c r="K4">
        <v>10.8818116374092</v>
      </c>
      <c r="L4">
        <v>4.2732138709413476</v>
      </c>
      <c r="M4">
        <v>7.1470316241039029</v>
      </c>
      <c r="N4">
        <v>6.6282546599808256</v>
      </c>
      <c r="O4">
        <v>2.2759457505439116</v>
      </c>
      <c r="P4">
        <v>1.4268030669821314</v>
      </c>
      <c r="Q4">
        <v>11.781662566805082</v>
      </c>
      <c r="R4">
        <v>9.2414060203529118</v>
      </c>
    </row>
    <row r="5" spans="1:18" x14ac:dyDescent="0.35">
      <c r="A5" s="1">
        <v>41730</v>
      </c>
      <c r="B5">
        <v>0.15568650501715808</v>
      </c>
      <c r="C5">
        <v>71.99054195526503</v>
      </c>
      <c r="D5">
        <v>1.240272706262985</v>
      </c>
      <c r="E5">
        <v>8.5548556184312758</v>
      </c>
      <c r="F5">
        <v>4.907073700453779</v>
      </c>
      <c r="G5">
        <v>2.0339343080556347</v>
      </c>
      <c r="H5">
        <v>3.6176674108124587</v>
      </c>
      <c r="I5">
        <v>10.025790461398287</v>
      </c>
      <c r="J5">
        <v>1.3128335331794574</v>
      </c>
      <c r="K5">
        <v>1.6121075556503541</v>
      </c>
      <c r="L5">
        <v>4.0833978281704901</v>
      </c>
      <c r="M5">
        <v>3.7066278364668506</v>
      </c>
      <c r="N5">
        <v>2.1832842883717518</v>
      </c>
      <c r="O5">
        <v>4.4464923273750117</v>
      </c>
      <c r="P5">
        <v>3.4828020912194688</v>
      </c>
      <c r="Q5">
        <v>12.11156680184915</v>
      </c>
      <c r="R5">
        <v>4.0544234937115675E-2</v>
      </c>
    </row>
    <row r="6" spans="1:18" x14ac:dyDescent="0.35">
      <c r="A6" s="1">
        <v>41760</v>
      </c>
      <c r="B6">
        <v>2.2746228386859144</v>
      </c>
      <c r="C6">
        <v>41.154677017426252</v>
      </c>
      <c r="D6">
        <v>2.7598145296717291</v>
      </c>
      <c r="E6">
        <v>15.02640435484291</v>
      </c>
      <c r="F6">
        <v>4.2475070984197032</v>
      </c>
      <c r="G6">
        <v>2.4301919059929133</v>
      </c>
      <c r="H6">
        <v>5.4130702766972405</v>
      </c>
      <c r="I6">
        <v>5.7864071426349</v>
      </c>
      <c r="J6">
        <v>4.0177581165500129</v>
      </c>
      <c r="K6">
        <v>10.788564095958293</v>
      </c>
      <c r="L6">
        <v>4.514384843626047</v>
      </c>
      <c r="M6">
        <v>3.4182445733710978</v>
      </c>
      <c r="N6">
        <v>8.9101056640121357</v>
      </c>
      <c r="O6">
        <v>4.3891050905590134</v>
      </c>
      <c r="P6">
        <v>3.8433873057415582</v>
      </c>
      <c r="Q6">
        <v>4.8753015202001961</v>
      </c>
      <c r="R6">
        <v>12.512976740832272</v>
      </c>
    </row>
    <row r="7" spans="1:18" x14ac:dyDescent="0.35">
      <c r="A7" s="1">
        <v>41791</v>
      </c>
      <c r="B7">
        <v>1.8518569882523224</v>
      </c>
      <c r="C7">
        <v>45.514231306554279</v>
      </c>
      <c r="D7">
        <v>4.4271963091869111</v>
      </c>
      <c r="E7">
        <v>15.866252556428464</v>
      </c>
      <c r="F7">
        <v>5.0312711924301396</v>
      </c>
      <c r="G7">
        <v>2.9121520745474641</v>
      </c>
      <c r="H7">
        <v>4.6946573103918467</v>
      </c>
      <c r="I7">
        <v>3.4189978003939814</v>
      </c>
      <c r="J7">
        <v>-0.80096499989464576</v>
      </c>
      <c r="K7">
        <v>-1.4228760746082258</v>
      </c>
      <c r="L7">
        <v>4.3773912058029651</v>
      </c>
      <c r="M7">
        <v>3.0719450722565682</v>
      </c>
      <c r="N7">
        <v>9.1275526400963258</v>
      </c>
      <c r="O7">
        <v>4.0467285814478373</v>
      </c>
      <c r="P7">
        <v>3.7476550927271006</v>
      </c>
      <c r="Q7">
        <v>5.455742908475969</v>
      </c>
      <c r="R7">
        <v>8.7707895747534366</v>
      </c>
    </row>
    <row r="8" spans="1:18" x14ac:dyDescent="0.35">
      <c r="A8" s="1">
        <v>41821</v>
      </c>
      <c r="B8">
        <v>3.1577960129640701</v>
      </c>
      <c r="C8">
        <v>73.111131812822123</v>
      </c>
      <c r="D8">
        <v>5.3163849526627303</v>
      </c>
      <c r="E8">
        <v>1.5054719581077336</v>
      </c>
      <c r="F8">
        <v>6.5353264751148288</v>
      </c>
      <c r="G8">
        <v>3.4967177843879824</v>
      </c>
      <c r="H8">
        <v>6.4462752241838643</v>
      </c>
      <c r="I8">
        <v>4.7455692623216805</v>
      </c>
      <c r="J8">
        <v>4.0308081668124061</v>
      </c>
      <c r="K8">
        <v>3.6641799363669634</v>
      </c>
      <c r="L8">
        <v>4.2589066347577642</v>
      </c>
      <c r="M8">
        <v>4.4292045580637449</v>
      </c>
      <c r="N8">
        <v>8.5675756236480964</v>
      </c>
      <c r="O8">
        <v>3.799376553970248</v>
      </c>
      <c r="P8">
        <v>2.7615719643443839</v>
      </c>
      <c r="Q8">
        <v>9.6302896944583125</v>
      </c>
      <c r="R8">
        <v>-0.34583152505058479</v>
      </c>
    </row>
    <row r="9" spans="1:18" x14ac:dyDescent="0.35">
      <c r="A9" s="1">
        <v>41852</v>
      </c>
      <c r="B9">
        <v>0.20574042234264311</v>
      </c>
      <c r="C9">
        <v>55.40039660145473</v>
      </c>
      <c r="D9">
        <v>2.6288770506359214</v>
      </c>
      <c r="E9">
        <v>-4.9347137400871617</v>
      </c>
      <c r="F9">
        <v>6.7734337228162218</v>
      </c>
      <c r="G9">
        <v>3.5517462749715634</v>
      </c>
      <c r="H9">
        <v>6.5645806368374053</v>
      </c>
      <c r="I9">
        <v>6.1188598946624779</v>
      </c>
      <c r="J9">
        <v>-1.6931691407069849</v>
      </c>
      <c r="K9">
        <v>6.8157889998621783</v>
      </c>
      <c r="L9">
        <v>4.003665753714003</v>
      </c>
      <c r="M9">
        <v>3.1922128702269958</v>
      </c>
      <c r="N9">
        <v>7.4148987320196369</v>
      </c>
      <c r="O9">
        <v>3.9102886049164027</v>
      </c>
      <c r="P9">
        <v>2.3436957893577386</v>
      </c>
      <c r="Q9">
        <v>8.4749498621889074E-2</v>
      </c>
      <c r="R9">
        <v>-0.50763748143479859</v>
      </c>
    </row>
    <row r="10" spans="1:18" x14ac:dyDescent="0.35">
      <c r="A10" s="1">
        <v>41883</v>
      </c>
      <c r="B10">
        <v>2.9958842109471391</v>
      </c>
      <c r="C10">
        <v>77.594046487394195</v>
      </c>
      <c r="D10">
        <v>2.9956606194891719</v>
      </c>
      <c r="E10">
        <v>-4.5603667293117525</v>
      </c>
      <c r="F10">
        <v>6.6875969526055457</v>
      </c>
      <c r="G10">
        <v>3.4549654395196683</v>
      </c>
      <c r="H10">
        <v>5.6493937911932193</v>
      </c>
      <c r="I10">
        <v>4.2202527136059587</v>
      </c>
      <c r="J10">
        <v>1.9952922702939162</v>
      </c>
      <c r="K10">
        <v>0.75921685757718649</v>
      </c>
      <c r="L10">
        <v>3.9501203211624443</v>
      </c>
      <c r="M10">
        <v>4.1175125505459107</v>
      </c>
      <c r="N10">
        <v>9.3485504082350559</v>
      </c>
      <c r="O10">
        <v>3.1256503264538651</v>
      </c>
      <c r="P10">
        <v>2.6809076150444184</v>
      </c>
      <c r="Q10">
        <v>10.415065468277305</v>
      </c>
      <c r="R10">
        <v>-2.248258946828301</v>
      </c>
    </row>
    <row r="11" spans="1:18" x14ac:dyDescent="0.35">
      <c r="A11" s="1">
        <v>41913</v>
      </c>
      <c r="B11">
        <v>2.3449828498985283</v>
      </c>
      <c r="C11">
        <v>44.18617646385016</v>
      </c>
      <c r="D11">
        <v>4.3697173911360778</v>
      </c>
      <c r="E11">
        <v>2.5468951903342258</v>
      </c>
      <c r="F11">
        <v>7.7995174889223762</v>
      </c>
      <c r="G11">
        <v>4.3808179265262197</v>
      </c>
      <c r="H11">
        <v>6.4216020590538392</v>
      </c>
      <c r="I11">
        <v>3.6738785358820962</v>
      </c>
      <c r="J11">
        <v>-7.4084933391335994</v>
      </c>
      <c r="K11">
        <v>13.118930285785851</v>
      </c>
      <c r="L11">
        <v>3.9246399973879278</v>
      </c>
      <c r="M11">
        <v>3.2584065503692869</v>
      </c>
      <c r="N11">
        <v>7.540757928817726</v>
      </c>
      <c r="O11">
        <v>3.8914747158329988</v>
      </c>
      <c r="P11">
        <v>3.4411751881708881</v>
      </c>
      <c r="Q11">
        <v>16.341638562929958</v>
      </c>
      <c r="R11">
        <v>-2.1028082420034337</v>
      </c>
    </row>
    <row r="12" spans="1:18" x14ac:dyDescent="0.35">
      <c r="A12" s="1">
        <v>41944</v>
      </c>
      <c r="B12">
        <v>0.73339393952385024</v>
      </c>
      <c r="C12">
        <v>28.48257226341849</v>
      </c>
      <c r="D12">
        <v>5.1187232078551119</v>
      </c>
      <c r="E12">
        <v>5.8196527003638607</v>
      </c>
      <c r="F12">
        <v>8.8351872662317561</v>
      </c>
      <c r="G12">
        <v>6.1259013489172105</v>
      </c>
      <c r="H12">
        <v>4.5537813425164728</v>
      </c>
      <c r="I12">
        <v>4.0264726709458216</v>
      </c>
      <c r="J12">
        <v>-1.3455424308427126</v>
      </c>
      <c r="K12">
        <v>0.84346855675758547</v>
      </c>
      <c r="L12">
        <v>4.1004235439285281</v>
      </c>
      <c r="M12">
        <v>4.2612228963581771</v>
      </c>
      <c r="N12">
        <v>4.572717000270373</v>
      </c>
      <c r="O12">
        <v>3.9367906099088401</v>
      </c>
      <c r="P12">
        <v>4.0393993106255124</v>
      </c>
      <c r="Q12">
        <v>8.0235718569256846</v>
      </c>
      <c r="R12">
        <v>4.0622379936517348</v>
      </c>
    </row>
    <row r="13" spans="1:18" x14ac:dyDescent="0.35">
      <c r="A13" s="1">
        <v>41974</v>
      </c>
      <c r="B13">
        <v>1.6580467669412968</v>
      </c>
      <c r="C13">
        <v>28.809747221879405</v>
      </c>
      <c r="D13">
        <v>5.4420438033161247</v>
      </c>
      <c r="E13">
        <v>4.2867409644362198</v>
      </c>
      <c r="F13">
        <v>5.5744734932070941</v>
      </c>
      <c r="G13">
        <v>6.9383508266710976</v>
      </c>
      <c r="H13">
        <v>5.7781496957410212</v>
      </c>
      <c r="I13">
        <v>10.238717805903974</v>
      </c>
      <c r="J13">
        <v>3.2183101990852947</v>
      </c>
      <c r="K13">
        <v>5.9477022255137229</v>
      </c>
      <c r="L13">
        <v>4.1656867957299539</v>
      </c>
      <c r="M13">
        <v>4.9328603881577209</v>
      </c>
      <c r="N13">
        <v>-1.4403389366121928</v>
      </c>
      <c r="O13">
        <v>5.4034024387915878</v>
      </c>
      <c r="P13">
        <v>4.6146021576183784</v>
      </c>
      <c r="Q13">
        <v>11.303699067235939</v>
      </c>
      <c r="R13">
        <v>4.1595966074952742</v>
      </c>
    </row>
    <row r="14" spans="1:18" x14ac:dyDescent="0.35">
      <c r="A14" s="1">
        <v>42005</v>
      </c>
      <c r="B14">
        <v>1.9107702861710152</v>
      </c>
      <c r="C14">
        <v>39.472616580093586</v>
      </c>
      <c r="D14">
        <v>3.8016262868563899</v>
      </c>
      <c r="E14">
        <v>1.197063609452357</v>
      </c>
      <c r="F14">
        <v>6.4743767189033008</v>
      </c>
      <c r="G14">
        <v>4.7329051735296872</v>
      </c>
      <c r="H14">
        <v>2.845280356265306</v>
      </c>
      <c r="I14">
        <v>11.082426182448927</v>
      </c>
      <c r="J14">
        <v>-2.2247778296150926</v>
      </c>
      <c r="K14">
        <v>2.708530760648074</v>
      </c>
      <c r="L14">
        <v>4.4444609195462164</v>
      </c>
      <c r="M14">
        <v>7.4044317395030959</v>
      </c>
      <c r="N14">
        <v>11.2403088136858</v>
      </c>
      <c r="O14">
        <v>5.9749304797189779</v>
      </c>
      <c r="P14">
        <v>1.321226091911015</v>
      </c>
      <c r="Q14">
        <v>12.135136848069322</v>
      </c>
      <c r="R14">
        <v>2.1078455706518184</v>
      </c>
    </row>
    <row r="15" spans="1:18" x14ac:dyDescent="0.35">
      <c r="A15" s="1">
        <v>42036</v>
      </c>
      <c r="B15">
        <v>1.7436753190427794</v>
      </c>
      <c r="C15">
        <v>19.796489988413725</v>
      </c>
      <c r="D15">
        <v>2.4374883857051373</v>
      </c>
      <c r="E15">
        <v>2.8931097799590191</v>
      </c>
      <c r="F15">
        <v>4.1953555138192371</v>
      </c>
      <c r="G15">
        <v>3.314060321909821</v>
      </c>
      <c r="H15">
        <v>1.9054094369309098</v>
      </c>
      <c r="I15">
        <v>8.7368093153311577</v>
      </c>
      <c r="J15">
        <v>4.9454867105122418</v>
      </c>
      <c r="K15">
        <v>11.974237963830191</v>
      </c>
      <c r="L15">
        <v>4.281695342758411</v>
      </c>
      <c r="M15">
        <v>5.1665642952627024</v>
      </c>
      <c r="N15">
        <v>9.5532358943990232</v>
      </c>
      <c r="O15">
        <v>6.0116095033028358</v>
      </c>
      <c r="P15">
        <v>-2.4807381669461392E-2</v>
      </c>
      <c r="Q15">
        <v>5.6984987655734187</v>
      </c>
      <c r="R15">
        <v>6.604030824900974</v>
      </c>
    </row>
    <row r="16" spans="1:18" x14ac:dyDescent="0.35">
      <c r="A16" s="1">
        <v>42064</v>
      </c>
      <c r="B16">
        <v>1.8580123318881618</v>
      </c>
      <c r="C16">
        <v>19.67467999103043</v>
      </c>
      <c r="D16">
        <v>5.2953299672398941</v>
      </c>
      <c r="E16">
        <v>2.1056483787929068</v>
      </c>
      <c r="F16">
        <v>2.7587523956403146</v>
      </c>
      <c r="G16">
        <v>3.4671734552336346</v>
      </c>
      <c r="H16">
        <v>2.6258160596069473</v>
      </c>
      <c r="I16">
        <v>7.5396611400992555</v>
      </c>
      <c r="J16">
        <v>4.2559970827074238</v>
      </c>
      <c r="K16">
        <v>4.4264635393781617</v>
      </c>
      <c r="L16">
        <v>4.1627881238560889</v>
      </c>
      <c r="M16">
        <v>7.4356628754497507</v>
      </c>
      <c r="N16">
        <v>6.7437802301220557</v>
      </c>
      <c r="O16">
        <v>4.842894613701219</v>
      </c>
      <c r="P16">
        <v>3.1369156173782073</v>
      </c>
      <c r="Q16">
        <v>8.3034881622592138</v>
      </c>
      <c r="R16">
        <v>3.7668705284634001</v>
      </c>
    </row>
    <row r="17" spans="1:18" x14ac:dyDescent="0.35">
      <c r="A17" s="1">
        <v>42095</v>
      </c>
      <c r="B17">
        <v>1.0672516746237761</v>
      </c>
      <c r="C17">
        <v>-6.3984179519695061</v>
      </c>
      <c r="D17">
        <v>2.3400184693808512</v>
      </c>
      <c r="E17">
        <v>3.4644692330627009</v>
      </c>
      <c r="F17">
        <v>-2.4605862359913573</v>
      </c>
      <c r="G17">
        <v>2.876375771318834</v>
      </c>
      <c r="H17">
        <v>1.4308778792993024</v>
      </c>
      <c r="I17">
        <v>2.9392766874837974</v>
      </c>
      <c r="J17">
        <v>-5.0450842572049055</v>
      </c>
      <c r="K17">
        <v>9.6873803322897345</v>
      </c>
      <c r="L17">
        <v>3.6577911500928764</v>
      </c>
      <c r="M17">
        <v>4.6609345450948183</v>
      </c>
      <c r="N17">
        <v>6.5448121887110062</v>
      </c>
      <c r="O17">
        <v>3.6954912498009378</v>
      </c>
      <c r="P17">
        <v>1.5696277782547838</v>
      </c>
      <c r="Q17">
        <v>2.3321268071061496</v>
      </c>
      <c r="R17">
        <v>7.2371943742953988</v>
      </c>
    </row>
    <row r="18" spans="1:18" x14ac:dyDescent="0.35">
      <c r="A18" s="1">
        <v>42125</v>
      </c>
      <c r="B18">
        <v>0.71009314189396378</v>
      </c>
      <c r="C18">
        <v>0.24192125595369873</v>
      </c>
      <c r="D18">
        <v>1.6564548010787945</v>
      </c>
      <c r="E18">
        <v>-4.6937070411879631</v>
      </c>
      <c r="F18">
        <v>-2.8494947972077114</v>
      </c>
      <c r="G18">
        <v>2.9544852552129299</v>
      </c>
      <c r="H18">
        <v>0.77523457998660206</v>
      </c>
      <c r="I18">
        <v>6.5457693863627071</v>
      </c>
      <c r="J18">
        <v>2.2890121750830588</v>
      </c>
      <c r="K18">
        <v>3.8826296227150578</v>
      </c>
      <c r="L18">
        <v>3.5221740745112271</v>
      </c>
      <c r="M18">
        <v>5.3391571994612121</v>
      </c>
      <c r="N18">
        <v>4.3571832903281233</v>
      </c>
      <c r="O18">
        <v>3.6166607596950655</v>
      </c>
      <c r="P18">
        <v>1.605664730946458</v>
      </c>
      <c r="Q18">
        <v>5.7675510220631026</v>
      </c>
      <c r="R18">
        <v>-5.1741939886451433</v>
      </c>
    </row>
    <row r="19" spans="1:18" x14ac:dyDescent="0.35">
      <c r="A19" s="1">
        <v>42156</v>
      </c>
      <c r="B19">
        <v>2.8691269130953714</v>
      </c>
      <c r="C19">
        <v>0.89032560928868065</v>
      </c>
      <c r="D19">
        <v>4.2906752564366002</v>
      </c>
      <c r="E19">
        <v>-8.4843519892985881</v>
      </c>
      <c r="F19">
        <v>-2.6449137785819516</v>
      </c>
      <c r="G19">
        <v>5.3705399984254427</v>
      </c>
      <c r="H19">
        <v>5.0890030686770302</v>
      </c>
      <c r="I19">
        <v>4.1463595056571165</v>
      </c>
      <c r="J19">
        <v>6.3715235290053585</v>
      </c>
      <c r="K19">
        <v>13.453231214829955</v>
      </c>
      <c r="L19">
        <v>4.1030679769369556</v>
      </c>
      <c r="M19">
        <v>7.6524460628554181</v>
      </c>
      <c r="N19">
        <v>6.4141396099463464</v>
      </c>
      <c r="O19">
        <v>3.8349676326815256</v>
      </c>
      <c r="P19">
        <v>1.6784422901110219</v>
      </c>
      <c r="Q19">
        <v>8.9227726415738147</v>
      </c>
      <c r="R19">
        <v>5.5947717726482153</v>
      </c>
    </row>
    <row r="20" spans="1:18" x14ac:dyDescent="0.35">
      <c r="A20" s="1">
        <v>42186</v>
      </c>
      <c r="B20">
        <v>2.2756601552787856</v>
      </c>
      <c r="C20">
        <v>-8.1868508685431891</v>
      </c>
      <c r="D20">
        <v>4.7886537180871613</v>
      </c>
      <c r="E20">
        <v>-3.8479561924606287</v>
      </c>
      <c r="F20">
        <v>-3.6931469820872849</v>
      </c>
      <c r="G20">
        <v>6.5605392721567881</v>
      </c>
      <c r="H20">
        <v>5.5347791673018349</v>
      </c>
      <c r="I20">
        <v>8.0426294266548126</v>
      </c>
      <c r="J20">
        <v>7.7731843186608103</v>
      </c>
      <c r="K20">
        <v>6.5000366409303467</v>
      </c>
      <c r="L20">
        <v>4.304897074628883</v>
      </c>
      <c r="M20">
        <v>8.4706859265281338</v>
      </c>
      <c r="N20">
        <v>4.3254522665175728</v>
      </c>
      <c r="O20">
        <v>4.4643826357475263</v>
      </c>
      <c r="P20">
        <v>2.1532007603773451</v>
      </c>
      <c r="Q20">
        <v>7.2710221247382236</v>
      </c>
      <c r="R20">
        <v>10.948997877248459</v>
      </c>
    </row>
    <row r="21" spans="1:18" x14ac:dyDescent="0.35">
      <c r="A21" s="1">
        <v>42217</v>
      </c>
      <c r="B21">
        <v>3.6360565820043007</v>
      </c>
      <c r="C21">
        <v>1.7308160142611086</v>
      </c>
      <c r="D21">
        <v>4.2540488470025792</v>
      </c>
      <c r="E21">
        <v>1.4744962044227492</v>
      </c>
      <c r="F21">
        <v>-3.3592478297467068</v>
      </c>
      <c r="G21">
        <v>6.1313928618403679</v>
      </c>
      <c r="H21">
        <v>5.0125506477936881</v>
      </c>
      <c r="I21">
        <v>2.4827967227819272</v>
      </c>
      <c r="J21">
        <v>13.299857782297721</v>
      </c>
      <c r="K21">
        <v>6.7010195015953826</v>
      </c>
      <c r="L21">
        <v>4.3181795924359392</v>
      </c>
      <c r="M21">
        <v>7.8661971370858481</v>
      </c>
      <c r="N21">
        <v>7.510370769095374</v>
      </c>
      <c r="O21">
        <v>4.7608538139926111</v>
      </c>
      <c r="P21">
        <v>2.5126861337398338</v>
      </c>
      <c r="Q21">
        <v>7.8635402462516168</v>
      </c>
      <c r="R21">
        <v>7.6843278268278681</v>
      </c>
    </row>
    <row r="22" spans="1:18" x14ac:dyDescent="0.35">
      <c r="A22" s="1">
        <v>42248</v>
      </c>
      <c r="B22">
        <v>4.1943136461938053</v>
      </c>
      <c r="C22">
        <v>-6.740920561810583</v>
      </c>
      <c r="D22">
        <v>6.5557768800174898</v>
      </c>
      <c r="E22">
        <v>1.0452934333874424</v>
      </c>
      <c r="F22">
        <v>-1.8118416894284479</v>
      </c>
      <c r="G22">
        <v>5.4809766392265828</v>
      </c>
      <c r="H22">
        <v>6.5663386877121894</v>
      </c>
      <c r="I22">
        <v>4.4165737387887134</v>
      </c>
      <c r="J22">
        <v>9.9861743504123552</v>
      </c>
      <c r="K22">
        <v>12.250438263672919</v>
      </c>
      <c r="L22">
        <v>4.1571762969784913</v>
      </c>
      <c r="M22">
        <v>4.3864521926332429</v>
      </c>
      <c r="N22">
        <v>3.1616000614750988</v>
      </c>
      <c r="O22">
        <v>4.4344815518432767</v>
      </c>
      <c r="P22">
        <v>2.2376449669287126</v>
      </c>
      <c r="Q22">
        <v>4.8278109917424388</v>
      </c>
      <c r="R22">
        <v>2.0119212327587235</v>
      </c>
    </row>
    <row r="23" spans="1:18" x14ac:dyDescent="0.35">
      <c r="A23" s="1">
        <v>42278</v>
      </c>
      <c r="B23">
        <v>4.4955163271124547</v>
      </c>
      <c r="C23">
        <v>1.9764049379546549</v>
      </c>
      <c r="D23">
        <v>4.9153030238126689</v>
      </c>
      <c r="E23">
        <v>1.5435421067348472</v>
      </c>
      <c r="F23">
        <v>6.6866465976147822</v>
      </c>
      <c r="G23">
        <v>4.5030386832099367</v>
      </c>
      <c r="H23">
        <v>8.5623511309912459</v>
      </c>
      <c r="I23">
        <v>7.7339742993199678</v>
      </c>
      <c r="J23">
        <v>9.7383757233675254</v>
      </c>
      <c r="K23">
        <v>6.4982486189140616</v>
      </c>
      <c r="L23">
        <v>4.2704994672208443</v>
      </c>
      <c r="M23">
        <v>-1.2194966612729417</v>
      </c>
      <c r="N23">
        <v>4.2749032598559324</v>
      </c>
      <c r="O23">
        <v>3.1063377280931377</v>
      </c>
      <c r="P23">
        <v>1.8168889942395907</v>
      </c>
      <c r="Q23">
        <v>-4.2744813174335548</v>
      </c>
      <c r="R23">
        <v>3.776918996492924</v>
      </c>
    </row>
    <row r="24" spans="1:18" x14ac:dyDescent="0.35">
      <c r="A24" s="1">
        <v>42309</v>
      </c>
      <c r="B24">
        <v>5.2713648908576829</v>
      </c>
      <c r="C24">
        <v>20.423188346217074</v>
      </c>
      <c r="D24">
        <v>1.1100483254073055</v>
      </c>
      <c r="E24">
        <v>2.7998500167241218</v>
      </c>
      <c r="F24">
        <v>7.8190611678690516</v>
      </c>
      <c r="G24">
        <v>2.3602570957494464</v>
      </c>
      <c r="H24">
        <v>10.427897840349317</v>
      </c>
      <c r="I24">
        <v>6.1531550286780572</v>
      </c>
      <c r="J24">
        <v>11.037500951645313</v>
      </c>
      <c r="K24">
        <v>11.516267270051614</v>
      </c>
      <c r="L24">
        <v>4.106721864272501</v>
      </c>
      <c r="M24">
        <v>-2.9271231063529655</v>
      </c>
      <c r="N24">
        <v>4.2069079067240835</v>
      </c>
      <c r="O24">
        <v>2.8908781058555775</v>
      </c>
      <c r="P24">
        <v>1.3541091520430797</v>
      </c>
      <c r="Q24">
        <v>9.3870482353271427</v>
      </c>
      <c r="R24">
        <v>0.90705456981443433</v>
      </c>
    </row>
    <row r="25" spans="1:18" x14ac:dyDescent="0.35">
      <c r="A25" s="1">
        <v>42339</v>
      </c>
      <c r="B25">
        <v>2.1896963220817867</v>
      </c>
      <c r="C25">
        <v>-16.528025569366349</v>
      </c>
      <c r="D25">
        <v>3.0780242005651388</v>
      </c>
      <c r="E25">
        <v>6.2581178184140072</v>
      </c>
      <c r="F25">
        <v>7.3177458137914044</v>
      </c>
      <c r="G25">
        <v>0.5281441759637886</v>
      </c>
      <c r="H25">
        <v>7.0359839595293181</v>
      </c>
      <c r="I25">
        <v>-3.4540975424661724E-2</v>
      </c>
      <c r="J25">
        <v>7.1782247834401858</v>
      </c>
      <c r="K25">
        <v>16.003228155691929</v>
      </c>
      <c r="L25">
        <v>3.6011039782259786</v>
      </c>
      <c r="M25">
        <v>-1.2060599994662624</v>
      </c>
      <c r="N25">
        <v>2.4146798647573888</v>
      </c>
      <c r="O25">
        <v>1.1585483501589664</v>
      </c>
      <c r="P25">
        <v>1.1903560302300065</v>
      </c>
      <c r="Q25">
        <v>5.5592300686936795</v>
      </c>
      <c r="R25">
        <v>4.2424435486097138</v>
      </c>
    </row>
    <row r="26" spans="1:18" x14ac:dyDescent="0.35">
      <c r="A26" s="1">
        <v>42370</v>
      </c>
      <c r="B26">
        <v>1.6201474511490659</v>
      </c>
      <c r="C26">
        <v>-23.926201105883337</v>
      </c>
      <c r="D26">
        <v>2.6017868833381641</v>
      </c>
      <c r="E26">
        <v>-3.295553595221179E-2</v>
      </c>
      <c r="F26">
        <v>-3.5910288357780331</v>
      </c>
      <c r="G26">
        <v>0.76150457164514762</v>
      </c>
      <c r="H26">
        <v>2.6041549497661123</v>
      </c>
      <c r="I26">
        <v>5.085853865644367</v>
      </c>
      <c r="J26">
        <v>12.336216061542046</v>
      </c>
      <c r="K26">
        <v>7.5402826388440474</v>
      </c>
      <c r="L26">
        <v>3.2633272183742861</v>
      </c>
      <c r="M26">
        <v>-2.5588362897982222</v>
      </c>
      <c r="N26">
        <v>0.48985479461853743</v>
      </c>
      <c r="O26">
        <v>2.4733165463015609</v>
      </c>
      <c r="P26">
        <v>1.4369274475804588</v>
      </c>
      <c r="Q26">
        <v>0.65798529514783866</v>
      </c>
      <c r="R26">
        <v>5.2899476822488651</v>
      </c>
    </row>
    <row r="27" spans="1:18" x14ac:dyDescent="0.35">
      <c r="A27" s="1">
        <v>42401</v>
      </c>
      <c r="B27">
        <v>2.0604415163541319</v>
      </c>
      <c r="C27">
        <v>-3.2176339964880611</v>
      </c>
      <c r="D27">
        <v>2.4569808418134897</v>
      </c>
      <c r="E27">
        <v>0.8361517285290887</v>
      </c>
      <c r="F27">
        <v>-3.8225142633350799</v>
      </c>
      <c r="G27">
        <v>2.092859482295097</v>
      </c>
      <c r="H27">
        <v>0.92180228961721866</v>
      </c>
      <c r="I27">
        <v>1.6562354827034653</v>
      </c>
      <c r="J27">
        <v>5.8208180580035673</v>
      </c>
      <c r="K27">
        <v>5.1450767081562105</v>
      </c>
      <c r="L27">
        <v>3.1821347069498103</v>
      </c>
      <c r="M27">
        <v>-1.1407041961568325</v>
      </c>
      <c r="N27">
        <v>-0.64644635559825758</v>
      </c>
      <c r="O27">
        <v>2.1395746323830735</v>
      </c>
      <c r="P27">
        <v>2.4616204815623348</v>
      </c>
      <c r="Q27">
        <v>7.2147455266160563</v>
      </c>
      <c r="R27">
        <v>0.52297671038769522</v>
      </c>
    </row>
    <row r="28" spans="1:18" x14ac:dyDescent="0.35">
      <c r="A28" s="1">
        <v>42430</v>
      </c>
      <c r="B28">
        <v>0.78406181882533588</v>
      </c>
      <c r="C28">
        <v>-3.8025329196832445</v>
      </c>
      <c r="D28">
        <v>-2.4292690902191936</v>
      </c>
      <c r="E28">
        <v>-0.72521009923998747</v>
      </c>
      <c r="F28">
        <v>-2.394473818441341</v>
      </c>
      <c r="G28">
        <v>2.7806981870819811</v>
      </c>
      <c r="H28">
        <v>-0.75385458124287652</v>
      </c>
      <c r="I28">
        <v>4.6129607308320857</v>
      </c>
      <c r="J28">
        <v>2.8503042420710614</v>
      </c>
      <c r="K28">
        <v>6.6795550052665646</v>
      </c>
      <c r="L28">
        <v>3.1068463998549021</v>
      </c>
      <c r="M28">
        <v>-6.5533622389610429</v>
      </c>
      <c r="N28">
        <v>-3.6979735881035083</v>
      </c>
      <c r="O28">
        <v>3.0171070355598459</v>
      </c>
      <c r="P28">
        <v>0.25365024075856013</v>
      </c>
      <c r="Q28">
        <v>4.6633180705222088</v>
      </c>
      <c r="R28">
        <v>2.5100394489473388</v>
      </c>
    </row>
    <row r="29" spans="1:18" x14ac:dyDescent="0.35">
      <c r="A29" s="1">
        <v>42461</v>
      </c>
      <c r="B29">
        <v>3.3058743053775714</v>
      </c>
      <c r="C29">
        <v>-12.231273464604769</v>
      </c>
      <c r="D29">
        <v>5.6987024568665703</v>
      </c>
      <c r="E29">
        <v>10.423959288742225</v>
      </c>
      <c r="F29">
        <v>1.3842718568283487</v>
      </c>
      <c r="G29">
        <v>4.3284871246650312</v>
      </c>
      <c r="H29">
        <v>3.2542734460073746</v>
      </c>
      <c r="I29">
        <v>4.8234132188678842</v>
      </c>
      <c r="J29">
        <v>9.9711168728856592</v>
      </c>
      <c r="K29">
        <v>8.9120169745290809</v>
      </c>
      <c r="L29">
        <v>3.9932466281366317</v>
      </c>
      <c r="M29">
        <v>0.78482444259388728</v>
      </c>
      <c r="N29">
        <v>2.2890565038919561</v>
      </c>
      <c r="O29">
        <v>1.1524591734022067</v>
      </c>
      <c r="P29">
        <v>1.0330244980796692</v>
      </c>
      <c r="Q29">
        <v>9.7868162053456018</v>
      </c>
      <c r="R29">
        <v>3.3047475355461273</v>
      </c>
    </row>
    <row r="30" spans="1:18" x14ac:dyDescent="0.35">
      <c r="A30" s="1">
        <v>42491</v>
      </c>
      <c r="B30">
        <v>2.5370209470557938</v>
      </c>
      <c r="C30">
        <v>-14.769415433157164</v>
      </c>
      <c r="D30">
        <v>6.1611008122232249</v>
      </c>
      <c r="E30">
        <v>9.1392777385005104</v>
      </c>
      <c r="F30">
        <v>1.924112832368067</v>
      </c>
      <c r="G30">
        <v>4.871421588150568</v>
      </c>
      <c r="H30">
        <v>6.4751980245018927</v>
      </c>
      <c r="I30">
        <v>2.9153905391393806</v>
      </c>
      <c r="J30">
        <v>10.063577978611633</v>
      </c>
      <c r="K30">
        <v>9.4555981355702698</v>
      </c>
      <c r="L30">
        <v>4.0859588553129527</v>
      </c>
      <c r="M30">
        <v>-2.5852972741886759</v>
      </c>
      <c r="N30">
        <v>-1.0814634342838758</v>
      </c>
      <c r="O30">
        <v>1.4836596928709014</v>
      </c>
      <c r="P30">
        <v>0.54129679758396776</v>
      </c>
      <c r="Q30">
        <v>3.8481327717302349</v>
      </c>
      <c r="R30">
        <v>5.7737767999647645</v>
      </c>
    </row>
    <row r="31" spans="1:18" x14ac:dyDescent="0.35">
      <c r="A31" s="1">
        <v>42522</v>
      </c>
      <c r="B31">
        <v>3.666237060882267</v>
      </c>
      <c r="C31">
        <v>19.976321994764731</v>
      </c>
      <c r="D31">
        <v>2.6817749728877232</v>
      </c>
      <c r="E31">
        <v>5.3134607282142809</v>
      </c>
      <c r="F31">
        <v>0.4261862304223456</v>
      </c>
      <c r="G31">
        <v>2.2387252706481888</v>
      </c>
      <c r="H31">
        <v>3.5859935302563457</v>
      </c>
      <c r="I31">
        <v>3.23785894576028</v>
      </c>
      <c r="J31">
        <v>3.4755032290446479</v>
      </c>
      <c r="K31">
        <v>4.2483942990265859</v>
      </c>
      <c r="L31">
        <v>3.7350481540574521</v>
      </c>
      <c r="M31">
        <v>-5.5199890983362963</v>
      </c>
      <c r="N31">
        <v>-1.4575497934395543</v>
      </c>
      <c r="O31">
        <v>1.2907485151327336</v>
      </c>
      <c r="P31">
        <v>0.21072134037392232</v>
      </c>
      <c r="Q31">
        <v>8.5330420960475664</v>
      </c>
      <c r="R31">
        <v>3.1294678679343519</v>
      </c>
    </row>
    <row r="32" spans="1:18" x14ac:dyDescent="0.35">
      <c r="A32" s="1">
        <v>42552</v>
      </c>
      <c r="B32">
        <v>1.960614181282665</v>
      </c>
      <c r="C32">
        <v>-20.948288111470163</v>
      </c>
      <c r="D32">
        <v>-2.6421462568677612E-2</v>
      </c>
      <c r="E32">
        <v>8.6729086196755389</v>
      </c>
      <c r="F32">
        <v>3.7173225069050915</v>
      </c>
      <c r="G32">
        <v>-0.36928744046836925</v>
      </c>
      <c r="H32">
        <v>0.33881335709638449</v>
      </c>
      <c r="I32">
        <v>8.7191007707309751</v>
      </c>
      <c r="J32">
        <v>-2.6721562503031464</v>
      </c>
      <c r="K32">
        <v>7.1990394274957339</v>
      </c>
      <c r="L32">
        <v>3.2145491662173953</v>
      </c>
      <c r="M32">
        <v>-7.7350588842830348</v>
      </c>
      <c r="N32">
        <v>-2.2039279750236886</v>
      </c>
      <c r="O32">
        <v>0.8855926061601167</v>
      </c>
      <c r="P32">
        <v>6.9043894384222426E-2</v>
      </c>
      <c r="Q32">
        <v>5.7104750345318962</v>
      </c>
      <c r="R32">
        <v>-2.173766146929097</v>
      </c>
    </row>
    <row r="33" spans="1:18" x14ac:dyDescent="0.35">
      <c r="A33" s="1">
        <v>42583</v>
      </c>
      <c r="B33">
        <v>5.5177488988080512</v>
      </c>
      <c r="C33">
        <v>1.4083486741479874</v>
      </c>
      <c r="D33">
        <v>4.7685568387181974</v>
      </c>
      <c r="E33">
        <v>13.019199437259175</v>
      </c>
      <c r="F33">
        <v>3.0919349010456898</v>
      </c>
      <c r="G33">
        <v>0.44860582773299029</v>
      </c>
      <c r="H33">
        <v>3.4034422157458266</v>
      </c>
      <c r="I33">
        <v>2.8448971687848825</v>
      </c>
      <c r="J33">
        <v>-9.5176643108459302E-2</v>
      </c>
      <c r="K33">
        <v>6.2924562811809182</v>
      </c>
      <c r="L33">
        <v>3.5815280642705289</v>
      </c>
      <c r="M33">
        <v>-4.9782434858256011</v>
      </c>
      <c r="N33">
        <v>-0.12808204365923359</v>
      </c>
      <c r="O33">
        <v>0.33050159409677349</v>
      </c>
      <c r="P33">
        <v>-0.52722740078908714</v>
      </c>
      <c r="Q33">
        <v>9.0502176798980258</v>
      </c>
      <c r="R33">
        <v>4.0012200716025745</v>
      </c>
    </row>
    <row r="34" spans="1:18" x14ac:dyDescent="0.35">
      <c r="A34" s="1">
        <v>42614</v>
      </c>
      <c r="B34">
        <v>2.1244240650860178</v>
      </c>
      <c r="C34">
        <v>-17.269412050955722</v>
      </c>
      <c r="D34">
        <v>3.1748719200018911</v>
      </c>
      <c r="E34">
        <v>11.853494589040153</v>
      </c>
      <c r="F34">
        <v>1.9523206466754743</v>
      </c>
      <c r="G34">
        <v>1.6929460180492981</v>
      </c>
      <c r="H34">
        <v>2.9700687442244771</v>
      </c>
      <c r="I34">
        <v>7.4384413974067485</v>
      </c>
      <c r="J34">
        <v>5.53524007510795</v>
      </c>
      <c r="K34">
        <v>12.242345403061066</v>
      </c>
      <c r="L34">
        <v>3.876553301782252</v>
      </c>
      <c r="M34">
        <v>-2.4078371885870098</v>
      </c>
      <c r="N34">
        <v>1.1355496262347202</v>
      </c>
      <c r="O34">
        <v>0.94075790840990692</v>
      </c>
      <c r="P34">
        <v>-0.16470274383166839</v>
      </c>
      <c r="Q34">
        <v>6.3614428811101504</v>
      </c>
      <c r="R34">
        <v>4.2829432339078295</v>
      </c>
    </row>
    <row r="35" spans="1:18" x14ac:dyDescent="0.35">
      <c r="A35" s="1">
        <v>42644</v>
      </c>
      <c r="B35">
        <v>-0.1045096063266584</v>
      </c>
      <c r="C35">
        <v>-23.046004400595521</v>
      </c>
      <c r="D35">
        <v>1.5756326750495049</v>
      </c>
      <c r="E35">
        <v>-4.3284611337911372</v>
      </c>
      <c r="F35">
        <v>-2.2970044523523114</v>
      </c>
      <c r="G35">
        <v>2.5964802603943582</v>
      </c>
      <c r="H35">
        <v>-0.39852312691181169</v>
      </c>
      <c r="I35">
        <v>8.1814572821295286</v>
      </c>
      <c r="J35">
        <v>-0.16163341792201891</v>
      </c>
      <c r="K35">
        <v>7.983977287994918</v>
      </c>
      <c r="L35">
        <v>3.9711468519222421</v>
      </c>
      <c r="M35">
        <v>0.60448034420781482</v>
      </c>
      <c r="N35">
        <v>2.7006724015850949</v>
      </c>
      <c r="O35">
        <v>2.0268164596404432</v>
      </c>
      <c r="P35">
        <v>0.14930370371541812</v>
      </c>
      <c r="Q35">
        <v>11.240926006374934</v>
      </c>
      <c r="R35">
        <v>2.9179712664234785</v>
      </c>
    </row>
    <row r="36" spans="1:18" x14ac:dyDescent="0.35">
      <c r="A36" s="1">
        <v>42675</v>
      </c>
      <c r="B36">
        <v>3.2144903075069635</v>
      </c>
      <c r="C36">
        <v>-20.138402466404628</v>
      </c>
      <c r="D36">
        <v>4.8320637477182515</v>
      </c>
      <c r="E36">
        <v>0.88530670690884961</v>
      </c>
      <c r="F36">
        <v>-2.193163213867706</v>
      </c>
      <c r="G36">
        <v>5.4605590623717006</v>
      </c>
      <c r="H36">
        <v>0.11455977046250609</v>
      </c>
      <c r="I36">
        <v>3.0464355968338879</v>
      </c>
      <c r="J36">
        <v>3.1604705391326604</v>
      </c>
      <c r="K36">
        <v>9.4823112006082226</v>
      </c>
      <c r="L36">
        <v>4.2597474828899777</v>
      </c>
      <c r="M36">
        <v>4.6104037289111233</v>
      </c>
      <c r="N36">
        <v>-0.89731304147601065</v>
      </c>
      <c r="O36">
        <v>2.9404703410784236</v>
      </c>
      <c r="P36">
        <v>0.60517857522437168</v>
      </c>
      <c r="Q36">
        <v>-1.207567739494479</v>
      </c>
      <c r="R36">
        <v>5.7391728926869945</v>
      </c>
    </row>
    <row r="37" spans="1:18" x14ac:dyDescent="0.35">
      <c r="A37" s="1">
        <v>42705</v>
      </c>
      <c r="B37">
        <v>2.3016165921897311</v>
      </c>
      <c r="C37">
        <v>18.135625727947229</v>
      </c>
      <c r="D37">
        <v>4.4590456139169845</v>
      </c>
      <c r="E37">
        <v>-3.8940701239308879</v>
      </c>
      <c r="F37">
        <v>-0.85854182361974551</v>
      </c>
      <c r="G37">
        <v>7.7964671673685189</v>
      </c>
      <c r="H37">
        <v>3.3534068005320421</v>
      </c>
      <c r="I37">
        <v>5.2789010884414722</v>
      </c>
      <c r="J37">
        <v>5.633385840480571</v>
      </c>
      <c r="K37">
        <v>4.6436582400376665</v>
      </c>
      <c r="L37">
        <v>4.9762868552275989</v>
      </c>
      <c r="M37">
        <v>7.4881134913132854</v>
      </c>
      <c r="N37">
        <v>7.3218565661130128</v>
      </c>
      <c r="O37">
        <v>3.8700423879411119</v>
      </c>
      <c r="P37">
        <v>0.68607708733662776</v>
      </c>
      <c r="Q37">
        <v>2.7712548088912428</v>
      </c>
      <c r="R37">
        <v>4.1122808123577528</v>
      </c>
    </row>
    <row r="38" spans="1:18" x14ac:dyDescent="0.35">
      <c r="A38" s="1">
        <v>42736</v>
      </c>
      <c r="B38">
        <v>3.634591869479479</v>
      </c>
      <c r="C38">
        <v>18.019594300800421</v>
      </c>
      <c r="D38">
        <v>4.1836255459919585</v>
      </c>
      <c r="E38">
        <v>4.8763815933211987</v>
      </c>
      <c r="F38">
        <v>6.2822874929370016</v>
      </c>
      <c r="G38">
        <v>6.9798560695067096</v>
      </c>
      <c r="H38">
        <v>9.0774945174758841</v>
      </c>
      <c r="I38">
        <v>2.7860673771886724</v>
      </c>
      <c r="J38">
        <v>3.7627369002679387</v>
      </c>
      <c r="K38">
        <v>10.969232089466246</v>
      </c>
      <c r="L38">
        <v>4.5442932085946381</v>
      </c>
      <c r="M38">
        <v>3.9486915637017717</v>
      </c>
      <c r="N38">
        <v>4.3923726838428934E-2</v>
      </c>
      <c r="O38">
        <v>2.8304367767457421</v>
      </c>
      <c r="P38">
        <v>1.4521707804466644</v>
      </c>
      <c r="Q38">
        <v>6.1305294872203007</v>
      </c>
      <c r="R38">
        <v>8.4810753028710621</v>
      </c>
    </row>
    <row r="39" spans="1:18" x14ac:dyDescent="0.35">
      <c r="A39" s="1">
        <v>42767</v>
      </c>
      <c r="B39">
        <v>5.8428804414495659</v>
      </c>
      <c r="C39">
        <v>-14.469860554678618</v>
      </c>
      <c r="D39">
        <v>4.0149435417701511</v>
      </c>
      <c r="E39">
        <v>7.200737704644439</v>
      </c>
      <c r="F39">
        <v>4.5898064001664665</v>
      </c>
      <c r="G39">
        <v>5.3628543187485889</v>
      </c>
      <c r="H39">
        <v>7.1498829101847292</v>
      </c>
      <c r="I39">
        <v>3.5324605823441146</v>
      </c>
      <c r="J39">
        <v>5.8162133512013554</v>
      </c>
      <c r="K39">
        <v>7.1500249307579793</v>
      </c>
      <c r="L39">
        <v>4.1135055989648635</v>
      </c>
      <c r="M39">
        <v>7.4853820115576184</v>
      </c>
      <c r="N39">
        <v>2.1459829582380507</v>
      </c>
      <c r="O39">
        <v>4.3122989717844433</v>
      </c>
      <c r="P39">
        <v>1.4323073678724256</v>
      </c>
      <c r="Q39">
        <v>1.8822527131098212</v>
      </c>
      <c r="R39">
        <v>6.4052805015439418</v>
      </c>
    </row>
    <row r="40" spans="1:18" x14ac:dyDescent="0.35">
      <c r="A40" s="1">
        <v>42795</v>
      </c>
      <c r="B40">
        <v>4.2897145994081853</v>
      </c>
      <c r="C40">
        <v>-8.4415959460368981</v>
      </c>
      <c r="D40">
        <v>7.0338022069472004</v>
      </c>
      <c r="E40">
        <v>6.5254456069326068</v>
      </c>
      <c r="F40">
        <v>3.5435032866650857</v>
      </c>
      <c r="G40">
        <v>3.6951756042017792</v>
      </c>
      <c r="H40">
        <v>8.0654168971856706</v>
      </c>
      <c r="I40">
        <v>0.9957703302735581</v>
      </c>
      <c r="J40">
        <v>10.453913686680494</v>
      </c>
      <c r="K40">
        <v>-0.11081580782416722</v>
      </c>
      <c r="L40">
        <v>3.9975456158505551</v>
      </c>
      <c r="M40">
        <v>10.056448526344639</v>
      </c>
      <c r="N40">
        <v>4.0622910604533047</v>
      </c>
      <c r="O40">
        <v>3.4524483204767336</v>
      </c>
      <c r="P40">
        <v>2.2757643674397201</v>
      </c>
      <c r="Q40">
        <v>4.8287357802281292</v>
      </c>
      <c r="R40">
        <v>8.8581993742750313</v>
      </c>
    </row>
    <row r="41" spans="1:18" x14ac:dyDescent="0.35">
      <c r="A41" s="1">
        <v>42826</v>
      </c>
      <c r="B41">
        <v>1.1908472610661107</v>
      </c>
      <c r="C41">
        <v>-9.2748442372476916</v>
      </c>
      <c r="D41">
        <v>0.34941321751472287</v>
      </c>
      <c r="E41">
        <v>-2.9546201003892065</v>
      </c>
      <c r="F41">
        <v>2.2592234563344249</v>
      </c>
      <c r="G41">
        <v>1.3690489411791589</v>
      </c>
      <c r="H41">
        <v>3.9725326863720767</v>
      </c>
      <c r="I41">
        <v>14.023004267811416</v>
      </c>
      <c r="J41">
        <v>2.0647738815330285</v>
      </c>
      <c r="K41">
        <v>7.9507120449174664</v>
      </c>
      <c r="L41">
        <v>3.5811746952919066</v>
      </c>
      <c r="M41">
        <v>4.8590126107365563</v>
      </c>
      <c r="N41">
        <v>-4.7662550940614778E-2</v>
      </c>
      <c r="O41">
        <v>4.3830164805412863</v>
      </c>
      <c r="P41">
        <v>1.9018877846404223</v>
      </c>
      <c r="Q41">
        <v>-0.86851236424182332</v>
      </c>
      <c r="R41">
        <v>2.574065045643664</v>
      </c>
    </row>
    <row r="42" spans="1:18" x14ac:dyDescent="0.35">
      <c r="A42" s="1">
        <v>42856</v>
      </c>
      <c r="B42">
        <v>2.4694849963670151</v>
      </c>
      <c r="C42">
        <v>43.634843149631052</v>
      </c>
      <c r="D42">
        <v>-1.1452685921021128</v>
      </c>
      <c r="E42">
        <v>-1.0826667899877833</v>
      </c>
      <c r="F42">
        <v>2.5172773954815142</v>
      </c>
      <c r="G42">
        <v>0.66371411536718483</v>
      </c>
      <c r="H42">
        <v>0.83676601312451737</v>
      </c>
      <c r="I42">
        <v>2.4675139198703278</v>
      </c>
      <c r="J42">
        <v>2.1654456469988048</v>
      </c>
      <c r="K42">
        <v>6.1959125224777551</v>
      </c>
      <c r="L42">
        <v>3.3889410368292516</v>
      </c>
      <c r="M42">
        <v>4.9612316220663644</v>
      </c>
      <c r="N42">
        <v>1.7399001458244783</v>
      </c>
      <c r="O42">
        <v>3.2264031725123914</v>
      </c>
      <c r="P42">
        <v>1.9021235544507249</v>
      </c>
      <c r="Q42">
        <v>11.406019927614054</v>
      </c>
      <c r="R42">
        <v>4.1495888515150199</v>
      </c>
    </row>
    <row r="43" spans="1:18" x14ac:dyDescent="0.35">
      <c r="A43" s="1">
        <v>42887</v>
      </c>
      <c r="B43">
        <v>3.9193850094134461</v>
      </c>
      <c r="C43">
        <v>-48.558081004471532</v>
      </c>
      <c r="D43">
        <v>4.787433885608678</v>
      </c>
      <c r="E43">
        <v>13.485958900917922</v>
      </c>
      <c r="F43">
        <v>3.9743010235162188</v>
      </c>
      <c r="G43">
        <v>1.7927457184744497</v>
      </c>
      <c r="H43">
        <v>2.8999523762513775</v>
      </c>
      <c r="I43">
        <v>7.7417249066129159</v>
      </c>
      <c r="J43">
        <v>4.4337600106567123</v>
      </c>
      <c r="K43">
        <v>-0.13311069217269278</v>
      </c>
      <c r="L43">
        <v>3.6407192991967179</v>
      </c>
      <c r="M43">
        <v>5.4658162575494771</v>
      </c>
      <c r="N43">
        <v>3.5096255752799124</v>
      </c>
      <c r="O43">
        <v>3.2893246014966451</v>
      </c>
      <c r="P43">
        <v>1.6537803468522867</v>
      </c>
      <c r="Q43">
        <v>2.4810442750525965</v>
      </c>
      <c r="R43">
        <v>2.3776283554567783</v>
      </c>
    </row>
    <row r="44" spans="1:18" x14ac:dyDescent="0.35">
      <c r="A44" s="1">
        <v>42917</v>
      </c>
      <c r="B44">
        <v>4.3855283558164331</v>
      </c>
      <c r="C44">
        <v>-51.23918243736982</v>
      </c>
      <c r="D44">
        <v>4.5840340155073562</v>
      </c>
      <c r="E44">
        <v>12.070418513107612</v>
      </c>
      <c r="F44">
        <v>8.8549579983390174</v>
      </c>
      <c r="G44">
        <v>3.4264990023334008</v>
      </c>
      <c r="H44">
        <v>3.0794626289585096</v>
      </c>
      <c r="I44">
        <v>4.475796718449061</v>
      </c>
      <c r="J44">
        <v>8.093129417044409</v>
      </c>
      <c r="K44">
        <v>7.7194391425865234</v>
      </c>
      <c r="L44">
        <v>4.0010004657330427</v>
      </c>
      <c r="M44">
        <v>5.253193328595799</v>
      </c>
      <c r="N44">
        <v>3.0654092320562683</v>
      </c>
      <c r="O44">
        <v>3.9569436138189786</v>
      </c>
      <c r="P44">
        <v>1.4159611269716947</v>
      </c>
      <c r="Q44">
        <v>-1.8014729030259105</v>
      </c>
      <c r="R44">
        <v>3.8084073581819524</v>
      </c>
    </row>
    <row r="45" spans="1:18" x14ac:dyDescent="0.35">
      <c r="A45" s="1">
        <v>42948</v>
      </c>
      <c r="B45">
        <v>2.297666338852224</v>
      </c>
      <c r="C45">
        <v>-57.053700621093462</v>
      </c>
      <c r="D45">
        <v>2.8674026407486934</v>
      </c>
      <c r="E45">
        <v>8.8827527713783496</v>
      </c>
      <c r="F45">
        <v>10.105485877080127</v>
      </c>
      <c r="G45">
        <v>3.6108696133410518</v>
      </c>
      <c r="H45">
        <v>1.8673424621871391</v>
      </c>
      <c r="I45">
        <v>5.7425519428987286</v>
      </c>
      <c r="J45">
        <v>5.2643935141417586</v>
      </c>
      <c r="K45">
        <v>6.7069715368710519</v>
      </c>
      <c r="L45">
        <v>3.9681848238149797</v>
      </c>
      <c r="M45">
        <v>3.9944450628344441</v>
      </c>
      <c r="N45">
        <v>2.7741609205694999</v>
      </c>
      <c r="O45">
        <v>4.1403774098392745</v>
      </c>
      <c r="P45">
        <v>1.4484248756012619</v>
      </c>
      <c r="Q45">
        <v>1.0811907367075548</v>
      </c>
      <c r="R45">
        <v>0.45965570285576973</v>
      </c>
    </row>
    <row r="46" spans="1:18" x14ac:dyDescent="0.35">
      <c r="A46" s="1">
        <v>42979</v>
      </c>
      <c r="B46">
        <v>3.7244523281066932</v>
      </c>
      <c r="C46">
        <v>-49.739227092915975</v>
      </c>
      <c r="D46">
        <v>3.2467216326718784</v>
      </c>
      <c r="E46">
        <v>0.64466225288479961</v>
      </c>
      <c r="F46">
        <v>7.5192465399015873</v>
      </c>
      <c r="G46">
        <v>3.1162592110847527</v>
      </c>
      <c r="H46">
        <v>-0.5279954165361147</v>
      </c>
      <c r="I46">
        <v>2.703299949257115</v>
      </c>
      <c r="J46">
        <v>-1.4400400873511501</v>
      </c>
      <c r="K46">
        <v>-3.8147409449105965</v>
      </c>
      <c r="L46">
        <v>3.775506000274504</v>
      </c>
      <c r="M46">
        <v>3.0005882135886566</v>
      </c>
      <c r="N46">
        <v>2.8578157358036123</v>
      </c>
      <c r="O46">
        <v>2.8245418384136087</v>
      </c>
      <c r="P46">
        <v>0.56174266411159124</v>
      </c>
      <c r="Q46">
        <v>2.8414399393287653</v>
      </c>
      <c r="R46">
        <v>1.5503334488935252</v>
      </c>
    </row>
    <row r="47" spans="1:18" x14ac:dyDescent="0.35">
      <c r="A47" s="1">
        <v>43009</v>
      </c>
      <c r="B47">
        <v>4.365131483020761</v>
      </c>
      <c r="C47">
        <v>-46.816473945999846</v>
      </c>
      <c r="D47">
        <v>2.2092808207797106</v>
      </c>
      <c r="E47">
        <v>11.903316216511811</v>
      </c>
      <c r="F47">
        <v>-2.4903449306059144</v>
      </c>
      <c r="G47">
        <v>3.3972164535806684</v>
      </c>
      <c r="H47">
        <v>0.69275043486068455</v>
      </c>
      <c r="I47">
        <v>0.28623606633884435</v>
      </c>
      <c r="J47">
        <v>10.000530719585797</v>
      </c>
      <c r="K47">
        <v>4.1387747184741244</v>
      </c>
      <c r="L47">
        <v>3.8304868949206963</v>
      </c>
      <c r="M47">
        <v>4.9742098317726544</v>
      </c>
      <c r="N47">
        <v>3.063150227191997</v>
      </c>
      <c r="O47">
        <v>2.0723894149868443</v>
      </c>
      <c r="P47">
        <v>-0.5163471145469174</v>
      </c>
      <c r="Q47">
        <v>4.3660495382308824</v>
      </c>
      <c r="R47">
        <v>3.6987396074046046</v>
      </c>
    </row>
    <row r="48" spans="1:18" x14ac:dyDescent="0.35">
      <c r="A48" s="1">
        <v>43040</v>
      </c>
      <c r="B48">
        <v>2.0458729957846913</v>
      </c>
      <c r="C48">
        <v>-55.588582172042351</v>
      </c>
      <c r="D48">
        <v>4.4820512917925583</v>
      </c>
      <c r="E48">
        <v>2.702035496152206</v>
      </c>
      <c r="F48">
        <v>-4.5491109499680675</v>
      </c>
      <c r="G48">
        <v>2.6110436061888294</v>
      </c>
      <c r="H48">
        <v>-0.7054825070106574</v>
      </c>
      <c r="I48">
        <v>3.4777041617955859</v>
      </c>
      <c r="J48">
        <v>0.68274863627921434</v>
      </c>
      <c r="K48">
        <v>-3.4246121314233164</v>
      </c>
      <c r="L48">
        <v>3.6001548631107312</v>
      </c>
      <c r="M48">
        <v>2.8628648399310066</v>
      </c>
      <c r="N48">
        <v>6.8009205687153269</v>
      </c>
      <c r="O48">
        <v>1.5214143946931529</v>
      </c>
      <c r="P48">
        <v>-0.79493025581005838</v>
      </c>
      <c r="Q48">
        <v>2.658628250741188</v>
      </c>
      <c r="R48">
        <v>-1.195477920563448</v>
      </c>
    </row>
    <row r="49" spans="1:18" x14ac:dyDescent="0.35">
      <c r="A49" s="1">
        <v>43070</v>
      </c>
      <c r="B49">
        <v>1.6389019798125304</v>
      </c>
      <c r="C49">
        <v>-60.922339635007845</v>
      </c>
      <c r="D49">
        <v>-0.16410498070236201</v>
      </c>
      <c r="E49">
        <v>2.7008145200081941</v>
      </c>
      <c r="F49">
        <v>-3.5103899953024751</v>
      </c>
      <c r="G49">
        <v>1.8401180617363195</v>
      </c>
      <c r="H49">
        <v>-1.9571082292011255</v>
      </c>
      <c r="I49">
        <v>4.9048706139556373</v>
      </c>
      <c r="J49">
        <v>9.1600180936823392</v>
      </c>
      <c r="K49">
        <v>8.7109587300141982</v>
      </c>
      <c r="L49">
        <v>3.3431350028173057</v>
      </c>
      <c r="M49">
        <v>0.12359907208363552</v>
      </c>
      <c r="N49">
        <v>1.4217044907218366</v>
      </c>
      <c r="O49">
        <v>2.8413561324798167</v>
      </c>
      <c r="P49">
        <v>-8.7295572065059446E-2</v>
      </c>
      <c r="Q49">
        <v>11.887778836615098</v>
      </c>
      <c r="R49">
        <v>-0.3077438287267853</v>
      </c>
    </row>
    <row r="50" spans="1:18" x14ac:dyDescent="0.35">
      <c r="A50" s="1">
        <v>43101</v>
      </c>
      <c r="B50">
        <v>1.4751060056242977</v>
      </c>
      <c r="C50">
        <v>-57.220541118552568</v>
      </c>
      <c r="D50">
        <v>2.5059939317607416</v>
      </c>
      <c r="E50">
        <v>7.0682728840280049</v>
      </c>
      <c r="F50">
        <v>-3.792945883779268</v>
      </c>
      <c r="G50">
        <v>2.5785129953402617</v>
      </c>
      <c r="H50">
        <v>2.2784512535125145E-2</v>
      </c>
      <c r="I50">
        <v>2.7899802245158867</v>
      </c>
      <c r="J50">
        <v>-0.34360047163391982</v>
      </c>
      <c r="K50">
        <v>5.5725737116588618</v>
      </c>
      <c r="L50">
        <v>3.6383030422387321</v>
      </c>
      <c r="M50">
        <v>1.2311282517276396</v>
      </c>
      <c r="N50">
        <v>2.647791427675088</v>
      </c>
      <c r="O50">
        <v>2.8059125465124168</v>
      </c>
      <c r="P50">
        <v>2.9030445681100332</v>
      </c>
      <c r="Q50">
        <v>6.826432112809556</v>
      </c>
      <c r="R50">
        <v>3.340594899994457</v>
      </c>
    </row>
    <row r="51" spans="1:18" x14ac:dyDescent="0.35">
      <c r="A51" s="1">
        <v>43132</v>
      </c>
      <c r="B51">
        <v>3.0609603567869357</v>
      </c>
      <c r="C51">
        <v>-52.061436451410657</v>
      </c>
      <c r="D51">
        <v>4.6218594496218799</v>
      </c>
      <c r="E51">
        <v>12.403553393987153</v>
      </c>
      <c r="F51">
        <v>0.45090436204620232</v>
      </c>
      <c r="G51">
        <v>2.4724032837717118</v>
      </c>
      <c r="H51">
        <v>3.3578197762925015</v>
      </c>
      <c r="I51">
        <v>4.0684699550876928</v>
      </c>
      <c r="J51">
        <v>3.0940199875196583</v>
      </c>
      <c r="K51">
        <v>5.1503083024825287</v>
      </c>
      <c r="L51">
        <v>3.8426698007696558</v>
      </c>
      <c r="M51">
        <v>1.4390356585448245</v>
      </c>
      <c r="N51">
        <v>2.0971457195576306</v>
      </c>
      <c r="O51">
        <v>3.5072920602933948</v>
      </c>
      <c r="P51">
        <v>2.2121727350904195</v>
      </c>
      <c r="Q51">
        <v>4.3719463833836301</v>
      </c>
      <c r="R51">
        <v>2.8266679609259455</v>
      </c>
    </row>
    <row r="52" spans="1:18" x14ac:dyDescent="0.35">
      <c r="A52" s="1">
        <v>43160</v>
      </c>
      <c r="B52">
        <v>3.166050346582665</v>
      </c>
      <c r="C52">
        <v>-55.045339128839679</v>
      </c>
      <c r="D52">
        <v>5.0887951628627519</v>
      </c>
      <c r="E52">
        <v>8.1067630169984426</v>
      </c>
      <c r="F52">
        <v>1.3837803899200196</v>
      </c>
      <c r="G52">
        <v>2.0604871362052535</v>
      </c>
      <c r="H52">
        <v>3.4412827904835268</v>
      </c>
      <c r="I52">
        <v>13.373619117018862</v>
      </c>
      <c r="J52">
        <v>3.847664351819887</v>
      </c>
      <c r="K52">
        <v>4.1734352369417422</v>
      </c>
      <c r="L52">
        <v>4.0385924591193287</v>
      </c>
      <c r="M52">
        <v>0.82594594932174914</v>
      </c>
      <c r="N52">
        <v>2.1901760964956765</v>
      </c>
      <c r="O52">
        <v>4.7048799318378798</v>
      </c>
      <c r="P52">
        <v>2.4615085936007972</v>
      </c>
      <c r="Q52">
        <v>5.8525341987191837</v>
      </c>
      <c r="R52">
        <v>-0.84338107593242739</v>
      </c>
    </row>
    <row r="53" spans="1:18" x14ac:dyDescent="0.35">
      <c r="A53" s="1">
        <v>43191</v>
      </c>
      <c r="B53">
        <v>3.6604189690542484</v>
      </c>
      <c r="C53">
        <v>-40.757434144630736</v>
      </c>
      <c r="D53">
        <v>5.6894684915050959</v>
      </c>
      <c r="E53">
        <v>6.2470841830260184</v>
      </c>
      <c r="F53">
        <v>3.677946498462731</v>
      </c>
      <c r="G53">
        <v>3.5166126649703244</v>
      </c>
      <c r="H53">
        <v>3.4643901754539002</v>
      </c>
      <c r="I53">
        <v>-4.4431090233180583</v>
      </c>
      <c r="J53">
        <v>14.467584154803774</v>
      </c>
      <c r="K53">
        <v>4.2903337879483701</v>
      </c>
      <c r="L53">
        <v>4.2493256797758079</v>
      </c>
      <c r="M53">
        <v>2.0497775700295051</v>
      </c>
      <c r="N53">
        <v>5.7554958094459892</v>
      </c>
      <c r="O53">
        <v>5.3161459887742382</v>
      </c>
      <c r="P53">
        <v>2.1332991861227271</v>
      </c>
      <c r="Q53">
        <v>11.380739749728804</v>
      </c>
      <c r="R53">
        <v>4.1146499221748911</v>
      </c>
    </row>
    <row r="54" spans="1:18" x14ac:dyDescent="0.35">
      <c r="A54" s="1">
        <v>43221</v>
      </c>
      <c r="B54">
        <v>4.5140480267579193</v>
      </c>
      <c r="C54">
        <v>-59.396809879058253</v>
      </c>
      <c r="D54">
        <v>4.1007002596160476</v>
      </c>
      <c r="E54">
        <v>4.705314247670529</v>
      </c>
      <c r="F54">
        <v>7.8336540711299847</v>
      </c>
      <c r="G54">
        <v>4.7914969330530113</v>
      </c>
      <c r="H54">
        <v>4.3958753722412638</v>
      </c>
      <c r="I54">
        <v>3.9581454953878819</v>
      </c>
      <c r="J54">
        <v>17.773518264933458</v>
      </c>
      <c r="K54">
        <v>9.0113539960045159</v>
      </c>
      <c r="L54">
        <v>4.5079440070035872</v>
      </c>
      <c r="M54">
        <v>4.5843404433686459</v>
      </c>
      <c r="N54">
        <v>6.0762546774609092</v>
      </c>
      <c r="O54">
        <v>5.3061331050557641</v>
      </c>
      <c r="P54">
        <v>1.8044972930154586</v>
      </c>
      <c r="Q54">
        <v>0.68462982184387045</v>
      </c>
      <c r="R54">
        <v>0.57626818471450747</v>
      </c>
    </row>
    <row r="55" spans="1:18" x14ac:dyDescent="0.35">
      <c r="A55" s="1">
        <v>43252</v>
      </c>
      <c r="B55">
        <v>3.3891931964055146</v>
      </c>
      <c r="C55">
        <v>-18.785005028843898</v>
      </c>
      <c r="D55">
        <v>3.0520626770176307</v>
      </c>
      <c r="E55">
        <v>3.8458797435644101</v>
      </c>
      <c r="F55">
        <v>10.89872105719239</v>
      </c>
      <c r="G55">
        <v>4.6554320787451218</v>
      </c>
      <c r="H55">
        <v>3.3703439539008571</v>
      </c>
      <c r="I55">
        <v>1.5809661893077163</v>
      </c>
      <c r="J55">
        <v>2.1038399423982668</v>
      </c>
      <c r="K55">
        <v>5.7166700333307432</v>
      </c>
      <c r="L55">
        <v>4.3376329352767584</v>
      </c>
      <c r="M55">
        <v>6.5945245562991914</v>
      </c>
      <c r="N55">
        <v>6.2373508342930251</v>
      </c>
      <c r="O55">
        <v>4.893047265254765</v>
      </c>
      <c r="P55">
        <v>1.6150560954625064</v>
      </c>
      <c r="Q55">
        <v>12.286125735825479</v>
      </c>
      <c r="R55">
        <v>-0.29294014931188883</v>
      </c>
    </row>
    <row r="56" spans="1:18" x14ac:dyDescent="0.35">
      <c r="A56" s="1">
        <v>43282</v>
      </c>
      <c r="B56">
        <v>2.3130524232717988</v>
      </c>
      <c r="C56">
        <v>17.083604819110292</v>
      </c>
      <c r="D56">
        <v>2.3962352106883458</v>
      </c>
      <c r="E56">
        <v>-0.37964029447292091</v>
      </c>
      <c r="F56">
        <v>6.3510098754317568</v>
      </c>
      <c r="G56">
        <v>3.6140121454729268</v>
      </c>
      <c r="H56">
        <v>4.4083403864803756</v>
      </c>
      <c r="I56">
        <v>0.52247913768029264</v>
      </c>
      <c r="J56">
        <v>4.1389136194742093</v>
      </c>
      <c r="K56">
        <v>7.5014854360726559</v>
      </c>
      <c r="L56">
        <v>4.208966347170346</v>
      </c>
      <c r="M56">
        <v>8.411797354283479</v>
      </c>
      <c r="N56">
        <v>5.804359057290867</v>
      </c>
      <c r="O56">
        <v>4.4837012425962115</v>
      </c>
      <c r="P56">
        <v>1.3862946914812113</v>
      </c>
      <c r="Q56">
        <v>7.1041181482189018</v>
      </c>
      <c r="R56">
        <v>3.3707277238664375</v>
      </c>
    </row>
    <row r="57" spans="1:18" x14ac:dyDescent="0.35">
      <c r="A57" s="1">
        <v>43313</v>
      </c>
      <c r="B57">
        <v>3.6679188845698292</v>
      </c>
      <c r="C57">
        <v>6.5293130486847986</v>
      </c>
      <c r="D57">
        <v>4.482258452945544</v>
      </c>
      <c r="E57">
        <v>-1.8278810054813306</v>
      </c>
      <c r="F57">
        <v>4.6667558010816634</v>
      </c>
      <c r="G57">
        <v>2.3669377384918562</v>
      </c>
      <c r="H57">
        <v>3.1420002493786114</v>
      </c>
      <c r="I57">
        <v>3.3558323593090478</v>
      </c>
      <c r="J57">
        <v>1.5684532670510407</v>
      </c>
      <c r="K57">
        <v>5.5537997841469604</v>
      </c>
      <c r="L57">
        <v>4.0406493455357833</v>
      </c>
      <c r="M57">
        <v>9.2426802750685368</v>
      </c>
      <c r="N57">
        <v>3.6787747368239678</v>
      </c>
      <c r="O57">
        <v>4.2517309611567384</v>
      </c>
      <c r="P57">
        <v>1.2197121095781824</v>
      </c>
      <c r="Q57">
        <v>4.0164731703725494</v>
      </c>
      <c r="R57">
        <v>4.0476642212394722</v>
      </c>
    </row>
    <row r="58" spans="1:18" x14ac:dyDescent="0.35">
      <c r="A58" s="1">
        <v>43344</v>
      </c>
      <c r="B58">
        <v>1.7960538544997036</v>
      </c>
      <c r="C58">
        <v>8.2513993995815014</v>
      </c>
      <c r="D58">
        <v>1.2949950391065101</v>
      </c>
      <c r="E58">
        <v>-0.68806157217299813</v>
      </c>
      <c r="F58">
        <v>3.118349695940779</v>
      </c>
      <c r="G58">
        <v>2.0254954495084547</v>
      </c>
      <c r="H58">
        <v>5.1660621912816396</v>
      </c>
      <c r="I58">
        <v>7.8637741840071698</v>
      </c>
      <c r="J58">
        <v>2.2622337674372801</v>
      </c>
      <c r="K58">
        <v>5.4887187809655131</v>
      </c>
      <c r="L58">
        <v>4.1620918355391012</v>
      </c>
      <c r="M58">
        <v>10.068108151468522</v>
      </c>
      <c r="N58">
        <v>2.8349348918291355</v>
      </c>
      <c r="O58">
        <v>4.9301328767341772</v>
      </c>
      <c r="P58">
        <v>1.1787274576537499</v>
      </c>
      <c r="Q58">
        <v>2.2895687207228548</v>
      </c>
      <c r="R58">
        <v>1.7026782429061313</v>
      </c>
    </row>
    <row r="59" spans="1:18" x14ac:dyDescent="0.35">
      <c r="A59" s="1">
        <v>43374</v>
      </c>
      <c r="B59">
        <v>2.1744041637553835</v>
      </c>
      <c r="C59">
        <v>4.0446939936252875</v>
      </c>
      <c r="D59">
        <v>4.2782634302711813</v>
      </c>
      <c r="E59">
        <v>-1.1327655489093189</v>
      </c>
      <c r="F59">
        <v>10.813574818490878</v>
      </c>
      <c r="G59">
        <v>2.4173917589837259</v>
      </c>
      <c r="H59">
        <v>4.7462723765157193</v>
      </c>
      <c r="I59">
        <v>6.4081656000271323</v>
      </c>
      <c r="J59">
        <v>0.15048020360043779</v>
      </c>
      <c r="K59">
        <v>5.541547980333263</v>
      </c>
      <c r="L59">
        <v>4.4461785871420858</v>
      </c>
      <c r="M59">
        <v>11.0483648819786</v>
      </c>
      <c r="N59">
        <v>1.519124375500752</v>
      </c>
      <c r="O59">
        <v>4.5934119525706194</v>
      </c>
      <c r="P59">
        <v>1.2805301899331312</v>
      </c>
      <c r="Q59">
        <v>6.6112432628071929</v>
      </c>
      <c r="R59">
        <v>2.2246693695282573</v>
      </c>
    </row>
    <row r="60" spans="1:18" x14ac:dyDescent="0.35">
      <c r="A60" s="1">
        <v>43405</v>
      </c>
      <c r="B60">
        <v>0.16585398031585896</v>
      </c>
      <c r="C60">
        <v>19.014557280748079</v>
      </c>
      <c r="D60">
        <v>-0.26452673464962118</v>
      </c>
      <c r="E60">
        <v>-1.6427980375369344</v>
      </c>
      <c r="F60">
        <v>8.8264916068701069</v>
      </c>
      <c r="G60">
        <v>1.531433546906996</v>
      </c>
      <c r="H60">
        <v>5.6718290407055605</v>
      </c>
      <c r="I60">
        <v>8.036857986535324</v>
      </c>
      <c r="J60">
        <v>11.562803512930103</v>
      </c>
      <c r="K60">
        <v>11.225237861765351</v>
      </c>
      <c r="L60">
        <v>4.5365042273079155</v>
      </c>
      <c r="M60">
        <v>10.401417219176309</v>
      </c>
      <c r="N60">
        <v>1.1846187037768203</v>
      </c>
      <c r="O60">
        <v>5.0505182247475346</v>
      </c>
      <c r="P60">
        <v>1.6585836540500338</v>
      </c>
      <c r="Q60">
        <v>6.8240729911654938</v>
      </c>
      <c r="R60">
        <v>4.1019606603154273</v>
      </c>
    </row>
    <row r="61" spans="1:18" x14ac:dyDescent="0.35">
      <c r="A61" s="1">
        <v>43435</v>
      </c>
      <c r="B61">
        <v>0.73172965188928174</v>
      </c>
      <c r="C61">
        <v>4.2965772438978433</v>
      </c>
      <c r="D61">
        <v>2.2641250567423867</v>
      </c>
      <c r="E61">
        <v>2.3537739218980391</v>
      </c>
      <c r="F61">
        <v>7.7706823405138579</v>
      </c>
      <c r="G61">
        <v>0.51292806425114179</v>
      </c>
      <c r="H61">
        <v>2.5050544755673485</v>
      </c>
      <c r="I61">
        <v>7.393355098797926</v>
      </c>
      <c r="J61">
        <v>-5.8949970945799777</v>
      </c>
      <c r="K61">
        <v>2.773836169173876</v>
      </c>
      <c r="L61">
        <v>4.0928559930139272</v>
      </c>
      <c r="M61">
        <v>6.5501016083127723</v>
      </c>
      <c r="N61">
        <v>2.2344063247425368</v>
      </c>
      <c r="O61">
        <v>3.2921964606565695</v>
      </c>
      <c r="P61">
        <v>2.1901639917439439</v>
      </c>
      <c r="Q61">
        <v>-3.4894622432125431</v>
      </c>
      <c r="R61">
        <v>4.3806607734175884</v>
      </c>
    </row>
    <row r="62" spans="1:18" x14ac:dyDescent="0.35">
      <c r="A62" s="1">
        <v>43466</v>
      </c>
      <c r="B62">
        <v>3.517406899685227</v>
      </c>
      <c r="C62">
        <v>-0.94101918615690749</v>
      </c>
      <c r="D62">
        <v>2.9889668790641082</v>
      </c>
      <c r="E62">
        <v>0.43062904192838403</v>
      </c>
      <c r="F62">
        <v>4.3802473648645588</v>
      </c>
      <c r="G62">
        <v>2.2598837802042908</v>
      </c>
      <c r="H62">
        <v>4.5200604851201263</v>
      </c>
      <c r="I62">
        <v>5.7937254273847856</v>
      </c>
      <c r="J62">
        <v>17.7150310226545</v>
      </c>
      <c r="K62">
        <v>1.1847430580443898</v>
      </c>
      <c r="L62">
        <v>4.6311297607379629</v>
      </c>
      <c r="M62">
        <v>5.5967828392411718</v>
      </c>
      <c r="N62">
        <v>3.0577518757624063</v>
      </c>
      <c r="O62">
        <v>3.2915740521121393</v>
      </c>
      <c r="P62">
        <v>2.517273434887457</v>
      </c>
      <c r="Q62">
        <v>-3.2315275540041739</v>
      </c>
      <c r="R62">
        <v>1.8183908521980783</v>
      </c>
    </row>
    <row r="63" spans="1:18" x14ac:dyDescent="0.35">
      <c r="A63" s="1">
        <v>43497</v>
      </c>
      <c r="B63">
        <v>2.5355482071001063</v>
      </c>
      <c r="C63">
        <v>2.2257839629236997</v>
      </c>
      <c r="D63">
        <v>3.342577823434894</v>
      </c>
      <c r="E63">
        <v>-2.8885168378576083</v>
      </c>
      <c r="F63">
        <v>11.138426492090886</v>
      </c>
      <c r="G63">
        <v>4.4745262942812474</v>
      </c>
      <c r="H63">
        <v>3.4645205599260578</v>
      </c>
      <c r="I63">
        <v>8.4113886356566923</v>
      </c>
      <c r="J63">
        <v>7.355895032220559</v>
      </c>
      <c r="K63">
        <v>6.4180804543737082</v>
      </c>
      <c r="L63">
        <v>4.5626606489157098</v>
      </c>
      <c r="M63">
        <v>5.5004974454281808</v>
      </c>
      <c r="N63">
        <v>4.9503621972280456</v>
      </c>
      <c r="O63">
        <v>1.3872285121730954</v>
      </c>
      <c r="P63">
        <v>0.88156605646774722</v>
      </c>
      <c r="Q63">
        <v>3.1232980894263704</v>
      </c>
      <c r="R63">
        <v>1.1721295157389306</v>
      </c>
    </row>
    <row r="64" spans="1:18" x14ac:dyDescent="0.35">
      <c r="A64" s="1">
        <v>43525</v>
      </c>
      <c r="B64">
        <v>2.3185583709530562</v>
      </c>
      <c r="C64">
        <v>1.5839825487956318</v>
      </c>
      <c r="D64">
        <v>1.0963553731432825</v>
      </c>
      <c r="E64">
        <v>-1.014290287547567</v>
      </c>
      <c r="F64">
        <v>9.0492397778561013</v>
      </c>
      <c r="G64">
        <v>4.8880809619134595</v>
      </c>
      <c r="H64">
        <v>2.5164111609096125</v>
      </c>
      <c r="I64">
        <v>2.520314825982453</v>
      </c>
      <c r="J64">
        <v>2.1442343585800501</v>
      </c>
      <c r="K64">
        <v>7.3075516455368472</v>
      </c>
      <c r="L64">
        <v>4.2280205028558697</v>
      </c>
      <c r="M64">
        <v>3.6953004781819203</v>
      </c>
      <c r="N64">
        <v>4.8880254698687509</v>
      </c>
      <c r="O64">
        <v>1.1730486874929795</v>
      </c>
      <c r="P64">
        <v>1.0374069485834951</v>
      </c>
      <c r="Q64">
        <v>2.8695553974636567</v>
      </c>
      <c r="R64">
        <v>0.63276641852398541</v>
      </c>
    </row>
    <row r="65" spans="1:18" x14ac:dyDescent="0.35">
      <c r="A65" s="1">
        <v>43556</v>
      </c>
      <c r="B65">
        <v>0.4890574516786188</v>
      </c>
      <c r="C65">
        <v>-1.0834883690063322</v>
      </c>
      <c r="D65">
        <v>2.6524180600499818</v>
      </c>
      <c r="E65">
        <v>2.5312923457063334</v>
      </c>
      <c r="F65">
        <v>18.614710415433549</v>
      </c>
      <c r="G65">
        <v>4.0476667758226057</v>
      </c>
      <c r="H65">
        <v>1.323775814301257</v>
      </c>
      <c r="I65">
        <v>11.361036262583625</v>
      </c>
      <c r="J65">
        <v>0.90428597361071184</v>
      </c>
      <c r="K65">
        <v>6.8617330862368107</v>
      </c>
      <c r="L65">
        <v>4.1617102562425856</v>
      </c>
      <c r="M65">
        <v>5.0180632291281029</v>
      </c>
      <c r="N65">
        <v>2.371085975796916E-2</v>
      </c>
      <c r="O65">
        <v>1.4356916255779026</v>
      </c>
      <c r="P65">
        <v>0.84206702758456231</v>
      </c>
      <c r="Q65">
        <v>-1.9753204278310221</v>
      </c>
      <c r="R65">
        <v>-2.0455752497236261</v>
      </c>
    </row>
    <row r="66" spans="1:18" x14ac:dyDescent="0.35">
      <c r="A66" s="1">
        <v>43586</v>
      </c>
      <c r="B66">
        <v>0.41585177536653362</v>
      </c>
      <c r="C66">
        <v>10.657172910658446</v>
      </c>
      <c r="D66">
        <v>6.39994833092004</v>
      </c>
      <c r="E66">
        <v>0.10379307715166419</v>
      </c>
      <c r="F66">
        <v>14.922455779775731</v>
      </c>
      <c r="G66">
        <v>3.0669086099296408</v>
      </c>
      <c r="H66">
        <v>2.9119175269799911</v>
      </c>
      <c r="I66">
        <v>8.8804341979854939</v>
      </c>
      <c r="J66">
        <v>-5.6165850714319845</v>
      </c>
      <c r="K66">
        <v>9.8074999759515151</v>
      </c>
      <c r="L66">
        <v>4.3943285187188366</v>
      </c>
      <c r="M66">
        <v>5.414041874411609</v>
      </c>
      <c r="N66">
        <v>0.90513851550808511</v>
      </c>
      <c r="O66">
        <v>2.7675584809117879</v>
      </c>
      <c r="P66">
        <v>0.79586197900684397</v>
      </c>
      <c r="Q66">
        <v>6.1025893539464988</v>
      </c>
      <c r="R66">
        <v>2.1068647909223444</v>
      </c>
    </row>
    <row r="67" spans="1:18" x14ac:dyDescent="0.35">
      <c r="A67" s="1">
        <v>43617</v>
      </c>
      <c r="B67">
        <v>0.71936319495510759</v>
      </c>
      <c r="C67">
        <v>-3.2334132952818351</v>
      </c>
      <c r="D67">
        <v>3.34490001802547</v>
      </c>
      <c r="E67">
        <v>-9.4510468182013767</v>
      </c>
      <c r="F67">
        <v>8.8968089553683001</v>
      </c>
      <c r="G67">
        <v>2.4840108985908955</v>
      </c>
      <c r="H67">
        <v>2.5477998284324457</v>
      </c>
      <c r="I67">
        <v>11.60301006585857</v>
      </c>
      <c r="J67">
        <v>5.6827877586017763</v>
      </c>
      <c r="K67">
        <v>9.601849624878426</v>
      </c>
      <c r="L67">
        <v>4.5462673754815341</v>
      </c>
      <c r="M67">
        <v>4.3463804773385561</v>
      </c>
      <c r="N67">
        <v>3.5573191947471088</v>
      </c>
      <c r="O67">
        <v>3.4950230938185314</v>
      </c>
      <c r="P67">
        <v>0.95148823393682846</v>
      </c>
      <c r="Q67">
        <v>-2.0006000987509935</v>
      </c>
      <c r="R67">
        <v>2.8289067338512837</v>
      </c>
    </row>
    <row r="68" spans="1:18" x14ac:dyDescent="0.35">
      <c r="A68" s="1">
        <v>43647</v>
      </c>
      <c r="B68">
        <v>3.250215845709775</v>
      </c>
      <c r="C68">
        <v>6.8855376112502995</v>
      </c>
      <c r="D68">
        <v>5.0917697485661932</v>
      </c>
      <c r="E68">
        <v>-11.931399448826028</v>
      </c>
      <c r="F68">
        <v>8.2195407671185308</v>
      </c>
      <c r="G68">
        <v>2.9365945334187415</v>
      </c>
      <c r="H68">
        <v>2.9260800868403436</v>
      </c>
      <c r="I68">
        <v>6.7748369915884012</v>
      </c>
      <c r="J68">
        <v>6.1922300125129652</v>
      </c>
      <c r="K68">
        <v>8.9289338519656525</v>
      </c>
      <c r="L68">
        <v>4.5376645306829602</v>
      </c>
      <c r="M68">
        <v>3.8919062075635935</v>
      </c>
      <c r="N68">
        <v>5.6318025950447179</v>
      </c>
      <c r="O68">
        <v>3.4951569427219624</v>
      </c>
      <c r="P68">
        <v>1.352571250052705</v>
      </c>
      <c r="Q68">
        <v>4.774801211122238</v>
      </c>
      <c r="R68">
        <v>-0.31106641876253605</v>
      </c>
    </row>
    <row r="69" spans="1:18" x14ac:dyDescent="0.35">
      <c r="A69" s="1">
        <v>43678</v>
      </c>
      <c r="B69">
        <v>1.4244457574842784</v>
      </c>
      <c r="C69">
        <v>7.8481930105090925</v>
      </c>
      <c r="D69">
        <v>2.066587451244601</v>
      </c>
      <c r="E69">
        <v>-10.056171030037831</v>
      </c>
      <c r="F69">
        <v>5.0812676321009036</v>
      </c>
      <c r="G69">
        <v>3.7581467479513435</v>
      </c>
      <c r="H69">
        <v>2.893442448284091</v>
      </c>
      <c r="I69">
        <v>9.0081474596298392</v>
      </c>
      <c r="J69">
        <v>5.9101892306632493</v>
      </c>
      <c r="K69">
        <v>9.0219666434693266</v>
      </c>
      <c r="L69">
        <v>4.3265172735779345</v>
      </c>
      <c r="M69">
        <v>2.3154276643372071</v>
      </c>
      <c r="N69">
        <v>-0.28867175346422869</v>
      </c>
      <c r="O69">
        <v>4.0795630927897548</v>
      </c>
      <c r="P69">
        <v>1.5464585208275139</v>
      </c>
      <c r="Q69">
        <v>5.4698568958733631</v>
      </c>
      <c r="R69">
        <v>-0.79147052007849084</v>
      </c>
    </row>
    <row r="70" spans="1:18" x14ac:dyDescent="0.35">
      <c r="A70" s="1">
        <v>43709</v>
      </c>
      <c r="B70">
        <v>0.63116467455775194</v>
      </c>
      <c r="C70">
        <v>3.4361502149387206</v>
      </c>
      <c r="D70">
        <v>3.0853941979764414</v>
      </c>
      <c r="E70">
        <v>-5.1794812125619671</v>
      </c>
      <c r="F70">
        <v>15.315648458795934</v>
      </c>
      <c r="G70">
        <v>4.1399759147068664</v>
      </c>
      <c r="H70">
        <v>4.0960355738447873</v>
      </c>
      <c r="I70">
        <v>3.5117037395352497</v>
      </c>
      <c r="J70">
        <v>6.2793825213874186</v>
      </c>
      <c r="K70">
        <v>8.4890271126445924</v>
      </c>
      <c r="L70">
        <v>4.5164839275751376</v>
      </c>
      <c r="M70">
        <v>3.0118006424989971</v>
      </c>
      <c r="N70">
        <v>7.5317119808156292</v>
      </c>
      <c r="O70">
        <v>3.8698318252498041</v>
      </c>
      <c r="P70">
        <v>1.6675554818226459</v>
      </c>
      <c r="Q70">
        <v>8.9075775422687826</v>
      </c>
      <c r="R70">
        <v>6.0225607505461909</v>
      </c>
    </row>
    <row r="71" spans="1:18" x14ac:dyDescent="0.35">
      <c r="A71" s="1">
        <v>43739</v>
      </c>
      <c r="B71">
        <v>0.66036917687914354</v>
      </c>
      <c r="C71">
        <v>11.596728948132949</v>
      </c>
      <c r="D71">
        <v>2.7061435146585922</v>
      </c>
      <c r="E71">
        <v>7.54670340391867</v>
      </c>
      <c r="F71">
        <v>0.99973457038868219</v>
      </c>
      <c r="G71">
        <v>4.3536675328519152</v>
      </c>
      <c r="H71">
        <v>2.7653243517876689</v>
      </c>
      <c r="I71">
        <v>3.3804301977274918</v>
      </c>
      <c r="J71">
        <v>9.2248042351952222</v>
      </c>
      <c r="K71">
        <v>10.321854093248817</v>
      </c>
      <c r="L71">
        <v>4.23158036936195</v>
      </c>
      <c r="M71">
        <v>1.6930788617566748</v>
      </c>
      <c r="N71">
        <v>5.2590625890635465</v>
      </c>
      <c r="O71">
        <v>3.7979706294255919</v>
      </c>
      <c r="P71">
        <v>1.8238803260289558</v>
      </c>
      <c r="Q71">
        <v>4.5408031144472432</v>
      </c>
      <c r="R71">
        <v>4.5183824825731023</v>
      </c>
    </row>
    <row r="72" spans="1:18" x14ac:dyDescent="0.35">
      <c r="A72" s="1">
        <v>43770</v>
      </c>
      <c r="B72">
        <v>1.4858768078005937</v>
      </c>
      <c r="C72">
        <v>3.4914863776715634</v>
      </c>
      <c r="D72">
        <v>4.0410120668725256</v>
      </c>
      <c r="E72">
        <v>11.768847160431591</v>
      </c>
      <c r="F72">
        <v>6.3774497360778071</v>
      </c>
      <c r="G72">
        <v>4.5679898920845545</v>
      </c>
      <c r="H72">
        <v>1.4978690029482635</v>
      </c>
      <c r="I72">
        <v>8.3572552316923492</v>
      </c>
      <c r="J72">
        <v>7.9761039425945768</v>
      </c>
      <c r="K72">
        <v>6.7469054774318238</v>
      </c>
      <c r="L72">
        <v>4.2295288433337817</v>
      </c>
      <c r="M72">
        <v>2.108172798150477</v>
      </c>
      <c r="N72">
        <v>6.3218651325094015</v>
      </c>
      <c r="O72">
        <v>3.0640097741919874</v>
      </c>
      <c r="P72">
        <v>1.6458796810078695</v>
      </c>
      <c r="Q72">
        <v>5.4593369645443772</v>
      </c>
      <c r="R72">
        <v>8.5160476466373609</v>
      </c>
    </row>
    <row r="73" spans="1:18" x14ac:dyDescent="0.35">
      <c r="A73" s="1">
        <v>43800</v>
      </c>
      <c r="B73">
        <v>2.6049880674981978</v>
      </c>
      <c r="C73">
        <v>-3.1421979806273299</v>
      </c>
      <c r="D73">
        <v>2.3319655488278386</v>
      </c>
      <c r="E73">
        <v>2.0477887778785231</v>
      </c>
      <c r="F73">
        <v>15.841697905731223</v>
      </c>
      <c r="G73">
        <v>4.6319057769400587</v>
      </c>
      <c r="H73">
        <v>3.0476745664991682</v>
      </c>
      <c r="I73">
        <v>5.4145411094098819</v>
      </c>
      <c r="J73">
        <v>2.9612734193876378</v>
      </c>
      <c r="K73">
        <v>8.0641592547762571</v>
      </c>
      <c r="L73">
        <v>3.924358178182402</v>
      </c>
      <c r="M73">
        <v>1.6629477046007821</v>
      </c>
      <c r="N73">
        <v>-2.2230512543195857</v>
      </c>
      <c r="O73">
        <v>3.1312039620109431</v>
      </c>
      <c r="P73">
        <v>1.1554924903453383</v>
      </c>
      <c r="Q73">
        <v>5.7283084078256081</v>
      </c>
      <c r="R73">
        <v>10.278962358136567</v>
      </c>
    </row>
    <row r="74" spans="1:18" x14ac:dyDescent="0.35">
      <c r="A74" s="1">
        <v>43831</v>
      </c>
      <c r="B74">
        <v>0.79683056934089791</v>
      </c>
      <c r="C74">
        <v>13.681142517711436</v>
      </c>
      <c r="D74">
        <v>3.3377208416412145</v>
      </c>
      <c r="E74">
        <v>5.6703362826840333</v>
      </c>
      <c r="F74">
        <v>11.647173653800053</v>
      </c>
      <c r="G74">
        <v>4.4990476524075689</v>
      </c>
      <c r="H74">
        <v>3.7328433969265404</v>
      </c>
      <c r="I74">
        <v>4.5423335554374233</v>
      </c>
      <c r="J74">
        <v>-0.31472502364010779</v>
      </c>
      <c r="K74">
        <v>10.405412253608276</v>
      </c>
      <c r="L74">
        <v>4.1337514042159427</v>
      </c>
      <c r="M74">
        <v>3.1380840371332965</v>
      </c>
      <c r="N74">
        <v>4.7651804988276609</v>
      </c>
      <c r="O74">
        <v>4.6110247521108079</v>
      </c>
      <c r="P74">
        <v>-2.1581687077080574</v>
      </c>
      <c r="Q74">
        <v>12.86191077363759</v>
      </c>
      <c r="R74">
        <v>2.3711680518680396</v>
      </c>
    </row>
    <row r="75" spans="1:18" x14ac:dyDescent="0.35">
      <c r="A75" s="1">
        <v>43862</v>
      </c>
      <c r="B75">
        <v>1.1031605934076083</v>
      </c>
      <c r="C75">
        <v>1.7649996305046329</v>
      </c>
      <c r="D75">
        <v>0.35381721211993522</v>
      </c>
      <c r="E75">
        <v>2.8384222701672144</v>
      </c>
      <c r="F75">
        <v>-1.2107992062894795</v>
      </c>
      <c r="G75">
        <v>3.4388192128589736</v>
      </c>
      <c r="H75">
        <v>2.9507008057413628</v>
      </c>
      <c r="I75">
        <v>9.9056797035658235</v>
      </c>
      <c r="J75">
        <v>-0.98971234204900327</v>
      </c>
      <c r="K75">
        <v>10.608753157386715</v>
      </c>
      <c r="L75">
        <v>3.7122497661404594</v>
      </c>
      <c r="M75">
        <v>1.0795110066941476</v>
      </c>
      <c r="N75">
        <v>-0.57157111449306797</v>
      </c>
      <c r="O75">
        <v>3.9959353494193124</v>
      </c>
      <c r="P75">
        <v>-3.0845512601865437</v>
      </c>
      <c r="Q75">
        <v>2.0282213863888927</v>
      </c>
      <c r="R75">
        <v>1.6827276151151267</v>
      </c>
    </row>
    <row r="76" spans="1:18" x14ac:dyDescent="0.35">
      <c r="A76" s="1">
        <v>43891</v>
      </c>
      <c r="B76">
        <v>-0.96570276084567297</v>
      </c>
      <c r="C76">
        <v>-4.0719388523720852</v>
      </c>
      <c r="D76">
        <v>-7.0899378045518802</v>
      </c>
      <c r="E76">
        <v>0.36826052630193828</v>
      </c>
      <c r="F76">
        <v>0.2565997537301854</v>
      </c>
      <c r="G76">
        <v>-1.566964666577519</v>
      </c>
      <c r="H76">
        <v>-11.749566050104491</v>
      </c>
      <c r="I76">
        <v>-28.994516957295161</v>
      </c>
      <c r="J76">
        <v>7.0385233839831898</v>
      </c>
      <c r="K76">
        <v>6.0949363900575833</v>
      </c>
      <c r="L76">
        <v>2.6222546392030495</v>
      </c>
      <c r="M76">
        <v>-2.5601320905267499</v>
      </c>
      <c r="N76">
        <v>-9.4386039843735858</v>
      </c>
      <c r="O76">
        <v>2.8482764518920334</v>
      </c>
      <c r="P76">
        <v>-14.819174092700834</v>
      </c>
      <c r="Q76">
        <v>-6.954043395533219</v>
      </c>
      <c r="R76">
        <v>-14.585815429429431</v>
      </c>
    </row>
    <row r="77" spans="1:18" x14ac:dyDescent="0.35">
      <c r="A77" s="1">
        <v>43922</v>
      </c>
      <c r="B77">
        <v>-2.8900028568414768</v>
      </c>
      <c r="C77">
        <v>-10.168497880181334</v>
      </c>
      <c r="D77">
        <v>-11.01650369652485</v>
      </c>
      <c r="E77">
        <v>-10.359016034700502</v>
      </c>
      <c r="F77">
        <v>-8.9147103687678992</v>
      </c>
      <c r="G77">
        <v>-7.0420227009276601</v>
      </c>
      <c r="H77">
        <v>-29.190749295804935</v>
      </c>
      <c r="I77">
        <v>-45.622906172194575</v>
      </c>
      <c r="J77">
        <v>-3.7193420407090088</v>
      </c>
      <c r="K77">
        <v>-1.6657513787943117</v>
      </c>
      <c r="L77">
        <v>2.0022465660574369</v>
      </c>
      <c r="M77">
        <v>-6.2123441355823275</v>
      </c>
      <c r="N77">
        <v>-1.8756231399600409</v>
      </c>
      <c r="O77">
        <v>1.5825488536522982</v>
      </c>
      <c r="P77">
        <v>-18.403916094180786</v>
      </c>
      <c r="Q77">
        <v>-15.721999426678295</v>
      </c>
      <c r="R77">
        <v>-25.828640655416606</v>
      </c>
    </row>
    <row r="78" spans="1:18" x14ac:dyDescent="0.35">
      <c r="A78" s="1">
        <v>43952</v>
      </c>
      <c r="B78">
        <v>-2.2444049132365649</v>
      </c>
      <c r="C78">
        <v>-18.44602591000546</v>
      </c>
      <c r="D78">
        <v>-11.150308359349594</v>
      </c>
      <c r="E78">
        <v>-10.070339236825404</v>
      </c>
      <c r="F78">
        <v>-5.7608649040821689</v>
      </c>
      <c r="G78">
        <v>-8.86939046778717</v>
      </c>
      <c r="H78">
        <v>-32.028720041223465</v>
      </c>
      <c r="I78">
        <v>-37.293915180681758</v>
      </c>
      <c r="J78">
        <v>-3.6712550451311472</v>
      </c>
      <c r="K78">
        <v>-5.799779488321434</v>
      </c>
      <c r="L78">
        <v>1.1468264343317429</v>
      </c>
      <c r="M78">
        <v>-8.8175105392626705</v>
      </c>
      <c r="N78">
        <v>-11.574931597424737</v>
      </c>
      <c r="O78">
        <v>0.63959474708352104</v>
      </c>
      <c r="P78">
        <v>-14.734067574832167</v>
      </c>
      <c r="Q78">
        <v>-17.232130287661207</v>
      </c>
      <c r="R78">
        <v>-24.50809599656877</v>
      </c>
    </row>
    <row r="79" spans="1:18" x14ac:dyDescent="0.35">
      <c r="A79" s="1">
        <v>43983</v>
      </c>
      <c r="B79">
        <v>-2.1605392217132788</v>
      </c>
      <c r="C79">
        <v>-9.720083859585543</v>
      </c>
      <c r="D79">
        <v>-3.6365285818061608</v>
      </c>
      <c r="E79">
        <v>-3.7864122556998012</v>
      </c>
      <c r="F79">
        <v>-9.2829054300026144</v>
      </c>
      <c r="G79">
        <v>-5.4211252700588375</v>
      </c>
      <c r="H79">
        <v>-30.15215578449201</v>
      </c>
      <c r="I79">
        <v>-45.897037625831182</v>
      </c>
      <c r="J79">
        <v>2.0663929105278527</v>
      </c>
      <c r="K79">
        <v>-2.1864314391037283</v>
      </c>
      <c r="L79">
        <v>1.0355471480865788</v>
      </c>
      <c r="M79">
        <v>-8.6822126207791541</v>
      </c>
      <c r="N79">
        <v>-15.965469060282629</v>
      </c>
      <c r="O79">
        <v>0.21248942360281831</v>
      </c>
      <c r="P79">
        <v>-9.7598570669329234</v>
      </c>
      <c r="Q79">
        <v>-8.4127041704639538</v>
      </c>
      <c r="R79">
        <v>-21.285920345416756</v>
      </c>
    </row>
    <row r="80" spans="1:18" x14ac:dyDescent="0.35">
      <c r="A80" s="1">
        <v>44013</v>
      </c>
      <c r="B80">
        <v>7.2544938834681716E-2</v>
      </c>
      <c r="C80">
        <v>-7.4933529977912627</v>
      </c>
      <c r="D80">
        <v>-0.25971182896262235</v>
      </c>
      <c r="E80">
        <v>0.2325971673341769</v>
      </c>
      <c r="F80">
        <v>-1.167267728318393</v>
      </c>
      <c r="G80">
        <v>-1.5647457715641622</v>
      </c>
      <c r="H80">
        <v>-16.11204291218408</v>
      </c>
      <c r="I80">
        <v>-39.519675256395324</v>
      </c>
      <c r="J80">
        <v>-0.63588879137110155</v>
      </c>
      <c r="K80">
        <v>2.6758691645829629</v>
      </c>
      <c r="L80">
        <v>1.4918392978504613</v>
      </c>
      <c r="M80">
        <v>-7.0461156780061174</v>
      </c>
      <c r="N80">
        <v>-2.8676934779327468</v>
      </c>
      <c r="O80">
        <v>0.25444735026169951</v>
      </c>
      <c r="P80">
        <v>-4.6141478895277714</v>
      </c>
      <c r="Q80">
        <v>-3.7523622399942553</v>
      </c>
      <c r="R80">
        <v>-16.920550533671999</v>
      </c>
    </row>
    <row r="81" spans="1:18" x14ac:dyDescent="0.35">
      <c r="A81" s="1">
        <v>44044</v>
      </c>
      <c r="B81">
        <v>-0.23341167544245423</v>
      </c>
      <c r="C81">
        <v>0.2235817592497682</v>
      </c>
      <c r="D81">
        <v>2.3963912940235303</v>
      </c>
      <c r="E81">
        <v>9.6859361043167382</v>
      </c>
      <c r="F81">
        <v>0.84596306417572009</v>
      </c>
      <c r="G81">
        <v>1.5103644138456929</v>
      </c>
      <c r="H81">
        <v>-11.787248911473412</v>
      </c>
      <c r="I81">
        <v>-27.537717982006811</v>
      </c>
      <c r="J81">
        <v>2.8778690670387732</v>
      </c>
      <c r="K81">
        <v>5.5531235175111107</v>
      </c>
      <c r="L81">
        <v>2.2305169081970888</v>
      </c>
      <c r="M81">
        <v>-5.3761001036694722</v>
      </c>
      <c r="N81">
        <v>-4.7504510190524485</v>
      </c>
      <c r="O81">
        <v>-0.33596953215277381</v>
      </c>
      <c r="P81">
        <v>-2.3126399237169863</v>
      </c>
      <c r="Q81">
        <v>-1.1943420556068816</v>
      </c>
      <c r="R81">
        <v>-12.340545647138555</v>
      </c>
    </row>
    <row r="82" spans="1:18" x14ac:dyDescent="0.35">
      <c r="A82" s="1">
        <v>44075</v>
      </c>
      <c r="B82">
        <v>1.84470129937651</v>
      </c>
      <c r="C82">
        <v>2.3053803798245553</v>
      </c>
      <c r="D82">
        <v>7.6768044830095761</v>
      </c>
      <c r="E82">
        <v>13.634849174749618</v>
      </c>
      <c r="F82">
        <v>-5.7220295501792009</v>
      </c>
      <c r="G82">
        <v>4.104281005301516</v>
      </c>
      <c r="H82">
        <v>-10.005926230321293</v>
      </c>
      <c r="I82">
        <v>-22.655534916259597</v>
      </c>
      <c r="J82">
        <v>6.2900715165096841</v>
      </c>
      <c r="K82">
        <v>2.6883136570931896</v>
      </c>
      <c r="L82">
        <v>2.8041303305043357</v>
      </c>
      <c r="M82">
        <v>-3.6908149145659479</v>
      </c>
      <c r="N82">
        <v>-8.7062330140661714</v>
      </c>
      <c r="O82">
        <v>-0.29178110691580628</v>
      </c>
      <c r="P82">
        <v>-0.33279736313400576</v>
      </c>
      <c r="Q82">
        <v>4.1998783809155782</v>
      </c>
      <c r="R82">
        <v>-9.9849884608623967</v>
      </c>
    </row>
    <row r="83" spans="1:18" x14ac:dyDescent="0.35">
      <c r="A83" s="1">
        <v>44105</v>
      </c>
      <c r="B83">
        <v>1.0294162716759843</v>
      </c>
      <c r="C83">
        <v>6.781236341498726</v>
      </c>
      <c r="D83">
        <v>5.5204746837809608</v>
      </c>
      <c r="E83">
        <v>3.945172158588889</v>
      </c>
      <c r="F83">
        <v>-0.32292147956857775</v>
      </c>
      <c r="G83">
        <v>4.4779243503563606</v>
      </c>
      <c r="H83">
        <v>-9.507304025104375</v>
      </c>
      <c r="I83">
        <v>-17.083194368240584</v>
      </c>
      <c r="J83">
        <v>2.4154814574242067</v>
      </c>
      <c r="K83">
        <v>4.7551421425341829</v>
      </c>
      <c r="L83">
        <v>2.9713623745200977</v>
      </c>
      <c r="M83">
        <v>-1.6345322930908139</v>
      </c>
      <c r="N83">
        <v>6.1702150078050408</v>
      </c>
      <c r="O83">
        <v>6.2475877216144227E-2</v>
      </c>
      <c r="P83">
        <v>13.806590151847089</v>
      </c>
      <c r="Q83">
        <v>7.9709594932242425</v>
      </c>
      <c r="R83">
        <v>-4.4200181824389375</v>
      </c>
    </row>
    <row r="84" spans="1:18" x14ac:dyDescent="0.35">
      <c r="A84" s="1">
        <v>44136</v>
      </c>
      <c r="B84">
        <v>0.74842728457701924</v>
      </c>
      <c r="C84">
        <v>-6.1472375449204435</v>
      </c>
      <c r="D84">
        <v>0.87465599842381891</v>
      </c>
      <c r="E84">
        <v>-1.9431846051929966</v>
      </c>
      <c r="F84">
        <v>-1.9724996718411489</v>
      </c>
      <c r="G84">
        <v>4.8882122919622759</v>
      </c>
      <c r="H84">
        <v>-7.762085372791077</v>
      </c>
      <c r="I84">
        <v>-18.831388330938211</v>
      </c>
      <c r="J84">
        <v>-2.226814326646064</v>
      </c>
      <c r="K84">
        <v>2.0802368391648542</v>
      </c>
      <c r="L84">
        <v>3.0132077071173882</v>
      </c>
      <c r="M84">
        <v>-1.3958141492921499</v>
      </c>
      <c r="N84">
        <v>-2.3199075872510377</v>
      </c>
      <c r="O84">
        <v>0.30655282618079127</v>
      </c>
      <c r="P84">
        <v>25.211007488061284</v>
      </c>
      <c r="Q84">
        <v>8.7021868802841738</v>
      </c>
      <c r="R84">
        <v>-4.6815773183092801</v>
      </c>
    </row>
    <row r="85" spans="1:18" x14ac:dyDescent="0.35">
      <c r="A85" s="1">
        <v>44166</v>
      </c>
      <c r="B85">
        <v>1.8843662522846358</v>
      </c>
      <c r="C85">
        <v>15.934240654653763</v>
      </c>
      <c r="D85">
        <v>6.8275929114030873</v>
      </c>
      <c r="E85">
        <v>9.8532782235083687</v>
      </c>
      <c r="F85">
        <v>-3.6618750305542846</v>
      </c>
      <c r="G85">
        <v>6.1041818551981208</v>
      </c>
      <c r="H85">
        <v>-3.4864847638969962</v>
      </c>
      <c r="I85">
        <v>-12.464616828802846</v>
      </c>
      <c r="J85">
        <v>9.4572786474132329</v>
      </c>
      <c r="K85">
        <v>6.2567967282902259</v>
      </c>
      <c r="L85">
        <v>3.4771016851663035</v>
      </c>
      <c r="M85">
        <v>2.6747449913766559</v>
      </c>
      <c r="N85">
        <v>12.174661298666351</v>
      </c>
      <c r="O85">
        <v>0.38116355047776551</v>
      </c>
      <c r="P85">
        <v>9.5853605193343014</v>
      </c>
      <c r="Q85">
        <v>13.750433802574307</v>
      </c>
      <c r="R85">
        <v>-1.8953510594311069</v>
      </c>
    </row>
    <row r="86" spans="1:18" x14ac:dyDescent="0.35">
      <c r="A86" s="1">
        <v>44197</v>
      </c>
      <c r="B86">
        <v>3.0469327609799848</v>
      </c>
      <c r="C86">
        <v>-9.9367203956657875</v>
      </c>
      <c r="D86">
        <v>1.7541394956441394</v>
      </c>
      <c r="E86">
        <v>0.4621966051983577</v>
      </c>
      <c r="F86">
        <v>4.4100616468684848</v>
      </c>
      <c r="G86">
        <v>5.1252241301616124</v>
      </c>
      <c r="H86">
        <v>-9.2984265453809911</v>
      </c>
      <c r="I86">
        <v>-8.1920037691204328</v>
      </c>
      <c r="J86">
        <v>1.0213061961334802</v>
      </c>
      <c r="K86">
        <v>2.2128068255432396</v>
      </c>
      <c r="L86">
        <v>3.662911750662289</v>
      </c>
      <c r="M86">
        <v>1.701012863201214</v>
      </c>
      <c r="N86">
        <v>-1.8717172636044666E-2</v>
      </c>
      <c r="O86">
        <v>-0.13348459087583819</v>
      </c>
      <c r="P86">
        <v>-9.7530507834575104</v>
      </c>
      <c r="Q86">
        <v>10.248051474267569</v>
      </c>
      <c r="R86">
        <v>-8.2427833158992883</v>
      </c>
    </row>
    <row r="87" spans="1:18" x14ac:dyDescent="0.35">
      <c r="A87" s="1">
        <v>44228</v>
      </c>
      <c r="B87">
        <v>2.0788112245399617</v>
      </c>
      <c r="C87">
        <v>6.103774176186306</v>
      </c>
      <c r="D87">
        <v>4.3192789284122455</v>
      </c>
      <c r="E87">
        <v>9.0698333953611154E-2</v>
      </c>
      <c r="F87">
        <v>15.728231281832535</v>
      </c>
      <c r="G87">
        <v>4.7927277489378213</v>
      </c>
      <c r="H87">
        <v>-5.8875450787499517</v>
      </c>
      <c r="I87">
        <v>-15.433224005626528</v>
      </c>
      <c r="J87">
        <v>7.7232400364152483</v>
      </c>
      <c r="K87">
        <v>0.82407628117229592</v>
      </c>
      <c r="L87">
        <v>4.0759433022552969</v>
      </c>
      <c r="M87">
        <v>4.1464915981112966</v>
      </c>
      <c r="N87">
        <v>2.0792489742212865</v>
      </c>
      <c r="O87">
        <v>-6.0357198873163043E-2</v>
      </c>
      <c r="P87">
        <v>-10.341110686867196</v>
      </c>
      <c r="Q87">
        <v>9.9261541244383409</v>
      </c>
      <c r="R87">
        <v>-6.3649777103078122</v>
      </c>
    </row>
    <row r="88" spans="1:18" x14ac:dyDescent="0.35">
      <c r="A88" s="1">
        <v>44256</v>
      </c>
      <c r="B88">
        <v>3.8733550563247974</v>
      </c>
      <c r="C88">
        <v>21.617195503911816</v>
      </c>
      <c r="D88">
        <v>13.562865494185132</v>
      </c>
      <c r="E88">
        <v>5.5999195591660396</v>
      </c>
      <c r="F88">
        <v>18.947804153153911</v>
      </c>
      <c r="G88">
        <v>8.6993225439031505</v>
      </c>
      <c r="H88">
        <v>8.6120568377041025</v>
      </c>
      <c r="I88">
        <v>26.492641904893532</v>
      </c>
      <c r="J88">
        <v>6.2656465088125373</v>
      </c>
      <c r="K88">
        <v>5.1892284352216507</v>
      </c>
      <c r="L88">
        <v>4.9036769678630208</v>
      </c>
      <c r="M88">
        <v>8.3709126155328875</v>
      </c>
      <c r="N88">
        <v>18.13961188585715</v>
      </c>
      <c r="O88">
        <v>0.61143093694053618</v>
      </c>
      <c r="P88">
        <v>15.661811588423745</v>
      </c>
      <c r="Q88">
        <v>18.488695788284019</v>
      </c>
      <c r="R88">
        <v>10.369627216071663</v>
      </c>
    </row>
    <row r="89" spans="1:18" x14ac:dyDescent="0.35">
      <c r="A89" s="1">
        <v>44287</v>
      </c>
      <c r="B89">
        <v>7.0843602954376195</v>
      </c>
      <c r="C89">
        <v>29.6531906089335</v>
      </c>
      <c r="D89">
        <v>19.629532432903176</v>
      </c>
      <c r="E89">
        <v>5.8448123620600967</v>
      </c>
      <c r="F89">
        <v>14.38442271763121</v>
      </c>
      <c r="G89">
        <v>16.699880326908698</v>
      </c>
      <c r="H89">
        <v>28.024544557830836</v>
      </c>
      <c r="I89">
        <v>75.313563543283124</v>
      </c>
      <c r="J89">
        <v>9.8003122435684276</v>
      </c>
      <c r="K89">
        <v>14.69524220376239</v>
      </c>
      <c r="L89">
        <v>5.1252816954431069</v>
      </c>
      <c r="M89">
        <v>9.8202962539344298</v>
      </c>
      <c r="N89">
        <v>9.7342122768441897</v>
      </c>
      <c r="O89">
        <v>1.9613089720257761</v>
      </c>
      <c r="P89">
        <v>21.489904744596529</v>
      </c>
      <c r="Q89">
        <v>36.447623782310586</v>
      </c>
      <c r="R89">
        <v>19.188647830072213</v>
      </c>
    </row>
    <row r="90" spans="1:18" x14ac:dyDescent="0.35">
      <c r="A90" s="1">
        <v>44317</v>
      </c>
      <c r="B90">
        <v>4.2792902402696029</v>
      </c>
      <c r="C90">
        <v>15.762248235302081</v>
      </c>
      <c r="D90">
        <v>18.63181778621248</v>
      </c>
      <c r="E90">
        <v>24.935985891794459</v>
      </c>
      <c r="F90">
        <v>11.461393349745407</v>
      </c>
      <c r="G90">
        <v>19.655689778001189</v>
      </c>
      <c r="H90">
        <v>29.696309444834952</v>
      </c>
      <c r="I90">
        <v>62.414167515778587</v>
      </c>
      <c r="J90">
        <v>8.8540235418520723</v>
      </c>
      <c r="K90">
        <v>16.23314586849682</v>
      </c>
      <c r="L90">
        <v>5.575503501838881</v>
      </c>
      <c r="M90">
        <v>12.657028910337999</v>
      </c>
      <c r="N90">
        <v>28.757385473920607</v>
      </c>
      <c r="O90">
        <v>2.1093986092466537</v>
      </c>
      <c r="P90">
        <v>16.319822601750403</v>
      </c>
      <c r="Q90">
        <v>37.96134339109264</v>
      </c>
      <c r="R90">
        <v>21.600164920000736</v>
      </c>
    </row>
    <row r="91" spans="1:18" x14ac:dyDescent="0.35">
      <c r="A91" s="1">
        <v>44348</v>
      </c>
      <c r="B91">
        <v>6.6467697718380521</v>
      </c>
      <c r="C91">
        <v>25.972797494683959</v>
      </c>
      <c r="D91">
        <v>15.374405975149969</v>
      </c>
      <c r="E91">
        <v>15.098349089732224</v>
      </c>
      <c r="F91">
        <v>15.172961201175511</v>
      </c>
      <c r="G91">
        <v>15.979893390694457</v>
      </c>
      <c r="H91">
        <v>34.661978817907396</v>
      </c>
      <c r="I91">
        <v>53.812553793720014</v>
      </c>
      <c r="J91">
        <v>8.3451146271954428</v>
      </c>
      <c r="K91">
        <v>12.037945186079099</v>
      </c>
      <c r="L91">
        <v>5.8081993020568206</v>
      </c>
      <c r="M91">
        <v>13.336326447470867</v>
      </c>
      <c r="N91">
        <v>23.350401986709812</v>
      </c>
      <c r="O91">
        <v>2.2594421329721541</v>
      </c>
      <c r="P91">
        <v>9.5124050158100317</v>
      </c>
      <c r="Q91">
        <v>30.802143591164281</v>
      </c>
      <c r="R91">
        <v>13.640777399516125</v>
      </c>
    </row>
    <row r="92" spans="1:18" x14ac:dyDescent="0.35">
      <c r="A92" s="1">
        <v>44378</v>
      </c>
      <c r="B92">
        <v>3.3007389202456068</v>
      </c>
      <c r="C92">
        <v>14.67849278809355</v>
      </c>
      <c r="D92">
        <v>8.9754970658481028</v>
      </c>
      <c r="E92">
        <v>25.593744966906968</v>
      </c>
      <c r="F92">
        <v>11.021701221834348</v>
      </c>
      <c r="G92">
        <v>11.760089303271769</v>
      </c>
      <c r="H92">
        <v>18.030529066119755</v>
      </c>
      <c r="I92">
        <v>45.155006990633069</v>
      </c>
      <c r="J92">
        <v>5.5923409579555994</v>
      </c>
      <c r="K92">
        <v>9.323889913586612</v>
      </c>
      <c r="L92">
        <v>5.7295698081314015</v>
      </c>
      <c r="M92">
        <v>13.195567303155272</v>
      </c>
      <c r="N92">
        <v>18.808940720622005</v>
      </c>
      <c r="O92">
        <v>2.4800328043648818</v>
      </c>
      <c r="P92">
        <v>4.6620215570024328</v>
      </c>
      <c r="Q92">
        <v>26.413299123280495</v>
      </c>
      <c r="R92">
        <v>12.913623612398496</v>
      </c>
    </row>
    <row r="93" spans="1:18" x14ac:dyDescent="0.35">
      <c r="A93" s="1">
        <v>44409</v>
      </c>
      <c r="B93">
        <v>4.2236337228352738</v>
      </c>
      <c r="C93">
        <v>4.8328960413830799</v>
      </c>
      <c r="D93">
        <v>4.272433254713377</v>
      </c>
      <c r="E93">
        <v>13.562076923179404</v>
      </c>
      <c r="F93">
        <v>6.7780249980589531</v>
      </c>
      <c r="G93">
        <v>7.8836067601992994</v>
      </c>
      <c r="H93">
        <v>12.93626016823049</v>
      </c>
      <c r="I93">
        <v>20.501348668170778</v>
      </c>
      <c r="J93">
        <v>5.8431068818634202</v>
      </c>
      <c r="K93">
        <v>9.2421858813202249</v>
      </c>
      <c r="L93">
        <v>5.3055005130634925</v>
      </c>
      <c r="M93">
        <v>12.248503513587153</v>
      </c>
      <c r="N93">
        <v>15.65693965408866</v>
      </c>
      <c r="O93">
        <v>3.450967871167876</v>
      </c>
      <c r="P93">
        <v>2.0267983846537874</v>
      </c>
      <c r="Q93">
        <v>26.314188416875851</v>
      </c>
      <c r="R93">
        <v>6.6834316285087993</v>
      </c>
    </row>
    <row r="94" spans="1:18" x14ac:dyDescent="0.35">
      <c r="A94" s="1">
        <v>44440</v>
      </c>
      <c r="B94">
        <v>4.2469452320512744</v>
      </c>
      <c r="C94">
        <v>0.11329098161951379</v>
      </c>
      <c r="D94">
        <v>2.4252711975617984</v>
      </c>
      <c r="E94">
        <v>4.5223133531772248</v>
      </c>
      <c r="F94">
        <v>7.1146325122432046</v>
      </c>
      <c r="G94">
        <v>4.9369664539018743</v>
      </c>
      <c r="H94">
        <v>10.004737387545859</v>
      </c>
      <c r="I94">
        <v>16.703232378682671</v>
      </c>
      <c r="J94">
        <v>4.9844844883927664</v>
      </c>
      <c r="K94">
        <v>6.7515923156503703</v>
      </c>
      <c r="L94">
        <v>4.9632239167039671</v>
      </c>
      <c r="M94">
        <v>11.108096657518757</v>
      </c>
      <c r="N94">
        <v>11.901522057345787</v>
      </c>
      <c r="O94">
        <v>3.3822300338295577</v>
      </c>
      <c r="P94">
        <v>0.9073520607606298</v>
      </c>
      <c r="Q94">
        <v>17.779852286285831</v>
      </c>
      <c r="R94">
        <v>8.7452421193618335</v>
      </c>
    </row>
    <row r="95" spans="1:18" x14ac:dyDescent="0.35">
      <c r="A95" s="1">
        <v>44470</v>
      </c>
      <c r="B95">
        <v>2.1101612094902862</v>
      </c>
      <c r="C95">
        <v>-3.0259211429242754</v>
      </c>
      <c r="D95">
        <v>2.1467421464503218</v>
      </c>
      <c r="E95">
        <v>-5.7489211174484751</v>
      </c>
      <c r="F95">
        <v>8.8640114485358765</v>
      </c>
      <c r="G95">
        <v>3.7990527512208558</v>
      </c>
      <c r="H95">
        <v>7.0508735887920011</v>
      </c>
      <c r="I95">
        <v>12.801161559464447</v>
      </c>
      <c r="J95">
        <v>7.3234675106029101</v>
      </c>
      <c r="K95">
        <v>5.8098004287788569</v>
      </c>
      <c r="L95">
        <v>5.0875505772363141</v>
      </c>
      <c r="M95">
        <v>8.9981038751380851</v>
      </c>
      <c r="N95">
        <v>2.9885916198081617</v>
      </c>
      <c r="O95">
        <v>2.9814777411058202</v>
      </c>
      <c r="P95">
        <v>6.6787832024786553E-2</v>
      </c>
      <c r="Q95">
        <v>7.8922601939787995</v>
      </c>
      <c r="R95">
        <v>7.4621032607562228</v>
      </c>
    </row>
    <row r="96" spans="1:18" x14ac:dyDescent="0.35">
      <c r="A96" s="1">
        <v>44501</v>
      </c>
      <c r="B96">
        <v>6.134906806089063</v>
      </c>
      <c r="C96">
        <v>9.7855439592736246</v>
      </c>
      <c r="D96">
        <v>5.9725979345542015</v>
      </c>
      <c r="E96">
        <v>-2.9728758409107172</v>
      </c>
      <c r="F96">
        <v>12.858224352906291</v>
      </c>
      <c r="G96">
        <v>3.9076593937907234</v>
      </c>
      <c r="H96">
        <v>10.586832055354733</v>
      </c>
      <c r="I96">
        <v>12.289098629090162</v>
      </c>
      <c r="J96">
        <v>3.2794300419675295</v>
      </c>
      <c r="K96">
        <v>6.1802582009806031</v>
      </c>
      <c r="L96">
        <v>5.2640276942024258</v>
      </c>
      <c r="M96">
        <v>9.0533468314613543</v>
      </c>
      <c r="N96">
        <v>13.641371676930831</v>
      </c>
      <c r="O96">
        <v>3.0814427405597939</v>
      </c>
      <c r="P96">
        <v>1.2914324017127825</v>
      </c>
      <c r="Q96">
        <v>6.4158791775909378</v>
      </c>
      <c r="R96">
        <v>6.7486294637566999</v>
      </c>
    </row>
    <row r="97" spans="1:18" x14ac:dyDescent="0.35">
      <c r="A97" s="1">
        <v>44531</v>
      </c>
      <c r="B97">
        <v>4.3115348679868077</v>
      </c>
      <c r="C97">
        <v>-1.0728669315492283</v>
      </c>
      <c r="D97">
        <v>4.2662226386927244</v>
      </c>
      <c r="E97">
        <v>-5.2940186872395003</v>
      </c>
      <c r="F97">
        <v>4.4946431339369468</v>
      </c>
      <c r="G97">
        <v>3.7683370995229808</v>
      </c>
      <c r="H97">
        <v>10.702903879945211</v>
      </c>
      <c r="I97">
        <v>13.027454446095987</v>
      </c>
      <c r="J97">
        <v>-4.9865057956321266</v>
      </c>
      <c r="K97">
        <v>5.983753871315912</v>
      </c>
      <c r="L97">
        <v>5.1658016043144954</v>
      </c>
      <c r="M97">
        <v>6.0145610044198179</v>
      </c>
      <c r="N97">
        <v>1.5973448900328719</v>
      </c>
      <c r="O97">
        <v>2.8426677785941621</v>
      </c>
      <c r="P97">
        <v>0.76361654095235565</v>
      </c>
      <c r="Q97">
        <v>5.0050742523404921</v>
      </c>
      <c r="R97">
        <v>5.9271667570776572</v>
      </c>
    </row>
    <row r="98" spans="1:18" x14ac:dyDescent="0.35">
      <c r="A98" s="1">
        <v>44562</v>
      </c>
      <c r="B98">
        <v>3.1173266314006014</v>
      </c>
      <c r="C98">
        <v>10.550989516645842</v>
      </c>
      <c r="D98">
        <v>4.8062396344981124</v>
      </c>
      <c r="E98">
        <v>3.4196112008431783</v>
      </c>
      <c r="F98">
        <v>6.9417389168717136</v>
      </c>
      <c r="G98">
        <v>2.8877918584933866</v>
      </c>
      <c r="H98">
        <v>14.008038305296907</v>
      </c>
      <c r="I98">
        <v>14.406918722563816</v>
      </c>
      <c r="J98">
        <v>1.0700982575471301</v>
      </c>
      <c r="K98">
        <v>5.4472111938367505</v>
      </c>
      <c r="L98">
        <v>5.2332774929143824</v>
      </c>
      <c r="M98">
        <v>5.3651707994186921</v>
      </c>
      <c r="N98">
        <v>12.693575051465928</v>
      </c>
      <c r="O98">
        <v>3.2768141218483464</v>
      </c>
      <c r="P98">
        <v>2.9427679865918606</v>
      </c>
      <c r="Q98">
        <v>6.2209522947710667</v>
      </c>
      <c r="R98">
        <v>4.2305161240212357</v>
      </c>
    </row>
    <row r="99" spans="1:18" x14ac:dyDescent="0.35">
      <c r="A99" s="1">
        <v>44593</v>
      </c>
      <c r="B99">
        <v>5.2512179215205066</v>
      </c>
      <c r="C99">
        <v>4.8033050648737401</v>
      </c>
      <c r="D99">
        <v>4.8785633592991928</v>
      </c>
      <c r="E99">
        <v>7.5812107285684363</v>
      </c>
      <c r="F99">
        <v>1.135307745010067</v>
      </c>
      <c r="G99">
        <v>3.1625132577391923</v>
      </c>
      <c r="H99">
        <v>11.844688457622212</v>
      </c>
      <c r="I99">
        <v>18.323002040104882</v>
      </c>
      <c r="J99">
        <v>-2.9368671411045568</v>
      </c>
      <c r="K99">
        <v>8.8793223086619122</v>
      </c>
      <c r="L99">
        <v>5.109226219128189</v>
      </c>
      <c r="M99">
        <v>3.867818984413546</v>
      </c>
      <c r="N99">
        <v>17.240903335989572</v>
      </c>
      <c r="O99">
        <v>3.1141002590029814</v>
      </c>
      <c r="P99">
        <v>2.6846808735834458</v>
      </c>
      <c r="Q99">
        <v>8.4676999165541389</v>
      </c>
      <c r="R99">
        <v>2.2627701335607497</v>
      </c>
    </row>
    <row r="100" spans="1:18" x14ac:dyDescent="0.35">
      <c r="A100" s="1">
        <v>44621</v>
      </c>
      <c r="B100">
        <v>3.7948149854135806</v>
      </c>
      <c r="C100">
        <v>-5.1428812571615055</v>
      </c>
      <c r="D100">
        <v>5.4922671269235224</v>
      </c>
      <c r="E100">
        <v>8.4222271376731612</v>
      </c>
      <c r="F100">
        <v>4.6220211694337507</v>
      </c>
      <c r="G100">
        <v>4.2007486848654025</v>
      </c>
      <c r="H100">
        <v>13.490773416042614</v>
      </c>
      <c r="I100">
        <v>17.073905669574827</v>
      </c>
      <c r="J100">
        <v>-1.4430223488748055</v>
      </c>
      <c r="K100">
        <v>10.944274587313757</v>
      </c>
      <c r="L100">
        <v>4.9224100119030965</v>
      </c>
      <c r="M100">
        <v>4.071372322656245</v>
      </c>
      <c r="N100">
        <v>1.9634324730590293</v>
      </c>
      <c r="O100">
        <v>2.6580737114713031</v>
      </c>
      <c r="P100">
        <v>4.3183525541243171</v>
      </c>
      <c r="Q100">
        <v>6.7216342163244605</v>
      </c>
      <c r="R100">
        <v>4.8184428196964717</v>
      </c>
    </row>
    <row r="101" spans="1:18" x14ac:dyDescent="0.35">
      <c r="A101" s="1">
        <v>44652</v>
      </c>
      <c r="B101">
        <v>4.7166168722602606</v>
      </c>
      <c r="C101">
        <v>-19.116041076692682</v>
      </c>
      <c r="D101">
        <v>3.3618344284537045</v>
      </c>
      <c r="E101">
        <v>12.747402894880011</v>
      </c>
      <c r="F101">
        <v>0.64371186755694509</v>
      </c>
      <c r="G101">
        <v>4.3602081035449629</v>
      </c>
      <c r="H101">
        <v>7.0219567244716075</v>
      </c>
      <c r="I101">
        <v>23.680997848126736</v>
      </c>
      <c r="J101">
        <v>1.2238180258619593</v>
      </c>
      <c r="K101">
        <v>15.105688605348604</v>
      </c>
      <c r="L101">
        <v>5.2304484673355205</v>
      </c>
      <c r="M101">
        <v>4.6944719947306055</v>
      </c>
      <c r="N101">
        <v>10.282828433986253</v>
      </c>
      <c r="O101">
        <v>3.5211255152374434</v>
      </c>
      <c r="P101">
        <v>3.5954080083292723</v>
      </c>
      <c r="Q101">
        <v>1.8821564251166905</v>
      </c>
      <c r="R101">
        <v>7.7197856291747939</v>
      </c>
    </row>
    <row r="102" spans="1:18" x14ac:dyDescent="0.35">
      <c r="A102" s="1">
        <v>44682</v>
      </c>
      <c r="B102">
        <v>5.2737741908665186</v>
      </c>
      <c r="C102">
        <v>-11.11389678064053</v>
      </c>
      <c r="D102">
        <v>5.3499987677987519</v>
      </c>
      <c r="E102">
        <v>-4.6457774782810048</v>
      </c>
      <c r="F102">
        <v>3.1301171465211866</v>
      </c>
      <c r="G102">
        <v>4.1707203148685608</v>
      </c>
      <c r="H102">
        <v>9.1168132776430042</v>
      </c>
      <c r="I102">
        <v>13.319694824923317</v>
      </c>
      <c r="J102">
        <v>4.8505729022117379</v>
      </c>
      <c r="K102">
        <v>11.395167238141383</v>
      </c>
      <c r="L102">
        <v>5.4761259027841618</v>
      </c>
      <c r="M102">
        <v>4.8046102010009122</v>
      </c>
      <c r="N102">
        <v>8.7916692109041321</v>
      </c>
      <c r="O102">
        <v>4.0923014273947587</v>
      </c>
      <c r="P102">
        <v>3.3963442721331774</v>
      </c>
      <c r="Q102">
        <v>0.87396537672663044</v>
      </c>
      <c r="R102">
        <v>6.2371772159119985</v>
      </c>
    </row>
    <row r="103" spans="1:18" x14ac:dyDescent="0.35">
      <c r="A103" s="1">
        <v>44713</v>
      </c>
      <c r="B103">
        <v>3.7074384986064786</v>
      </c>
      <c r="C103">
        <v>-5.4271492987614351</v>
      </c>
      <c r="D103">
        <v>5.316090789133284</v>
      </c>
      <c r="E103">
        <v>6.8953308341989583</v>
      </c>
      <c r="F103">
        <v>3.0455205615688357</v>
      </c>
      <c r="G103">
        <v>3.9755499949888531</v>
      </c>
      <c r="H103">
        <v>4.541204332766597</v>
      </c>
      <c r="I103">
        <v>11.384605272817552</v>
      </c>
      <c r="J103">
        <v>2.052724107103316</v>
      </c>
      <c r="K103">
        <v>11.077773767568175</v>
      </c>
      <c r="L103">
        <v>4.7812990092193104</v>
      </c>
      <c r="M103">
        <v>4.0145150060606056</v>
      </c>
      <c r="N103">
        <v>5.1888302845104022</v>
      </c>
      <c r="O103">
        <v>4.0577260475664474</v>
      </c>
      <c r="P103">
        <v>3.5423913790952497</v>
      </c>
      <c r="Q103">
        <v>3.1844081367738113</v>
      </c>
      <c r="R103">
        <v>6.1692602148425237</v>
      </c>
    </row>
    <row r="104" spans="1:18" x14ac:dyDescent="0.35">
      <c r="A104" s="1">
        <v>44743</v>
      </c>
      <c r="B104">
        <v>2.3753560646432703</v>
      </c>
      <c r="C104">
        <v>-8.5318905028450729</v>
      </c>
      <c r="D104">
        <v>3.6147322923914942</v>
      </c>
      <c r="E104">
        <v>1.9451958695836993</v>
      </c>
      <c r="F104">
        <v>3.9460793165662267</v>
      </c>
      <c r="G104">
        <v>3.524160982847576</v>
      </c>
      <c r="H104">
        <v>2.3391264997865306</v>
      </c>
      <c r="I104">
        <v>14.546272630688037</v>
      </c>
      <c r="J104">
        <v>2.1238532410468736</v>
      </c>
      <c r="K104">
        <v>10.367110233720013</v>
      </c>
      <c r="L104">
        <v>4.8012287283749799</v>
      </c>
      <c r="M104">
        <v>1.4043504245100991</v>
      </c>
      <c r="N104">
        <v>0.70462338272659508</v>
      </c>
      <c r="O104">
        <v>3.9405222325716807</v>
      </c>
      <c r="P104">
        <v>3.7036977573071397</v>
      </c>
      <c r="Q104">
        <v>-5.7019456670287525</v>
      </c>
      <c r="R104">
        <v>4.8665965395759798</v>
      </c>
    </row>
    <row r="105" spans="1:18" x14ac:dyDescent="0.35">
      <c r="A105" s="1">
        <v>44774</v>
      </c>
      <c r="B105">
        <v>2.613831741122425</v>
      </c>
      <c r="C105">
        <v>-5.4833085202358376</v>
      </c>
      <c r="D105">
        <v>3.561294386849994</v>
      </c>
      <c r="E105">
        <v>5.0942824094245367</v>
      </c>
      <c r="F105">
        <v>10.581320713719933</v>
      </c>
      <c r="G105">
        <v>3.7703207536793144</v>
      </c>
      <c r="H105">
        <v>3.696988941490801</v>
      </c>
      <c r="I105">
        <v>18.143443562972863</v>
      </c>
      <c r="J105">
        <v>0.97802238733855518</v>
      </c>
      <c r="K105">
        <v>6.9918538091745148</v>
      </c>
      <c r="L105">
        <v>5.1585621828547374</v>
      </c>
      <c r="M105">
        <v>2.3251736234481086</v>
      </c>
      <c r="N105">
        <v>21.461873473412226</v>
      </c>
      <c r="O105">
        <v>3.3190002510730352</v>
      </c>
      <c r="P105">
        <v>3.9277848845996601</v>
      </c>
      <c r="Q105">
        <v>-4.3832748675291668</v>
      </c>
      <c r="R105">
        <v>4.5253759279112842</v>
      </c>
    </row>
    <row r="106" spans="1:18" x14ac:dyDescent="0.35">
      <c r="A106" s="1">
        <v>44805</v>
      </c>
      <c r="B106">
        <v>1.2663652835387893</v>
      </c>
      <c r="C106">
        <v>-8.1876046710670209</v>
      </c>
      <c r="D106">
        <v>2.199838192147368</v>
      </c>
      <c r="E106">
        <v>5.6475481733624804</v>
      </c>
      <c r="F106">
        <v>11.756519741864196</v>
      </c>
      <c r="G106">
        <v>3.0984632379257988</v>
      </c>
      <c r="H106">
        <v>1.7171253801009527</v>
      </c>
      <c r="I106">
        <v>18.151497379044002</v>
      </c>
      <c r="J106">
        <v>-1.3853207083088961</v>
      </c>
      <c r="K106">
        <v>11.262278417582337</v>
      </c>
      <c r="L106">
        <v>4.4098300213865116</v>
      </c>
      <c r="M106">
        <v>1.6779660636681513</v>
      </c>
      <c r="N106">
        <v>10.600687137948483</v>
      </c>
      <c r="O106">
        <v>3.2585692745980737</v>
      </c>
      <c r="P106">
        <v>3.7898067089865037</v>
      </c>
      <c r="Q106">
        <v>-3.1655347946466037</v>
      </c>
      <c r="R106">
        <v>3.8657795925019798</v>
      </c>
    </row>
    <row r="107" spans="1:18" x14ac:dyDescent="0.35">
      <c r="A107" s="1">
        <v>44835</v>
      </c>
      <c r="B107">
        <v>0.86286373704315622</v>
      </c>
      <c r="C107">
        <v>-5.5762779095587689E-2</v>
      </c>
      <c r="D107">
        <v>1.2737069496564004</v>
      </c>
      <c r="E107">
        <v>10.238107437705551</v>
      </c>
      <c r="F107">
        <v>13.03663524999503</v>
      </c>
      <c r="G107">
        <v>2.1454175864689802</v>
      </c>
      <c r="H107">
        <v>2.9861876329795081</v>
      </c>
      <c r="I107">
        <v>15.798355208619512</v>
      </c>
      <c r="J107">
        <v>-4.3590659136711309</v>
      </c>
      <c r="K107">
        <v>9.8148848252925092</v>
      </c>
      <c r="L107">
        <v>4.0960924705301522</v>
      </c>
      <c r="M107">
        <v>2.7230977229766467</v>
      </c>
      <c r="N107">
        <v>11.224810628830809</v>
      </c>
      <c r="O107">
        <v>2.5269154296272376</v>
      </c>
      <c r="P107">
        <v>3.6409620728417735</v>
      </c>
      <c r="Q107">
        <v>-2.1001477971680913</v>
      </c>
      <c r="R107">
        <v>2.559518392439017</v>
      </c>
    </row>
    <row r="108" spans="1:18" x14ac:dyDescent="0.35">
      <c r="A108" s="1">
        <v>44866</v>
      </c>
      <c r="B108">
        <v>0.27727603322121297</v>
      </c>
      <c r="C108">
        <v>-1.5050229599278282</v>
      </c>
      <c r="D108">
        <v>3.0340241449731167</v>
      </c>
      <c r="E108">
        <v>9.8941820890867831</v>
      </c>
      <c r="F108">
        <v>14.407075054768015</v>
      </c>
      <c r="G108">
        <v>1.554086514681245</v>
      </c>
      <c r="H108">
        <v>1.4354905502558637</v>
      </c>
      <c r="I108">
        <v>11.996424760703434</v>
      </c>
      <c r="J108">
        <v>-2.6549411919381924</v>
      </c>
      <c r="K108">
        <v>6.6830636282783757</v>
      </c>
      <c r="L108">
        <v>3.817983319795033</v>
      </c>
      <c r="M108">
        <v>2.5991812011756537</v>
      </c>
      <c r="N108">
        <v>4.8947943981803945</v>
      </c>
      <c r="O108">
        <v>2.3985439726436368</v>
      </c>
      <c r="P108">
        <v>3.425713675242875</v>
      </c>
      <c r="Q108">
        <v>2.1995544296682823</v>
      </c>
      <c r="R108">
        <v>4.6499097613776286</v>
      </c>
    </row>
    <row r="109" spans="1:18" x14ac:dyDescent="0.35">
      <c r="A109" s="1">
        <v>44896</v>
      </c>
      <c r="B109">
        <v>9.7757620633416309E-3</v>
      </c>
      <c r="C109">
        <v>3.1446864762002775</v>
      </c>
      <c r="D109">
        <v>2.2152901169156394</v>
      </c>
      <c r="E109">
        <v>10.608546619910001</v>
      </c>
      <c r="F109">
        <v>15.806031218025126</v>
      </c>
      <c r="G109">
        <v>1.7091441122694562</v>
      </c>
      <c r="H109">
        <v>0.78343014778580766</v>
      </c>
      <c r="I109">
        <v>10.140288321553797</v>
      </c>
      <c r="J109">
        <v>1.4930299345865023</v>
      </c>
      <c r="K109">
        <v>7.2000113801526027</v>
      </c>
      <c r="L109">
        <v>3.9286454271148585</v>
      </c>
      <c r="M109">
        <v>2.4785567684115932</v>
      </c>
      <c r="N109">
        <v>3.2434919949399443</v>
      </c>
      <c r="O109">
        <v>2.3054256957199044</v>
      </c>
      <c r="P109">
        <v>3.8414528899784415</v>
      </c>
      <c r="Q109">
        <v>-1.1424182201380262</v>
      </c>
      <c r="R109">
        <v>3.9083207210212976</v>
      </c>
    </row>
    <row r="110" spans="1:18" x14ac:dyDescent="0.35">
      <c r="A110" s="1">
        <v>44927</v>
      </c>
      <c r="B110">
        <v>1.8036609947057087</v>
      </c>
      <c r="C110">
        <v>-8.1938797126357059</v>
      </c>
      <c r="D110">
        <v>2.9481192351889121</v>
      </c>
      <c r="E110">
        <v>2.0860113305915462</v>
      </c>
      <c r="F110">
        <v>4.2561466148890048</v>
      </c>
      <c r="G110">
        <v>2.587477317210201</v>
      </c>
      <c r="H110">
        <v>2.0195221791121583</v>
      </c>
      <c r="I110">
        <v>12.047869109686161</v>
      </c>
      <c r="J110">
        <v>2.9150922382296329</v>
      </c>
      <c r="K110">
        <v>10.437482780661441</v>
      </c>
      <c r="L110">
        <v>3.8257080167829685</v>
      </c>
      <c r="M110">
        <v>3.3812615788611851</v>
      </c>
      <c r="N110">
        <v>2.8887860287380391</v>
      </c>
      <c r="O110">
        <v>2.7098071960574828</v>
      </c>
      <c r="P110">
        <v>2.3496849340145332</v>
      </c>
      <c r="Q110">
        <v>-5.9178244778953939</v>
      </c>
      <c r="R110">
        <v>4.388173251611363</v>
      </c>
    </row>
    <row r="111" spans="1:18" x14ac:dyDescent="0.35">
      <c r="A111" s="1">
        <v>44958</v>
      </c>
      <c r="B111">
        <v>4.3805978620638797</v>
      </c>
      <c r="C111">
        <v>-11.432241087349865</v>
      </c>
      <c r="D111">
        <v>3.6577552836610749</v>
      </c>
      <c r="E111">
        <v>-0.11295635598743559</v>
      </c>
      <c r="F111">
        <v>14.102984944660335</v>
      </c>
      <c r="G111">
        <v>3.0547868397517561</v>
      </c>
      <c r="H111">
        <v>3.9379127829281373</v>
      </c>
      <c r="I111">
        <v>9.9166324942841015</v>
      </c>
      <c r="J111">
        <v>2.8541054743627399</v>
      </c>
      <c r="K111">
        <v>13.147945180891952</v>
      </c>
      <c r="L111">
        <v>3.8538938166952477</v>
      </c>
      <c r="M111">
        <v>4.8122484641218506</v>
      </c>
      <c r="N111">
        <v>1.5107256832895644</v>
      </c>
      <c r="O111">
        <v>3.9574241420237541</v>
      </c>
      <c r="P111">
        <v>5.3374000290252468</v>
      </c>
      <c r="Q111">
        <v>-2.6426313844730487</v>
      </c>
      <c r="R111">
        <v>3.71183469543044</v>
      </c>
    </row>
    <row r="112" spans="1:18" x14ac:dyDescent="0.35">
      <c r="A112" s="1">
        <v>44986</v>
      </c>
      <c r="B112">
        <v>3.6240725549288015</v>
      </c>
      <c r="C112">
        <v>-0.21084011544203918</v>
      </c>
      <c r="D112">
        <v>5.024590512924803</v>
      </c>
      <c r="E112">
        <v>-1.7646552094743697</v>
      </c>
      <c r="F112">
        <v>10.553179965560062</v>
      </c>
      <c r="G112">
        <v>1.7143286772041506</v>
      </c>
      <c r="H112">
        <v>1.2325448874885012</v>
      </c>
      <c r="I112">
        <v>10.174002522514257</v>
      </c>
      <c r="J112">
        <v>1.1699162972388422</v>
      </c>
      <c r="K112">
        <v>9.9477494587461308</v>
      </c>
      <c r="L112">
        <v>3.9548834787186848</v>
      </c>
      <c r="M112">
        <v>3.7008014033548449</v>
      </c>
      <c r="N112">
        <v>3.745790559286192</v>
      </c>
      <c r="O112">
        <v>3.9772406506596809</v>
      </c>
      <c r="P112">
        <v>5.0169426350396691</v>
      </c>
      <c r="Q112">
        <v>-1.1040637881517199</v>
      </c>
      <c r="R112">
        <v>2.7868588730215009</v>
      </c>
    </row>
    <row r="113" spans="1:18" x14ac:dyDescent="0.35">
      <c r="A113" s="1">
        <v>45017</v>
      </c>
      <c r="B113">
        <v>2.9672611127467405</v>
      </c>
      <c r="C113">
        <v>-0.25365266498545225</v>
      </c>
      <c r="D113">
        <v>2.9558863556559629</v>
      </c>
      <c r="E113">
        <v>-3.9425558707114021</v>
      </c>
      <c r="F113">
        <v>13.206388930833342</v>
      </c>
      <c r="G113">
        <v>1.5728329415701552</v>
      </c>
      <c r="H113">
        <v>0.86627293786534665</v>
      </c>
      <c r="I113">
        <v>6.3834549282895807</v>
      </c>
      <c r="J113">
        <v>-1.703579192568796</v>
      </c>
      <c r="K113">
        <v>5.6983987439074753</v>
      </c>
      <c r="L113">
        <v>3.7371641107551739</v>
      </c>
      <c r="M113">
        <v>3.359679416054945</v>
      </c>
      <c r="N113">
        <v>-3.4766961375091228</v>
      </c>
      <c r="O113">
        <v>3.3809824277481795</v>
      </c>
      <c r="P113">
        <v>4.3680079944858647</v>
      </c>
      <c r="Q113">
        <v>4.5538010920541012</v>
      </c>
      <c r="R113">
        <v>5.5832325500416999</v>
      </c>
    </row>
    <row r="114" spans="1:18" x14ac:dyDescent="0.35">
      <c r="A114" s="1">
        <v>45047</v>
      </c>
      <c r="B114">
        <v>2.1830926479937602</v>
      </c>
      <c r="C114">
        <v>-4.7921596853193336</v>
      </c>
      <c r="D114">
        <v>2.1942279371554747</v>
      </c>
      <c r="E114">
        <v>2.6839703701284918</v>
      </c>
      <c r="F114">
        <v>6.0746399048217796</v>
      </c>
      <c r="G114">
        <v>3.4415001160156038</v>
      </c>
      <c r="H114">
        <v>0.23880564612520061</v>
      </c>
      <c r="I114">
        <v>5.4477079874576191</v>
      </c>
      <c r="J114">
        <v>-0.51310364984146872</v>
      </c>
      <c r="K114">
        <v>11.723346668543712</v>
      </c>
      <c r="L114">
        <v>4.0852415211209063</v>
      </c>
      <c r="M114">
        <v>6.0294796667657522</v>
      </c>
      <c r="N114">
        <v>-1.1663756990758145</v>
      </c>
      <c r="O114">
        <v>2.78322055571671</v>
      </c>
      <c r="P114">
        <v>4.2918694551158154</v>
      </c>
      <c r="Q114">
        <v>2.8733136874142389</v>
      </c>
      <c r="R114">
        <v>3.9383618884107534</v>
      </c>
    </row>
    <row r="115" spans="1:18" x14ac:dyDescent="0.35">
      <c r="A115" s="1">
        <v>45078</v>
      </c>
      <c r="B115">
        <v>3.0261764653354106</v>
      </c>
      <c r="C115">
        <v>-10.779113524751764</v>
      </c>
      <c r="D115">
        <v>1.5769931190661168</v>
      </c>
      <c r="E115">
        <v>-10.059888883261777</v>
      </c>
      <c r="F115">
        <v>10.43737861996037</v>
      </c>
      <c r="G115">
        <v>5.4555550582721963</v>
      </c>
      <c r="H115">
        <v>1.3014060040928541</v>
      </c>
      <c r="I115">
        <v>10.881450180285171</v>
      </c>
      <c r="J115">
        <v>-1.5947217599391053</v>
      </c>
      <c r="K115">
        <v>17.999560836270774</v>
      </c>
      <c r="L115">
        <v>4.5331780249171771</v>
      </c>
      <c r="M115">
        <v>8.3333605872557825</v>
      </c>
      <c r="N115">
        <v>4.4181367528099713</v>
      </c>
      <c r="O115">
        <v>2.9135212962747516</v>
      </c>
      <c r="P115">
        <v>4.4061648588793645</v>
      </c>
      <c r="Q115">
        <v>0.20176804057869901</v>
      </c>
      <c r="R115">
        <v>5.6810009275672542</v>
      </c>
    </row>
    <row r="116" spans="1:18" x14ac:dyDescent="0.35">
      <c r="A116" s="1">
        <v>45108</v>
      </c>
      <c r="B116">
        <v>3.3468842949972526</v>
      </c>
      <c r="C116">
        <v>-7.3341867169096844</v>
      </c>
      <c r="D116">
        <v>1.0373503193613232</v>
      </c>
      <c r="E116">
        <v>-3.5189932580060486</v>
      </c>
      <c r="F116">
        <v>9.4350787738663087</v>
      </c>
      <c r="G116">
        <v>5.5434640539419746</v>
      </c>
      <c r="H116">
        <v>2.6938578993881208</v>
      </c>
      <c r="I116">
        <v>9.6963778986288247</v>
      </c>
      <c r="J116">
        <v>0.84348026365135809</v>
      </c>
      <c r="K116">
        <v>8.682395864159048</v>
      </c>
      <c r="L116">
        <v>4.4193185471755925</v>
      </c>
      <c r="M116">
        <v>7.852834571456583</v>
      </c>
      <c r="N116">
        <v>6.3048942002647692</v>
      </c>
      <c r="O116">
        <v>2.7288500111068572</v>
      </c>
      <c r="P116">
        <v>3.2859292012450823</v>
      </c>
      <c r="Q116">
        <v>1.9998649467023455</v>
      </c>
      <c r="R116">
        <v>2.7332228909733516</v>
      </c>
    </row>
    <row r="117" spans="1:18" x14ac:dyDescent="0.35">
      <c r="A117" s="1">
        <v>45139</v>
      </c>
      <c r="B117">
        <v>1.6272453047861575</v>
      </c>
      <c r="C117">
        <v>-11.770443314878648</v>
      </c>
      <c r="D117">
        <v>1.707709468226696</v>
      </c>
      <c r="E117">
        <v>-0.24885252056019169</v>
      </c>
      <c r="F117">
        <v>-0.55889469410858794</v>
      </c>
      <c r="G117">
        <v>4.6289269090624288</v>
      </c>
      <c r="H117">
        <v>3.1244916129068372</v>
      </c>
      <c r="I117">
        <v>5.2899408511787271</v>
      </c>
      <c r="J117">
        <v>1.9687929952965533E-2</v>
      </c>
      <c r="K117">
        <v>11.200081998817524</v>
      </c>
      <c r="L117">
        <v>4.1391722509065687</v>
      </c>
      <c r="M117">
        <v>6.7580258534408557</v>
      </c>
      <c r="N117">
        <v>0.56593802941063132</v>
      </c>
      <c r="O117">
        <v>2.5012232226170141</v>
      </c>
      <c r="P117">
        <v>2.8350792350539677</v>
      </c>
      <c r="Q117">
        <v>4.0902841707986255</v>
      </c>
      <c r="R117">
        <v>4.1779484940629033</v>
      </c>
    </row>
    <row r="118" spans="1:18" x14ac:dyDescent="0.35">
      <c r="A118" s="1">
        <v>45170</v>
      </c>
      <c r="B118">
        <v>1.8871771458772315</v>
      </c>
      <c r="C118">
        <v>-7.0777898708539766</v>
      </c>
      <c r="D118">
        <v>1.4812800581772905</v>
      </c>
      <c r="E118">
        <v>-1.3381905201280659</v>
      </c>
      <c r="F118">
        <v>-1.6620339985662866</v>
      </c>
      <c r="G118">
        <v>3.7216289529873166</v>
      </c>
      <c r="H118">
        <v>4.6796614768817903</v>
      </c>
      <c r="I118">
        <v>7.3197333424668898</v>
      </c>
      <c r="J118">
        <v>2.1552561273098689</v>
      </c>
      <c r="K118">
        <v>6.8513664551592939</v>
      </c>
      <c r="L118">
        <v>4.4545515447757253</v>
      </c>
      <c r="M118">
        <v>5.1030842432691941</v>
      </c>
      <c r="N118">
        <v>6.7939153289265874</v>
      </c>
      <c r="O118">
        <v>2.5731471920248765</v>
      </c>
      <c r="P118">
        <v>2.4009386527924335</v>
      </c>
      <c r="Q118">
        <v>5.7414101648300715</v>
      </c>
      <c r="R118">
        <v>2.1989450916273086</v>
      </c>
    </row>
    <row r="119" spans="1:18" x14ac:dyDescent="0.35">
      <c r="A119" s="1">
        <v>45200</v>
      </c>
      <c r="B119">
        <v>1.8051148336088119</v>
      </c>
      <c r="C119">
        <v>-34.567309310954556</v>
      </c>
      <c r="D119">
        <v>-0.38927015418551036</v>
      </c>
      <c r="E119">
        <v>-2.7233444257964123</v>
      </c>
      <c r="F119">
        <v>-3.3276056488030434</v>
      </c>
      <c r="G119">
        <v>2.7300201509231243</v>
      </c>
      <c r="H119">
        <v>-1.8801197039280737E-2</v>
      </c>
      <c r="I119">
        <v>-9.0948843288463905</v>
      </c>
      <c r="J119">
        <v>4.2142205335441645</v>
      </c>
      <c r="K119">
        <v>8.3158449879383767</v>
      </c>
      <c r="L119">
        <v>3.7249273793410254</v>
      </c>
      <c r="M119">
        <v>-1.232794528737557</v>
      </c>
      <c r="N119">
        <v>1.2738950755732787</v>
      </c>
      <c r="O119">
        <v>2.7155729113455038</v>
      </c>
      <c r="P119">
        <v>2.0073838918500684</v>
      </c>
      <c r="Q119">
        <v>-0.86239005758258713</v>
      </c>
      <c r="R119">
        <v>0.85801472311692351</v>
      </c>
    </row>
    <row r="120" spans="1:18" x14ac:dyDescent="0.35">
      <c r="A120" s="1">
        <v>45231</v>
      </c>
      <c r="B120">
        <v>-0.55736482223311157</v>
      </c>
      <c r="C120">
        <v>-17.2842303893391</v>
      </c>
      <c r="D120">
        <v>0.11778926301685999</v>
      </c>
      <c r="E120">
        <v>5.718679544535064</v>
      </c>
      <c r="F120">
        <v>-8.1444269240061544</v>
      </c>
      <c r="G120">
        <v>2.6550357565617588</v>
      </c>
      <c r="H120">
        <v>3.8836420432281926</v>
      </c>
      <c r="I120">
        <v>6.7779662676399397</v>
      </c>
      <c r="J120">
        <v>7.4314763552904282</v>
      </c>
      <c r="K120">
        <v>11.540609570941697</v>
      </c>
      <c r="L120">
        <v>4.5045350468288632</v>
      </c>
      <c r="M120">
        <v>-0.48990000221139951</v>
      </c>
      <c r="N120">
        <v>3.9890381885217607</v>
      </c>
      <c r="O120">
        <v>2.5655122415737139</v>
      </c>
      <c r="P120">
        <v>1.964193047184537</v>
      </c>
      <c r="Q120">
        <v>1.2941687811161842</v>
      </c>
      <c r="R120">
        <v>3.4616898752428966</v>
      </c>
    </row>
    <row r="121" spans="1:18" x14ac:dyDescent="0.35">
      <c r="A121" s="1">
        <v>45261</v>
      </c>
      <c r="B121">
        <v>-0.18711143267482555</v>
      </c>
      <c r="C121">
        <v>-22.689661703647772</v>
      </c>
      <c r="D121">
        <v>0.49555007167727183</v>
      </c>
      <c r="E121">
        <v>-0.3422949372880737</v>
      </c>
      <c r="F121">
        <v>-6.6152688285346102</v>
      </c>
      <c r="G121">
        <v>2.8268029094673324</v>
      </c>
      <c r="H121">
        <v>4.1427122597617227</v>
      </c>
      <c r="I121">
        <v>5.1004466179021222</v>
      </c>
      <c r="J121">
        <v>2.8982189657853894</v>
      </c>
      <c r="K121">
        <v>8.9734745235031284</v>
      </c>
      <c r="L121">
        <v>4.5333813374555803</v>
      </c>
      <c r="M121">
        <v>3.4300719262454464</v>
      </c>
      <c r="N121">
        <v>5.7666240921167287</v>
      </c>
      <c r="O121">
        <v>2.3157281113174122</v>
      </c>
      <c r="P121">
        <v>1.8271291675481223</v>
      </c>
      <c r="Q121">
        <v>4.5812682310670994</v>
      </c>
      <c r="R121">
        <v>0.82870162232717348</v>
      </c>
    </row>
    <row r="122" spans="1:18" x14ac:dyDescent="0.35">
      <c r="A122" s="1">
        <v>45292</v>
      </c>
      <c r="B122">
        <v>0.98250560464587977</v>
      </c>
      <c r="C122">
        <v>-6.616299422959429</v>
      </c>
      <c r="D122">
        <v>2.0515124761763843</v>
      </c>
      <c r="E122">
        <v>1.4337998293500078</v>
      </c>
      <c r="F122">
        <v>9.8266691156259043</v>
      </c>
      <c r="G122">
        <v>4.4834503870617937</v>
      </c>
      <c r="H122">
        <v>3.2003130582099857</v>
      </c>
      <c r="I122">
        <v>2.4794000072298559</v>
      </c>
      <c r="J122">
        <v>2.847608219339179</v>
      </c>
      <c r="K122">
        <v>7.5976103282345093</v>
      </c>
      <c r="L122">
        <v>4.6436854940752141</v>
      </c>
      <c r="M122">
        <v>4.7383853903256465</v>
      </c>
      <c r="N122">
        <v>2.4528677557750882</v>
      </c>
      <c r="O122">
        <v>2.4978088357400452</v>
      </c>
      <c r="P122">
        <v>6.7634191192102833</v>
      </c>
      <c r="Q122">
        <v>8.06584873423175</v>
      </c>
      <c r="R122">
        <v>2.9898499163607113</v>
      </c>
    </row>
    <row r="123" spans="1:18" x14ac:dyDescent="0.35">
      <c r="A123" s="1">
        <v>45323</v>
      </c>
      <c r="B123">
        <v>-1.3756578385830096</v>
      </c>
      <c r="C123">
        <v>-14.466330939495222</v>
      </c>
      <c r="D123">
        <v>0.46875129913071589</v>
      </c>
      <c r="E123">
        <v>3.9129246253547336</v>
      </c>
      <c r="F123">
        <v>-7.295808864852134</v>
      </c>
      <c r="G123">
        <v>5.2147061788175648</v>
      </c>
      <c r="H123">
        <v>3.0154841150624065</v>
      </c>
      <c r="I123">
        <v>4.7129076810527977</v>
      </c>
      <c r="J123">
        <v>5.0053437274764008</v>
      </c>
      <c r="K123">
        <v>7.1562726541096708</v>
      </c>
      <c r="L123">
        <v>4.6295669135283219</v>
      </c>
      <c r="M123">
        <v>4.266925584567673</v>
      </c>
      <c r="N123">
        <v>6.4405106471210729</v>
      </c>
      <c r="O123">
        <v>0.17001404878345738</v>
      </c>
      <c r="P123">
        <v>4.0979487397240035</v>
      </c>
      <c r="Q123">
        <v>9.6537069616596511</v>
      </c>
      <c r="R123">
        <v>2.2775507969556799</v>
      </c>
    </row>
    <row r="124" spans="1:18" x14ac:dyDescent="0.35">
      <c r="A124" s="1">
        <v>45352</v>
      </c>
      <c r="B124">
        <v>-0.89044549861793598</v>
      </c>
      <c r="C124">
        <v>-20.122696370820208</v>
      </c>
      <c r="D124">
        <v>-1.2572269051760401</v>
      </c>
      <c r="E124">
        <v>0.80727533329184098</v>
      </c>
      <c r="F124">
        <v>-4.9898021692961976</v>
      </c>
      <c r="G124">
        <v>3.678915006002569</v>
      </c>
      <c r="H124">
        <v>2.751133045999083</v>
      </c>
      <c r="I124">
        <v>10.310903603568519</v>
      </c>
      <c r="J124">
        <v>2.7558920433749847</v>
      </c>
      <c r="K124">
        <v>8.9873644500730023</v>
      </c>
      <c r="L124">
        <v>4.2062382667436253</v>
      </c>
      <c r="M124">
        <v>3.551901744467159</v>
      </c>
      <c r="N124">
        <v>0.86246415340987426</v>
      </c>
      <c r="O124">
        <v>0.2727049325995381</v>
      </c>
      <c r="P124">
        <v>2.5877020742655077</v>
      </c>
      <c r="Q124">
        <v>4.4058145132509878</v>
      </c>
      <c r="R124">
        <v>1.7318076677324825</v>
      </c>
    </row>
    <row r="125" spans="1:18" x14ac:dyDescent="0.35">
      <c r="A125" s="1">
        <v>45383</v>
      </c>
      <c r="B125">
        <v>-0.57147554890536867</v>
      </c>
      <c r="C125">
        <v>-7.4565472548994336</v>
      </c>
      <c r="D125">
        <v>5.4182394280285706</v>
      </c>
      <c r="E125">
        <v>9.6811647245344403</v>
      </c>
      <c r="F125">
        <v>-9.3560820061969849</v>
      </c>
      <c r="G125">
        <v>5.2949553212889668</v>
      </c>
      <c r="H125">
        <v>7.1892548962797918</v>
      </c>
      <c r="I125">
        <v>-2.6342995813975136</v>
      </c>
      <c r="J125">
        <v>9.2728014139994173</v>
      </c>
      <c r="K125">
        <v>8.5105918596080556</v>
      </c>
      <c r="L125">
        <v>4.4492340526953456</v>
      </c>
      <c r="M125">
        <v>4.4630743345394706</v>
      </c>
      <c r="N125">
        <v>7.0675569719321061</v>
      </c>
      <c r="O125">
        <v>1.0667235711575813</v>
      </c>
      <c r="P125">
        <v>2.6608751558361092</v>
      </c>
      <c r="Q125">
        <v>8.004648790274544</v>
      </c>
      <c r="R125">
        <v>2.4206878162821255</v>
      </c>
    </row>
    <row r="126" spans="1:18" x14ac:dyDescent="0.35">
      <c r="A126" s="1">
        <v>45413</v>
      </c>
      <c r="B126">
        <v>-1.4371388035550439</v>
      </c>
      <c r="C126">
        <v>-1.0109825769529124</v>
      </c>
      <c r="D126">
        <v>5.2920963308818187</v>
      </c>
      <c r="E126">
        <v>7.583936216287853</v>
      </c>
      <c r="F126">
        <v>-0.39432954569257106</v>
      </c>
      <c r="G126">
        <v>5.2434828705892045</v>
      </c>
      <c r="H126">
        <v>5.3934848965768509</v>
      </c>
      <c r="I126">
        <v>5.8910673107229456</v>
      </c>
      <c r="J126">
        <v>7.1280418242407677</v>
      </c>
      <c r="K126">
        <v>4.9220204929060429</v>
      </c>
      <c r="L126">
        <v>4.7775909419553102</v>
      </c>
      <c r="M126">
        <v>4.8277778417541697</v>
      </c>
      <c r="N126">
        <v>5.7054304715547346</v>
      </c>
      <c r="O126">
        <v>1.2335274184672897</v>
      </c>
      <c r="P126">
        <v>3.1653566473325014</v>
      </c>
      <c r="Q126">
        <v>7.2500873621749662</v>
      </c>
      <c r="R126">
        <v>3.4003611603808963</v>
      </c>
    </row>
    <row r="127" spans="1:18" x14ac:dyDescent="0.35">
      <c r="A127" s="1">
        <v>45444</v>
      </c>
      <c r="B127">
        <v>-1.7347613480481385</v>
      </c>
      <c r="C127">
        <v>-2.3385430804567449</v>
      </c>
      <c r="D127">
        <v>1.3446092378624996</v>
      </c>
      <c r="E127">
        <v>8.9279243398922716</v>
      </c>
      <c r="F127">
        <v>-1.2870984011979658</v>
      </c>
      <c r="G127">
        <v>4.5255643401815888</v>
      </c>
      <c r="H127">
        <v>3.1020562763596047</v>
      </c>
      <c r="I127">
        <v>6.3011774032103176</v>
      </c>
      <c r="J127">
        <v>4.4120987321112182</v>
      </c>
      <c r="K127">
        <v>5.1265826549809788</v>
      </c>
      <c r="L127">
        <v>4.3126650396176274</v>
      </c>
      <c r="M127">
        <v>1.4644226228274704</v>
      </c>
      <c r="N127">
        <v>3.2146393202031334</v>
      </c>
      <c r="O127">
        <v>0.77063995196495227</v>
      </c>
      <c r="P127">
        <v>3.1870258591705181</v>
      </c>
      <c r="Q127">
        <v>4.6287817655360897</v>
      </c>
      <c r="R127">
        <v>2.6176792057379714</v>
      </c>
    </row>
    <row r="128" spans="1:18" x14ac:dyDescent="0.35">
      <c r="A128" s="1">
        <v>45474</v>
      </c>
      <c r="B128">
        <v>-0.80319350552377955</v>
      </c>
      <c r="C128">
        <v>-4.5258836804715514</v>
      </c>
      <c r="D128">
        <v>1.7699138041032256</v>
      </c>
      <c r="E128">
        <v>8.0336349209813278</v>
      </c>
      <c r="F128">
        <v>-2.7213816226021947</v>
      </c>
      <c r="G128">
        <v>3.9275518926261839</v>
      </c>
      <c r="H128">
        <v>2.6294712570106498</v>
      </c>
      <c r="I128">
        <v>2.3147116084598878</v>
      </c>
      <c r="J128">
        <v>6.7232905873048594</v>
      </c>
      <c r="K128">
        <v>8.0601955086641937</v>
      </c>
      <c r="L128">
        <v>4.3651278910392932</v>
      </c>
      <c r="M128">
        <v>1.892734035109342</v>
      </c>
      <c r="N128">
        <v>4.5645944303547026</v>
      </c>
      <c r="O128">
        <v>0.62666105480349188</v>
      </c>
      <c r="P128">
        <v>3.3193025111534666</v>
      </c>
      <c r="Q128">
        <v>7.8528894986241511</v>
      </c>
      <c r="R128">
        <v>3.0646212017739742</v>
      </c>
    </row>
    <row r="129" spans="1:18" x14ac:dyDescent="0.35">
      <c r="A129" s="1">
        <v>45505</v>
      </c>
      <c r="B129">
        <v>0.25188693776811988</v>
      </c>
      <c r="C129">
        <v>0.67389554739787627</v>
      </c>
      <c r="D129">
        <v>5.0421871955010715</v>
      </c>
      <c r="E129">
        <v>2.6838171448015657</v>
      </c>
      <c r="F129">
        <v>1.5957444731536299</v>
      </c>
      <c r="G129">
        <v>4.417857235009464</v>
      </c>
      <c r="H129">
        <v>4.0214858039897763</v>
      </c>
      <c r="I129">
        <v>5.2115630261757389</v>
      </c>
      <c r="J129">
        <v>5.3646443244575153</v>
      </c>
      <c r="K129">
        <v>9.8166565099041065</v>
      </c>
      <c r="L129">
        <v>4.4859771998113871</v>
      </c>
      <c r="M129">
        <v>3.9324563029024375</v>
      </c>
      <c r="N129">
        <v>5.0283983169900637</v>
      </c>
      <c r="O129">
        <v>0.78106073014309629</v>
      </c>
      <c r="P129">
        <v>3.625180955834665</v>
      </c>
      <c r="Q129">
        <v>4.9609129056046726</v>
      </c>
      <c r="R129">
        <v>2.9660464940859868</v>
      </c>
    </row>
    <row r="130" spans="1:18" x14ac:dyDescent="0.35">
      <c r="A130" s="1">
        <v>45536</v>
      </c>
      <c r="B130">
        <v>1.0831943892169846</v>
      </c>
      <c r="C130">
        <v>-4.4886157795980353</v>
      </c>
      <c r="D130">
        <v>3.544000965230083</v>
      </c>
      <c r="E130">
        <v>0.17732926954714401</v>
      </c>
      <c r="F130">
        <v>0.21322466611673008</v>
      </c>
      <c r="G130">
        <v>4.0324870710965968</v>
      </c>
      <c r="H130">
        <v>6.2488584703968399</v>
      </c>
      <c r="I130">
        <v>5.5233070384761049</v>
      </c>
      <c r="J130">
        <v>5.3625121376471725</v>
      </c>
      <c r="K130">
        <v>10.415469925542013</v>
      </c>
      <c r="L130">
        <v>4.2961611406379063</v>
      </c>
      <c r="M130">
        <v>6.3231803546092777</v>
      </c>
      <c r="N130">
        <v>0.29726358582162504</v>
      </c>
      <c r="O130">
        <v>1.4223435244237805</v>
      </c>
      <c r="P130">
        <v>3.9876733847226546</v>
      </c>
      <c r="Q130">
        <v>5.0346349595744613</v>
      </c>
      <c r="R130">
        <v>3.3997943665489601</v>
      </c>
    </row>
    <row r="131" spans="1:18" x14ac:dyDescent="0.35">
      <c r="A131" s="1"/>
    </row>
    <row r="132" spans="1:18" x14ac:dyDescent="0.35">
      <c r="A132" s="1"/>
    </row>
    <row r="133" spans="1:18" x14ac:dyDescent="0.35">
      <c r="A133" s="1"/>
    </row>
    <row r="134" spans="1:18" x14ac:dyDescent="0.35">
      <c r="A134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topLeftCell="A49" workbookViewId="0">
      <selection activeCell="A86" sqref="A86"/>
    </sheetView>
  </sheetViews>
  <sheetFormatPr defaultColWidth="8.81640625"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+MAX(IMAE!A:A)</f>
        <v>45597</v>
      </c>
    </row>
    <row r="2" spans="1:7" x14ac:dyDescent="0.35">
      <c r="A2">
        <v>1</v>
      </c>
      <c r="B2">
        <f>+YEAR(D2)</f>
        <v>2019</v>
      </c>
      <c r="C2">
        <f>+MONTH(D2)</f>
        <v>12</v>
      </c>
      <c r="D2" s="1">
        <f>+EOMONTH(G1,-60)+1</f>
        <v>43800</v>
      </c>
      <c r="E2">
        <f>_xlfn.IFNA(VLOOKUP(D2,IMAE!A:C,3,FALSE),0)</f>
        <v>4.3894609792339168</v>
      </c>
    </row>
    <row r="3" spans="1:7" x14ac:dyDescent="0.35">
      <c r="A3">
        <f>+A2+1</f>
        <v>2</v>
      </c>
      <c r="B3">
        <f t="shared" ref="B3:B65" si="0">+YEAR(D3)</f>
        <v>2020</v>
      </c>
      <c r="C3">
        <f t="shared" ref="C3:C65" si="1">+MONTH(D3)</f>
        <v>1</v>
      </c>
      <c r="D3" s="1">
        <f>+EOMONTH(D2,0)+1</f>
        <v>43831</v>
      </c>
      <c r="E3">
        <f>_xlfn.IFNA(VLOOKUP(D3,IMAE!A:C,3,FALSE),0)</f>
        <v>4.283821107355152</v>
      </c>
    </row>
    <row r="4" spans="1:7" x14ac:dyDescent="0.35">
      <c r="A4">
        <f t="shared" ref="A4:A67" si="2">+A3+1</f>
        <v>3</v>
      </c>
      <c r="B4">
        <f t="shared" si="0"/>
        <v>2020</v>
      </c>
      <c r="C4">
        <f t="shared" si="1"/>
        <v>2</v>
      </c>
      <c r="D4" s="1">
        <f t="shared" ref="D4:D67" si="3">+EOMONTH(D3,0)+1</f>
        <v>43862</v>
      </c>
      <c r="E4">
        <f>_xlfn.IFNA(VLOOKUP(D4,IMAE!A:C,3,FALSE),0)</f>
        <v>2.2972406512030972</v>
      </c>
    </row>
    <row r="5" spans="1:7" x14ac:dyDescent="0.35">
      <c r="A5">
        <f t="shared" si="2"/>
        <v>4</v>
      </c>
      <c r="B5">
        <f t="shared" si="0"/>
        <v>2020</v>
      </c>
      <c r="C5">
        <f t="shared" si="1"/>
        <v>3</v>
      </c>
      <c r="D5" s="1">
        <f t="shared" si="3"/>
        <v>43891</v>
      </c>
      <c r="E5">
        <f>_xlfn.IFNA(VLOOKUP(D5,IMAE!A:C,3,FALSE),0)</f>
        <v>-3.9807380872008622</v>
      </c>
    </row>
    <row r="6" spans="1:7" x14ac:dyDescent="0.35">
      <c r="A6">
        <f t="shared" si="2"/>
        <v>5</v>
      </c>
      <c r="B6">
        <f t="shared" si="0"/>
        <v>2020</v>
      </c>
      <c r="C6">
        <f t="shared" si="1"/>
        <v>4</v>
      </c>
      <c r="D6" s="1">
        <f t="shared" si="3"/>
        <v>43922</v>
      </c>
      <c r="E6">
        <f>_xlfn.IFNA(VLOOKUP(D6,IMAE!A:C,3,FALSE),0)</f>
        <v>-9.5763178949527941</v>
      </c>
    </row>
    <row r="7" spans="1:7" x14ac:dyDescent="0.35">
      <c r="A7">
        <f t="shared" si="2"/>
        <v>6</v>
      </c>
      <c r="B7">
        <f t="shared" si="0"/>
        <v>2020</v>
      </c>
      <c r="C7">
        <f t="shared" si="1"/>
        <v>5</v>
      </c>
      <c r="D7" s="1">
        <f t="shared" si="3"/>
        <v>43952</v>
      </c>
      <c r="E7">
        <f>_xlfn.IFNA(VLOOKUP(D7,IMAE!A:C,3,FALSE),0)</f>
        <v>-10.277614789985959</v>
      </c>
    </row>
    <row r="8" spans="1:7" x14ac:dyDescent="0.35">
      <c r="A8">
        <f t="shared" si="2"/>
        <v>7</v>
      </c>
      <c r="B8">
        <f t="shared" si="0"/>
        <v>2020</v>
      </c>
      <c r="C8">
        <f t="shared" si="1"/>
        <v>6</v>
      </c>
      <c r="D8" s="1">
        <f t="shared" si="3"/>
        <v>43983</v>
      </c>
      <c r="E8">
        <f>_xlfn.IFNA(VLOOKUP(D8,IMAE!A:C,3,FALSE),0)</f>
        <v>-7.8524122206230098</v>
      </c>
    </row>
    <row r="9" spans="1:7" x14ac:dyDescent="0.35">
      <c r="A9">
        <f t="shared" si="2"/>
        <v>8</v>
      </c>
      <c r="B9">
        <f t="shared" si="0"/>
        <v>2020</v>
      </c>
      <c r="C9">
        <f t="shared" si="1"/>
        <v>7</v>
      </c>
      <c r="D9" s="1">
        <f t="shared" si="3"/>
        <v>44013</v>
      </c>
      <c r="E9">
        <f>_xlfn.IFNA(VLOOKUP(D9,IMAE!A:C,3,FALSE),0)</f>
        <v>-3.8720708857693182</v>
      </c>
    </row>
    <row r="10" spans="1:7" x14ac:dyDescent="0.35">
      <c r="A10">
        <f t="shared" si="2"/>
        <v>9</v>
      </c>
      <c r="B10">
        <f t="shared" si="0"/>
        <v>2020</v>
      </c>
      <c r="C10">
        <f t="shared" si="1"/>
        <v>8</v>
      </c>
      <c r="D10" s="1">
        <f t="shared" si="3"/>
        <v>44044</v>
      </c>
      <c r="E10">
        <f>_xlfn.IFNA(VLOOKUP(D10,IMAE!A:C,3,FALSE),0)</f>
        <v>-1.0950157075959766</v>
      </c>
    </row>
    <row r="11" spans="1:7" x14ac:dyDescent="0.35">
      <c r="A11">
        <f t="shared" si="2"/>
        <v>10</v>
      </c>
      <c r="B11">
        <f t="shared" si="0"/>
        <v>2020</v>
      </c>
      <c r="C11">
        <f t="shared" si="1"/>
        <v>9</v>
      </c>
      <c r="D11" s="1">
        <f t="shared" si="3"/>
        <v>44075</v>
      </c>
      <c r="E11">
        <f>_xlfn.IFNA(VLOOKUP(D11,IMAE!A:C,3,FALSE),0)</f>
        <v>0.80452884709882255</v>
      </c>
    </row>
    <row r="12" spans="1:7" x14ac:dyDescent="0.35">
      <c r="A12">
        <f t="shared" si="2"/>
        <v>11</v>
      </c>
      <c r="B12">
        <f t="shared" si="0"/>
        <v>2020</v>
      </c>
      <c r="C12">
        <f t="shared" si="1"/>
        <v>10</v>
      </c>
      <c r="D12" s="1">
        <f t="shared" si="3"/>
        <v>44105</v>
      </c>
      <c r="E12">
        <f>_xlfn.IFNA(VLOOKUP(D12,IMAE!A:C,3,FALSE),0)</f>
        <v>2.2222957730063229</v>
      </c>
    </row>
    <row r="13" spans="1:7" x14ac:dyDescent="0.35">
      <c r="A13">
        <f t="shared" si="2"/>
        <v>12</v>
      </c>
      <c r="B13">
        <f t="shared" si="0"/>
        <v>2020</v>
      </c>
      <c r="C13">
        <f t="shared" si="1"/>
        <v>11</v>
      </c>
      <c r="D13" s="1">
        <f t="shared" si="3"/>
        <v>44136</v>
      </c>
      <c r="E13">
        <f>_xlfn.IFNA(VLOOKUP(D13,IMAE!A:C,3,FALSE),0)</f>
        <v>1.2415514793397904</v>
      </c>
    </row>
    <row r="14" spans="1:7" x14ac:dyDescent="0.35">
      <c r="A14">
        <f t="shared" si="2"/>
        <v>13</v>
      </c>
      <c r="B14">
        <f t="shared" si="0"/>
        <v>2020</v>
      </c>
      <c r="C14">
        <f t="shared" si="1"/>
        <v>12</v>
      </c>
      <c r="D14" s="1">
        <f t="shared" si="3"/>
        <v>44166</v>
      </c>
      <c r="E14">
        <f>_xlfn.IFNA(VLOOKUP(D14,IMAE!A:C,3,FALSE),0)</f>
        <v>4.0658430692121357</v>
      </c>
    </row>
    <row r="15" spans="1:7" x14ac:dyDescent="0.35">
      <c r="A15">
        <f t="shared" si="2"/>
        <v>14</v>
      </c>
      <c r="B15">
        <f t="shared" si="0"/>
        <v>2021</v>
      </c>
      <c r="C15">
        <f t="shared" si="1"/>
        <v>1</v>
      </c>
      <c r="D15" s="1">
        <f t="shared" si="3"/>
        <v>44197</v>
      </c>
      <c r="E15">
        <f>_xlfn.IFNA(VLOOKUP(D15,IMAE!A:C,3,FALSE),0)</f>
        <v>1.3148115456471032</v>
      </c>
    </row>
    <row r="16" spans="1:7" x14ac:dyDescent="0.35">
      <c r="A16">
        <f t="shared" si="2"/>
        <v>15</v>
      </c>
      <c r="B16">
        <f t="shared" si="0"/>
        <v>2021</v>
      </c>
      <c r="C16">
        <f t="shared" si="1"/>
        <v>2</v>
      </c>
      <c r="D16" s="1">
        <f t="shared" si="3"/>
        <v>44228</v>
      </c>
      <c r="E16">
        <f>_xlfn.IFNA(VLOOKUP(D16,IMAE!A:C,3,FALSE),0)</f>
        <v>2.4230101503630408</v>
      </c>
    </row>
    <row r="17" spans="1:5" x14ac:dyDescent="0.35">
      <c r="A17">
        <f t="shared" si="2"/>
        <v>16</v>
      </c>
      <c r="B17">
        <f t="shared" si="0"/>
        <v>2021</v>
      </c>
      <c r="C17">
        <f t="shared" si="1"/>
        <v>3</v>
      </c>
      <c r="D17" s="1">
        <f t="shared" si="3"/>
        <v>44256</v>
      </c>
      <c r="E17">
        <f>_xlfn.IFNA(VLOOKUP(D17,IMAE!A:C,3,FALSE),0)</f>
        <v>9.9439252961093008</v>
      </c>
    </row>
    <row r="18" spans="1:5" x14ac:dyDescent="0.35">
      <c r="A18">
        <f t="shared" si="2"/>
        <v>17</v>
      </c>
      <c r="B18">
        <f t="shared" si="0"/>
        <v>2021</v>
      </c>
      <c r="C18">
        <f t="shared" si="1"/>
        <v>4</v>
      </c>
      <c r="D18" s="1">
        <f t="shared" si="3"/>
        <v>44287</v>
      </c>
      <c r="E18">
        <f>_xlfn.IFNA(VLOOKUP(D18,IMAE!A:C,3,FALSE),0)</f>
        <v>15.579299069395589</v>
      </c>
    </row>
    <row r="19" spans="1:5" x14ac:dyDescent="0.35">
      <c r="A19">
        <f t="shared" si="2"/>
        <v>18</v>
      </c>
      <c r="B19">
        <f t="shared" si="0"/>
        <v>2021</v>
      </c>
      <c r="C19">
        <f t="shared" si="1"/>
        <v>5</v>
      </c>
      <c r="D19" s="1">
        <f t="shared" si="3"/>
        <v>44317</v>
      </c>
      <c r="E19">
        <f>_xlfn.IFNA(VLOOKUP(D19,IMAE!A:C,3,FALSE),0)</f>
        <v>16.715608783081308</v>
      </c>
    </row>
    <row r="20" spans="1:5" x14ac:dyDescent="0.35">
      <c r="A20">
        <f t="shared" si="2"/>
        <v>19</v>
      </c>
      <c r="B20">
        <f t="shared" si="0"/>
        <v>2021</v>
      </c>
      <c r="C20">
        <f t="shared" si="1"/>
        <v>6</v>
      </c>
      <c r="D20" s="1">
        <f t="shared" si="3"/>
        <v>44348</v>
      </c>
      <c r="E20">
        <f>_xlfn.IFNA(VLOOKUP(D20,IMAE!A:C,3,FALSE),0)</f>
        <v>14.520569007074926</v>
      </c>
    </row>
    <row r="21" spans="1:5" x14ac:dyDescent="0.35">
      <c r="A21">
        <f t="shared" si="2"/>
        <v>20</v>
      </c>
      <c r="B21">
        <f t="shared" si="0"/>
        <v>2021</v>
      </c>
      <c r="C21">
        <f t="shared" si="1"/>
        <v>7</v>
      </c>
      <c r="D21" s="1">
        <f t="shared" si="3"/>
        <v>44378</v>
      </c>
      <c r="E21">
        <f>_xlfn.IFNA(VLOOKUP(D21,IMAE!A:C,3,FALSE),0)</f>
        <v>11.002117573482195</v>
      </c>
    </row>
    <row r="22" spans="1:5" x14ac:dyDescent="0.35">
      <c r="A22">
        <f t="shared" si="2"/>
        <v>21</v>
      </c>
      <c r="B22">
        <f t="shared" si="0"/>
        <v>2021</v>
      </c>
      <c r="C22">
        <f t="shared" si="1"/>
        <v>8</v>
      </c>
      <c r="D22" s="1">
        <f t="shared" si="3"/>
        <v>44409</v>
      </c>
      <c r="E22">
        <f>_xlfn.IFNA(VLOOKUP(D22,IMAE!A:C,3,FALSE),0)</f>
        <v>7.8197109311758624</v>
      </c>
    </row>
    <row r="23" spans="1:5" x14ac:dyDescent="0.35">
      <c r="A23">
        <f t="shared" si="2"/>
        <v>22</v>
      </c>
      <c r="B23">
        <f t="shared" si="0"/>
        <v>2021</v>
      </c>
      <c r="C23">
        <f t="shared" si="1"/>
        <v>9</v>
      </c>
      <c r="D23" s="1">
        <f t="shared" si="3"/>
        <v>44440</v>
      </c>
      <c r="E23">
        <f>_xlfn.IFNA(VLOOKUP(D23,IMAE!A:C,3,FALSE),0)</f>
        <v>5.9070789386646254</v>
      </c>
    </row>
    <row r="24" spans="1:5" x14ac:dyDescent="0.35">
      <c r="A24">
        <f t="shared" si="2"/>
        <v>23</v>
      </c>
      <c r="B24">
        <f t="shared" si="0"/>
        <v>2021</v>
      </c>
      <c r="C24">
        <f t="shared" si="1"/>
        <v>10</v>
      </c>
      <c r="D24" s="1">
        <f t="shared" si="3"/>
        <v>44470</v>
      </c>
      <c r="E24">
        <f>_xlfn.IFNA(VLOOKUP(D24,IMAE!A:C,3,FALSE),0)</f>
        <v>4.423684749197875</v>
      </c>
    </row>
    <row r="25" spans="1:5" x14ac:dyDescent="0.35">
      <c r="A25">
        <f t="shared" si="2"/>
        <v>24</v>
      </c>
      <c r="B25">
        <f t="shared" si="0"/>
        <v>2021</v>
      </c>
      <c r="C25">
        <f t="shared" si="1"/>
        <v>11</v>
      </c>
      <c r="D25" s="1">
        <f t="shared" si="3"/>
        <v>44501</v>
      </c>
      <c r="E25">
        <f>_xlfn.IFNA(VLOOKUP(D25,IMAE!A:C,3,FALSE),0)</f>
        <v>5.9850454627057985</v>
      </c>
    </row>
    <row r="26" spans="1:5" x14ac:dyDescent="0.35">
      <c r="A26">
        <f t="shared" si="2"/>
        <v>25</v>
      </c>
      <c r="B26">
        <f t="shared" si="0"/>
        <v>2021</v>
      </c>
      <c r="C26">
        <f t="shared" si="1"/>
        <v>12</v>
      </c>
      <c r="D26" s="1">
        <f t="shared" si="3"/>
        <v>44531</v>
      </c>
      <c r="E26">
        <f>_xlfn.IFNA(VLOOKUP(D26,IMAE!A:C,3,FALSE),0)</f>
        <v>3.9774027992551311</v>
      </c>
    </row>
    <row r="27" spans="1:5" x14ac:dyDescent="0.35">
      <c r="A27">
        <f t="shared" si="2"/>
        <v>26</v>
      </c>
      <c r="B27">
        <f t="shared" si="0"/>
        <v>2022</v>
      </c>
      <c r="C27">
        <f t="shared" si="1"/>
        <v>1</v>
      </c>
      <c r="D27" s="1">
        <f t="shared" si="3"/>
        <v>44562</v>
      </c>
      <c r="E27">
        <f>_xlfn.IFNA(VLOOKUP(D27,IMAE!A:C,3,FALSE),0)</f>
        <v>4.6778797240681484</v>
      </c>
    </row>
    <row r="28" spans="1:5" x14ac:dyDescent="0.35">
      <c r="A28">
        <f t="shared" si="2"/>
        <v>27</v>
      </c>
      <c r="B28">
        <f t="shared" si="0"/>
        <v>2022</v>
      </c>
      <c r="C28">
        <f t="shared" si="1"/>
        <v>2</v>
      </c>
      <c r="D28" s="1">
        <f t="shared" si="3"/>
        <v>44593</v>
      </c>
      <c r="E28">
        <f>_xlfn.IFNA(VLOOKUP(D28,IMAE!A:C,3,FALSE),0)</f>
        <v>4.6888530236421957</v>
      </c>
    </row>
    <row r="29" spans="1:5" x14ac:dyDescent="0.35">
      <c r="A29">
        <f t="shared" si="2"/>
        <v>28</v>
      </c>
      <c r="B29">
        <f t="shared" si="0"/>
        <v>2022</v>
      </c>
      <c r="C29">
        <f t="shared" si="1"/>
        <v>3</v>
      </c>
      <c r="D29" s="1">
        <f t="shared" si="3"/>
        <v>44621</v>
      </c>
      <c r="E29">
        <f>_xlfn.IFNA(VLOOKUP(D29,IMAE!A:C,3,FALSE),0)</f>
        <v>4.8305287219633612</v>
      </c>
    </row>
    <row r="30" spans="1:5" x14ac:dyDescent="0.35">
      <c r="A30">
        <f t="shared" si="2"/>
        <v>29</v>
      </c>
      <c r="B30">
        <f t="shared" si="0"/>
        <v>2022</v>
      </c>
      <c r="C30">
        <f t="shared" si="1"/>
        <v>4</v>
      </c>
      <c r="D30" s="1">
        <f t="shared" si="3"/>
        <v>44652</v>
      </c>
      <c r="E30">
        <f>_xlfn.IFNA(VLOOKUP(D30,IMAE!A:C,3,FALSE),0)</f>
        <v>4.9350025704472529</v>
      </c>
    </row>
    <row r="31" spans="1:5" x14ac:dyDescent="0.35">
      <c r="A31">
        <f t="shared" si="2"/>
        <v>30</v>
      </c>
      <c r="B31">
        <f t="shared" si="0"/>
        <v>2022</v>
      </c>
      <c r="C31">
        <f t="shared" si="1"/>
        <v>5</v>
      </c>
      <c r="D31" s="1">
        <f t="shared" si="3"/>
        <v>44682</v>
      </c>
      <c r="E31">
        <f>_xlfn.IFNA(VLOOKUP(D31,IMAE!A:C,3,FALSE),0)</f>
        <v>5.0582519950166187</v>
      </c>
    </row>
    <row r="32" spans="1:5" x14ac:dyDescent="0.35">
      <c r="A32">
        <f t="shared" si="2"/>
        <v>31</v>
      </c>
      <c r="B32">
        <f t="shared" si="0"/>
        <v>2022</v>
      </c>
      <c r="C32">
        <f t="shared" si="1"/>
        <v>6</v>
      </c>
      <c r="D32" s="1">
        <f t="shared" si="3"/>
        <v>44713</v>
      </c>
      <c r="E32">
        <f>_xlfn.IFNA(VLOOKUP(D32,IMAE!A:C,3,FALSE),0)</f>
        <v>4.2593424063382486</v>
      </c>
    </row>
    <row r="33" spans="1:5" x14ac:dyDescent="0.35">
      <c r="A33">
        <f t="shared" si="2"/>
        <v>32</v>
      </c>
      <c r="B33">
        <f t="shared" si="0"/>
        <v>2022</v>
      </c>
      <c r="C33">
        <f t="shared" si="1"/>
        <v>7</v>
      </c>
      <c r="D33" s="1">
        <f t="shared" si="3"/>
        <v>44743</v>
      </c>
      <c r="E33">
        <f>_xlfn.IFNA(VLOOKUP(D33,IMAE!A:C,3,FALSE),0)</f>
        <v>3.3010077416047068</v>
      </c>
    </row>
    <row r="34" spans="1:5" x14ac:dyDescent="0.35">
      <c r="A34">
        <f t="shared" si="2"/>
        <v>33</v>
      </c>
      <c r="B34">
        <f t="shared" si="0"/>
        <v>2022</v>
      </c>
      <c r="C34">
        <f t="shared" si="1"/>
        <v>8</v>
      </c>
      <c r="D34" s="1">
        <f t="shared" si="3"/>
        <v>44774</v>
      </c>
      <c r="E34">
        <f>_xlfn.IFNA(VLOOKUP(D34,IMAE!A:C,3,FALSE),0)</f>
        <v>4.6812266882446636</v>
      </c>
    </row>
    <row r="35" spans="1:5" x14ac:dyDescent="0.35">
      <c r="A35">
        <f t="shared" si="2"/>
        <v>34</v>
      </c>
      <c r="B35">
        <f t="shared" si="0"/>
        <v>2022</v>
      </c>
      <c r="C35">
        <f t="shared" si="1"/>
        <v>9</v>
      </c>
      <c r="D35" s="1">
        <f t="shared" si="3"/>
        <v>44805</v>
      </c>
      <c r="E35">
        <f>_xlfn.IFNA(VLOOKUP(D35,IMAE!A:C,3,FALSE),0)</f>
        <v>3.8393630322312191</v>
      </c>
    </row>
    <row r="36" spans="1:5" x14ac:dyDescent="0.35">
      <c r="A36">
        <f t="shared" si="2"/>
        <v>35</v>
      </c>
      <c r="B36">
        <f t="shared" si="0"/>
        <v>2022</v>
      </c>
      <c r="C36">
        <f t="shared" si="1"/>
        <v>10</v>
      </c>
      <c r="D36" s="1">
        <f t="shared" si="3"/>
        <v>44835</v>
      </c>
      <c r="E36">
        <f>_xlfn.IFNA(VLOOKUP(D36,IMAE!A:C,3,FALSE),0)</f>
        <v>3.6095086385187618</v>
      </c>
    </row>
    <row r="37" spans="1:5" x14ac:dyDescent="0.35">
      <c r="A37">
        <f t="shared" si="2"/>
        <v>36</v>
      </c>
      <c r="B37">
        <f t="shared" si="0"/>
        <v>2022</v>
      </c>
      <c r="C37">
        <f t="shared" si="1"/>
        <v>11</v>
      </c>
      <c r="D37" s="1">
        <f t="shared" si="3"/>
        <v>44866</v>
      </c>
      <c r="E37">
        <f>_xlfn.IFNA(VLOOKUP(D37,IMAE!A:C,3,FALSE),0)</f>
        <v>3.3519521507897139</v>
      </c>
    </row>
    <row r="38" spans="1:5" x14ac:dyDescent="0.35">
      <c r="A38">
        <f t="shared" si="2"/>
        <v>37</v>
      </c>
      <c r="B38">
        <f t="shared" si="0"/>
        <v>2022</v>
      </c>
      <c r="C38">
        <f t="shared" si="1"/>
        <v>12</v>
      </c>
      <c r="D38" s="1">
        <f t="shared" si="3"/>
        <v>44896</v>
      </c>
      <c r="E38">
        <f>_xlfn.IFNA(VLOOKUP(D38,IMAE!A:C,3,FALSE),0)</f>
        <v>3.3034430646642647</v>
      </c>
    </row>
    <row r="39" spans="1:5" x14ac:dyDescent="0.35">
      <c r="A39">
        <f t="shared" si="2"/>
        <v>38</v>
      </c>
      <c r="B39">
        <f t="shared" si="0"/>
        <v>2023</v>
      </c>
      <c r="C39">
        <f t="shared" si="1"/>
        <v>1</v>
      </c>
      <c r="D39" s="1">
        <f t="shared" si="3"/>
        <v>44927</v>
      </c>
      <c r="E39">
        <f>_xlfn.IFNA(VLOOKUP(D39,IMAE!A:C,3,FALSE),0)</f>
        <v>3.3048400205206434</v>
      </c>
    </row>
    <row r="40" spans="1:5" x14ac:dyDescent="0.35">
      <c r="A40">
        <f t="shared" si="2"/>
        <v>39</v>
      </c>
      <c r="B40">
        <f t="shared" si="0"/>
        <v>2023</v>
      </c>
      <c r="C40">
        <f t="shared" si="1"/>
        <v>2</v>
      </c>
      <c r="D40" s="1">
        <f t="shared" si="3"/>
        <v>44958</v>
      </c>
      <c r="E40">
        <f>_xlfn.IFNA(VLOOKUP(D40,IMAE!A:C,3,FALSE),0)</f>
        <v>4.7526484840547027</v>
      </c>
    </row>
    <row r="41" spans="1:5" x14ac:dyDescent="0.35">
      <c r="A41">
        <f t="shared" si="2"/>
        <v>40</v>
      </c>
      <c r="B41">
        <f t="shared" si="0"/>
        <v>2023</v>
      </c>
      <c r="C41">
        <f t="shared" si="1"/>
        <v>3</v>
      </c>
      <c r="D41" s="1">
        <f t="shared" si="3"/>
        <v>44986</v>
      </c>
      <c r="E41">
        <f>_xlfn.IFNA(VLOOKUP(D41,IMAE!A:C,3,FALSE),0)</f>
        <v>3.9622208936955161</v>
      </c>
    </row>
    <row r="42" spans="1:5" x14ac:dyDescent="0.35">
      <c r="A42">
        <f t="shared" si="2"/>
        <v>41</v>
      </c>
      <c r="B42">
        <f t="shared" si="0"/>
        <v>2023</v>
      </c>
      <c r="C42">
        <f t="shared" si="1"/>
        <v>4</v>
      </c>
      <c r="D42" s="1">
        <f t="shared" si="3"/>
        <v>45017</v>
      </c>
      <c r="E42">
        <f>_xlfn.IFNA(VLOOKUP(D42,IMAE!A:C,3,FALSE),0)</f>
        <v>3.4978311079733686</v>
      </c>
    </row>
    <row r="43" spans="1:5" x14ac:dyDescent="0.35">
      <c r="A43">
        <f t="shared" si="2"/>
        <v>42</v>
      </c>
      <c r="B43">
        <f t="shared" si="0"/>
        <v>2023</v>
      </c>
      <c r="C43">
        <f t="shared" si="1"/>
        <v>5</v>
      </c>
      <c r="D43" s="1">
        <f t="shared" si="3"/>
        <v>45047</v>
      </c>
      <c r="E43">
        <f>_xlfn.IFNA(VLOOKUP(D43,IMAE!A:C,3,FALSE),0)</f>
        <v>3.8002461504485439</v>
      </c>
    </row>
    <row r="44" spans="1:5" x14ac:dyDescent="0.35">
      <c r="A44">
        <f t="shared" si="2"/>
        <v>43</v>
      </c>
      <c r="B44">
        <f t="shared" si="0"/>
        <v>2023</v>
      </c>
      <c r="C44">
        <f t="shared" si="1"/>
        <v>6</v>
      </c>
      <c r="D44" s="1">
        <f t="shared" si="3"/>
        <v>45078</v>
      </c>
      <c r="E44">
        <f>_xlfn.IFNA(VLOOKUP(D44,IMAE!A:C,3,FALSE),0)</f>
        <v>5.0775200554525952</v>
      </c>
    </row>
    <row r="45" spans="1:5" x14ac:dyDescent="0.35">
      <c r="A45">
        <f t="shared" si="2"/>
        <v>44</v>
      </c>
      <c r="B45">
        <f t="shared" si="0"/>
        <v>2023</v>
      </c>
      <c r="C45">
        <f t="shared" si="1"/>
        <v>7</v>
      </c>
      <c r="D45" s="1">
        <f t="shared" si="3"/>
        <v>45108</v>
      </c>
      <c r="E45">
        <f>_xlfn.IFNA(VLOOKUP(D45,IMAE!A:C,3,FALSE),0)</f>
        <v>4.9936717670436792</v>
      </c>
    </row>
    <row r="46" spans="1:5" x14ac:dyDescent="0.35">
      <c r="A46">
        <f t="shared" si="2"/>
        <v>45</v>
      </c>
      <c r="B46">
        <f t="shared" si="0"/>
        <v>2023</v>
      </c>
      <c r="C46">
        <f t="shared" si="1"/>
        <v>8</v>
      </c>
      <c r="D46" s="1">
        <f t="shared" si="3"/>
        <v>45139</v>
      </c>
      <c r="E46">
        <f>_xlfn.IFNA(VLOOKUP(D46,IMAE!A:C,3,FALSE),0)</f>
        <v>3.6066509678962286</v>
      </c>
    </row>
    <row r="47" spans="1:5" x14ac:dyDescent="0.35">
      <c r="A47">
        <f t="shared" si="2"/>
        <v>46</v>
      </c>
      <c r="B47">
        <f t="shared" si="0"/>
        <v>2023</v>
      </c>
      <c r="C47">
        <f t="shared" si="1"/>
        <v>9</v>
      </c>
      <c r="D47" s="1">
        <f t="shared" si="3"/>
        <v>45170</v>
      </c>
      <c r="E47">
        <f>_xlfn.IFNA(VLOOKUP(D47,IMAE!A:C,3,FALSE),0)</f>
        <v>3.4628167411967041</v>
      </c>
    </row>
    <row r="48" spans="1:5" x14ac:dyDescent="0.35">
      <c r="A48">
        <f t="shared" si="2"/>
        <v>47</v>
      </c>
      <c r="B48">
        <f t="shared" si="0"/>
        <v>2023</v>
      </c>
      <c r="C48">
        <f t="shared" si="1"/>
        <v>10</v>
      </c>
      <c r="D48" s="1">
        <f t="shared" si="3"/>
        <v>45200</v>
      </c>
      <c r="E48">
        <f>_xlfn.IFNA(VLOOKUP(D48,IMAE!A:C,3,FALSE),0)</f>
        <v>1.3187426299765832</v>
      </c>
    </row>
    <row r="49" spans="1:5" x14ac:dyDescent="0.35">
      <c r="A49">
        <f t="shared" si="2"/>
        <v>48</v>
      </c>
      <c r="B49">
        <f t="shared" si="0"/>
        <v>2023</v>
      </c>
      <c r="C49">
        <f t="shared" si="1"/>
        <v>11</v>
      </c>
      <c r="D49" s="1">
        <f t="shared" si="3"/>
        <v>45231</v>
      </c>
      <c r="E49">
        <f>_xlfn.IFNA(VLOOKUP(D49,IMAE!A:C,3,FALSE),0)</f>
        <v>2.4306962391772373</v>
      </c>
    </row>
    <row r="50" spans="1:5" x14ac:dyDescent="0.35">
      <c r="A50">
        <f t="shared" si="2"/>
        <v>49</v>
      </c>
      <c r="B50">
        <f t="shared" si="0"/>
        <v>2023</v>
      </c>
      <c r="C50">
        <f t="shared" si="1"/>
        <v>12</v>
      </c>
      <c r="D50" s="1">
        <f t="shared" si="3"/>
        <v>45261</v>
      </c>
      <c r="E50">
        <f>_xlfn.IFNA(VLOOKUP(D50,IMAE!A:C,3,FALSE),0)</f>
        <v>2.2873198151883969</v>
      </c>
    </row>
    <row r="51" spans="1:5" x14ac:dyDescent="0.35">
      <c r="A51">
        <f t="shared" si="2"/>
        <v>50</v>
      </c>
      <c r="B51">
        <f t="shared" si="0"/>
        <v>2024</v>
      </c>
      <c r="C51">
        <f t="shared" si="1"/>
        <v>1</v>
      </c>
      <c r="D51" s="1">
        <f t="shared" si="3"/>
        <v>45292</v>
      </c>
      <c r="E51">
        <f>_xlfn.IFNA(VLOOKUP(D51,IMAE!A:C,3,FALSE),0)</f>
        <v>4.2519402168277054</v>
      </c>
    </row>
    <row r="52" spans="1:5" x14ac:dyDescent="0.35">
      <c r="A52">
        <f t="shared" si="2"/>
        <v>51</v>
      </c>
      <c r="B52">
        <f t="shared" si="0"/>
        <v>2024</v>
      </c>
      <c r="C52">
        <f t="shared" si="1"/>
        <v>2</v>
      </c>
      <c r="D52" s="1">
        <f t="shared" si="3"/>
        <v>45323</v>
      </c>
      <c r="E52">
        <f>_xlfn.IFNA(VLOOKUP(D52,IMAE!A:C,3,FALSE),0)</f>
        <v>2.9968346905788508</v>
      </c>
    </row>
    <row r="53" spans="1:5" x14ac:dyDescent="0.35">
      <c r="A53">
        <f t="shared" si="2"/>
        <v>52</v>
      </c>
      <c r="B53">
        <f t="shared" si="0"/>
        <v>2024</v>
      </c>
      <c r="C53">
        <f t="shared" si="1"/>
        <v>3</v>
      </c>
      <c r="D53" s="1">
        <f t="shared" si="3"/>
        <v>45352</v>
      </c>
      <c r="E53">
        <f>_xlfn.IFNA(VLOOKUP(D53,IMAE!A:C,3,FALSE),0)</f>
        <v>2.1345396938509111</v>
      </c>
    </row>
    <row r="54" spans="1:5" x14ac:dyDescent="0.35">
      <c r="A54">
        <f t="shared" si="2"/>
        <v>53</v>
      </c>
      <c r="B54">
        <f t="shared" si="0"/>
        <v>2024</v>
      </c>
      <c r="C54">
        <f t="shared" si="1"/>
        <v>4</v>
      </c>
      <c r="D54" s="1">
        <f t="shared" si="3"/>
        <v>45383</v>
      </c>
      <c r="E54">
        <f>_xlfn.IFNA(VLOOKUP(D54,IMAE!A:C,3,FALSE),0)</f>
        <v>3.9316973392582217</v>
      </c>
    </row>
    <row r="55" spans="1:5" x14ac:dyDescent="0.35">
      <c r="A55">
        <f t="shared" si="2"/>
        <v>54</v>
      </c>
      <c r="B55">
        <f t="shared" si="0"/>
        <v>2024</v>
      </c>
      <c r="C55">
        <f t="shared" si="1"/>
        <v>5</v>
      </c>
      <c r="D55" s="1">
        <f t="shared" si="3"/>
        <v>45413</v>
      </c>
      <c r="E55">
        <f>_xlfn.IFNA(VLOOKUP(D55,IMAE!A:C,3,FALSE),0)</f>
        <v>4.4101219055940817</v>
      </c>
    </row>
    <row r="56" spans="1:5" x14ac:dyDescent="0.35">
      <c r="A56">
        <f t="shared" si="2"/>
        <v>55</v>
      </c>
      <c r="B56">
        <f t="shared" si="0"/>
        <v>2024</v>
      </c>
      <c r="C56">
        <f t="shared" si="1"/>
        <v>6</v>
      </c>
      <c r="D56" s="1">
        <f t="shared" si="3"/>
        <v>45444</v>
      </c>
      <c r="E56">
        <f>_xlfn.IFNA(VLOOKUP(D56,IMAE!A:C,3,FALSE),0)</f>
        <v>2.8943341881410163</v>
      </c>
    </row>
    <row r="57" spans="1:5" x14ac:dyDescent="0.35">
      <c r="A57">
        <f t="shared" si="2"/>
        <v>56</v>
      </c>
      <c r="B57">
        <f t="shared" si="0"/>
        <v>2024</v>
      </c>
      <c r="C57">
        <f t="shared" si="1"/>
        <v>7</v>
      </c>
      <c r="D57" s="1">
        <f t="shared" si="3"/>
        <v>45474</v>
      </c>
      <c r="E57">
        <f>_xlfn.IFNA(VLOOKUP(D57,IMAE!A:C,3,FALSE),0)</f>
        <v>2.8396484033846718</v>
      </c>
    </row>
    <row r="58" spans="1:5" x14ac:dyDescent="0.35">
      <c r="A58">
        <f t="shared" si="2"/>
        <v>57</v>
      </c>
      <c r="B58">
        <f t="shared" si="0"/>
        <v>2024</v>
      </c>
      <c r="C58">
        <f t="shared" si="1"/>
        <v>8</v>
      </c>
      <c r="D58" s="1">
        <f t="shared" si="3"/>
        <v>45505</v>
      </c>
      <c r="E58">
        <f>_xlfn.IFNA(VLOOKUP(D58,IMAE!A:C,3,FALSE),0)</f>
        <v>3.9543580459163223</v>
      </c>
    </row>
    <row r="59" spans="1:5" x14ac:dyDescent="0.35">
      <c r="A59">
        <f t="shared" si="2"/>
        <v>58</v>
      </c>
      <c r="B59">
        <f t="shared" si="0"/>
        <v>2024</v>
      </c>
      <c r="C59">
        <f t="shared" si="1"/>
        <v>9</v>
      </c>
      <c r="D59" s="1">
        <f t="shared" si="3"/>
        <v>45536</v>
      </c>
      <c r="E59">
        <f>_xlfn.IFNA(VLOOKUP(D59,IMAE!A:C,3,FALSE),0)</f>
        <v>3.7333394990428417</v>
      </c>
    </row>
    <row r="60" spans="1:5" x14ac:dyDescent="0.35">
      <c r="A60">
        <f t="shared" si="2"/>
        <v>59</v>
      </c>
      <c r="B60">
        <f t="shared" si="0"/>
        <v>2024</v>
      </c>
      <c r="C60">
        <f t="shared" si="1"/>
        <v>10</v>
      </c>
      <c r="D60" s="1">
        <f t="shared" si="3"/>
        <v>45566</v>
      </c>
      <c r="E60">
        <f>_xlfn.IFNA(VLOOKUP(D60,IMAE!A:C,3,FALSE),0)</f>
        <v>6.0513827201879735</v>
      </c>
    </row>
    <row r="61" spans="1:5" x14ac:dyDescent="0.35">
      <c r="A61">
        <f t="shared" si="2"/>
        <v>60</v>
      </c>
      <c r="B61">
        <f t="shared" si="0"/>
        <v>2024</v>
      </c>
      <c r="C61">
        <f t="shared" si="1"/>
        <v>11</v>
      </c>
      <c r="D61" s="1">
        <f t="shared" si="3"/>
        <v>45597</v>
      </c>
      <c r="E61">
        <f>_xlfn.IFNA(VLOOKUP(D61,IMAE!A:C,3,FALSE),0)</f>
        <v>3.5078683954843086</v>
      </c>
    </row>
    <row r="62" spans="1:5" x14ac:dyDescent="0.35">
      <c r="A62">
        <f t="shared" si="2"/>
        <v>61</v>
      </c>
      <c r="B62">
        <f t="shared" si="0"/>
        <v>2024</v>
      </c>
      <c r="C62">
        <f t="shared" si="1"/>
        <v>12</v>
      </c>
      <c r="D62" s="1">
        <f t="shared" si="3"/>
        <v>45627</v>
      </c>
      <c r="E62">
        <f>_xlfn.IFNA(VLOOKUP(D62,IMAE!A:C,3,FALSE),0)</f>
        <v>0</v>
      </c>
    </row>
    <row r="63" spans="1:5" x14ac:dyDescent="0.35">
      <c r="A63">
        <f t="shared" si="2"/>
        <v>62</v>
      </c>
      <c r="B63">
        <f t="shared" si="0"/>
        <v>2025</v>
      </c>
      <c r="C63">
        <f t="shared" si="1"/>
        <v>1</v>
      </c>
      <c r="D63" s="1">
        <f t="shared" si="3"/>
        <v>45658</v>
      </c>
      <c r="E63">
        <f>_xlfn.IFNA(VLOOKUP(D63,IMAE!A:C,3,FALSE),0)</f>
        <v>0</v>
      </c>
    </row>
    <row r="64" spans="1:5" x14ac:dyDescent="0.35">
      <c r="A64">
        <f t="shared" si="2"/>
        <v>63</v>
      </c>
      <c r="B64">
        <f t="shared" si="0"/>
        <v>2025</v>
      </c>
      <c r="C64">
        <f t="shared" si="1"/>
        <v>2</v>
      </c>
      <c r="D64" s="1">
        <f t="shared" si="3"/>
        <v>45689</v>
      </c>
      <c r="E64">
        <f>_xlfn.IFNA(VLOOKUP(D64,IMAE!A:C,3,FALSE),0)</f>
        <v>0</v>
      </c>
    </row>
    <row r="65" spans="1:5" x14ac:dyDescent="0.35">
      <c r="A65">
        <f t="shared" si="2"/>
        <v>64</v>
      </c>
      <c r="B65">
        <f t="shared" si="0"/>
        <v>2025</v>
      </c>
      <c r="C65">
        <f t="shared" si="1"/>
        <v>3</v>
      </c>
      <c r="D65" s="1">
        <f t="shared" si="3"/>
        <v>45717</v>
      </c>
      <c r="E65">
        <f>_xlfn.IFNA(VLOOKUP(D65,IMAE!A:C,3,FALSE),0)</f>
        <v>0</v>
      </c>
    </row>
    <row r="66" spans="1:5" x14ac:dyDescent="0.35">
      <c r="A66">
        <f t="shared" si="2"/>
        <v>65</v>
      </c>
      <c r="B66">
        <f>+YEAR(D66)</f>
        <v>2025</v>
      </c>
      <c r="C66">
        <f>+MONTH(D66)</f>
        <v>4</v>
      </c>
      <c r="D66" s="1">
        <f t="shared" si="3"/>
        <v>45748</v>
      </c>
      <c r="E66">
        <f>_xlfn.IFNA(VLOOKUP(D66,IMAE!A:C,3,FALSE),0)</f>
        <v>0</v>
      </c>
    </row>
    <row r="67" spans="1:5" x14ac:dyDescent="0.35">
      <c r="A67">
        <f t="shared" si="2"/>
        <v>66</v>
      </c>
      <c r="B67">
        <f>+YEAR(D67)</f>
        <v>2025</v>
      </c>
      <c r="C67">
        <f>+MONTH(D67)</f>
        <v>5</v>
      </c>
      <c r="D67" s="1">
        <f t="shared" si="3"/>
        <v>45778</v>
      </c>
      <c r="E67">
        <f>_xlfn.IFNA(VLOOKUP(D67,IMAE!A:C,3,FALSE),0)</f>
        <v>0</v>
      </c>
    </row>
    <row r="68" spans="1:5" x14ac:dyDescent="0.35">
      <c r="A68">
        <f t="shared" ref="A68:A86" si="4">+A67+1</f>
        <v>67</v>
      </c>
      <c r="B68">
        <f>+YEAR(D68)</f>
        <v>2025</v>
      </c>
      <c r="C68">
        <f>+MONTH(D68)</f>
        <v>6</v>
      </c>
      <c r="D68" s="1">
        <f t="shared" ref="D68:D86" si="5">+EOMONTH(D67,0)+1</f>
        <v>45809</v>
      </c>
      <c r="E68">
        <f>_xlfn.IFNA(VLOOKUP(D68,IMAE!A:C,3,FALSE),0)</f>
        <v>0</v>
      </c>
    </row>
    <row r="69" spans="1:5" x14ac:dyDescent="0.35">
      <c r="A69">
        <f t="shared" si="4"/>
        <v>68</v>
      </c>
      <c r="B69">
        <f>+YEAR(D69)</f>
        <v>2025</v>
      </c>
      <c r="C69">
        <f>+MONTH(D69)</f>
        <v>7</v>
      </c>
      <c r="D69" s="1">
        <f t="shared" si="5"/>
        <v>45839</v>
      </c>
      <c r="E69">
        <f>_xlfn.IFNA(VLOOKUP(D69,IMAE!A:C,3,FALSE),0)</f>
        <v>0</v>
      </c>
    </row>
    <row r="70" spans="1:5" x14ac:dyDescent="0.35">
      <c r="A70">
        <f t="shared" si="4"/>
        <v>69</v>
      </c>
      <c r="B70">
        <f t="shared" ref="B70:B86" si="6">+YEAR(D70)</f>
        <v>2025</v>
      </c>
      <c r="C70">
        <f t="shared" ref="C70:C86" si="7">+MONTH(D70)</f>
        <v>8</v>
      </c>
      <c r="D70" s="1">
        <f t="shared" si="5"/>
        <v>45870</v>
      </c>
      <c r="E70">
        <f>_xlfn.IFNA(VLOOKUP(D70,IMAE!A:C,3,FALSE),0)</f>
        <v>0</v>
      </c>
    </row>
    <row r="71" spans="1:5" x14ac:dyDescent="0.35">
      <c r="A71">
        <f t="shared" si="4"/>
        <v>70</v>
      </c>
      <c r="B71">
        <f t="shared" si="6"/>
        <v>2025</v>
      </c>
      <c r="C71">
        <f t="shared" si="7"/>
        <v>9</v>
      </c>
      <c r="D71" s="1">
        <f t="shared" si="5"/>
        <v>45901</v>
      </c>
      <c r="E71">
        <f>_xlfn.IFNA(VLOOKUP(D71,IMAE!A:C,3,FALSE),0)</f>
        <v>0</v>
      </c>
    </row>
    <row r="72" spans="1:5" x14ac:dyDescent="0.35">
      <c r="A72">
        <f t="shared" si="4"/>
        <v>71</v>
      </c>
      <c r="B72">
        <f t="shared" si="6"/>
        <v>2025</v>
      </c>
      <c r="C72">
        <f t="shared" si="7"/>
        <v>10</v>
      </c>
      <c r="D72" s="1">
        <f t="shared" si="5"/>
        <v>45931</v>
      </c>
      <c r="E72">
        <f>_xlfn.IFNA(VLOOKUP(D72,IMAE!A:C,3,FALSE),0)</f>
        <v>0</v>
      </c>
    </row>
    <row r="73" spans="1:5" x14ac:dyDescent="0.35">
      <c r="A73">
        <f t="shared" si="4"/>
        <v>72</v>
      </c>
      <c r="B73">
        <f t="shared" si="6"/>
        <v>2025</v>
      </c>
      <c r="C73">
        <f t="shared" si="7"/>
        <v>11</v>
      </c>
      <c r="D73" s="1">
        <f t="shared" si="5"/>
        <v>45962</v>
      </c>
      <c r="E73">
        <f>_xlfn.IFNA(VLOOKUP(D73,IMAE!A:C,3,FALSE),0)</f>
        <v>0</v>
      </c>
    </row>
    <row r="74" spans="1:5" x14ac:dyDescent="0.35">
      <c r="A74">
        <f t="shared" si="4"/>
        <v>73</v>
      </c>
      <c r="B74">
        <f t="shared" si="6"/>
        <v>2025</v>
      </c>
      <c r="C74">
        <f t="shared" si="7"/>
        <v>12</v>
      </c>
      <c r="D74" s="1">
        <f t="shared" si="5"/>
        <v>45992</v>
      </c>
      <c r="E74">
        <f>_xlfn.IFNA(VLOOKUP(D74,IMAE!A:C,3,FALSE),0)</f>
        <v>0</v>
      </c>
    </row>
    <row r="75" spans="1:5" x14ac:dyDescent="0.35">
      <c r="A75">
        <f t="shared" si="4"/>
        <v>74</v>
      </c>
      <c r="B75">
        <f t="shared" si="6"/>
        <v>2026</v>
      </c>
      <c r="C75">
        <f t="shared" si="7"/>
        <v>1</v>
      </c>
      <c r="D75" s="1">
        <f t="shared" si="5"/>
        <v>46023</v>
      </c>
      <c r="E75">
        <f>_xlfn.IFNA(VLOOKUP(D75,IMAE!A:C,3,FALSE),0)</f>
        <v>0</v>
      </c>
    </row>
    <row r="76" spans="1:5" x14ac:dyDescent="0.35">
      <c r="A76">
        <f t="shared" si="4"/>
        <v>75</v>
      </c>
      <c r="B76">
        <f t="shared" si="6"/>
        <v>2026</v>
      </c>
      <c r="C76">
        <f t="shared" si="7"/>
        <v>2</v>
      </c>
      <c r="D76" s="1">
        <f t="shared" si="5"/>
        <v>46054</v>
      </c>
      <c r="E76">
        <f>_xlfn.IFNA(VLOOKUP(D76,IMAE!A:C,3,FALSE),0)</f>
        <v>0</v>
      </c>
    </row>
    <row r="77" spans="1:5" x14ac:dyDescent="0.35">
      <c r="A77">
        <f t="shared" si="4"/>
        <v>76</v>
      </c>
      <c r="B77">
        <f t="shared" si="6"/>
        <v>2026</v>
      </c>
      <c r="C77">
        <f t="shared" si="7"/>
        <v>3</v>
      </c>
      <c r="D77" s="1">
        <f t="shared" si="5"/>
        <v>46082</v>
      </c>
      <c r="E77">
        <f>_xlfn.IFNA(VLOOKUP(D77,IMAE!A:C,3,FALSE),0)</f>
        <v>0</v>
      </c>
    </row>
    <row r="78" spans="1:5" x14ac:dyDescent="0.35">
      <c r="A78">
        <f t="shared" si="4"/>
        <v>77</v>
      </c>
      <c r="B78">
        <f t="shared" si="6"/>
        <v>2026</v>
      </c>
      <c r="C78">
        <f t="shared" si="7"/>
        <v>4</v>
      </c>
      <c r="D78" s="1">
        <f t="shared" si="5"/>
        <v>46113</v>
      </c>
      <c r="E78">
        <f>_xlfn.IFNA(VLOOKUP(D78,IMAE!A:C,3,FALSE),0)</f>
        <v>0</v>
      </c>
    </row>
    <row r="79" spans="1:5" x14ac:dyDescent="0.35">
      <c r="A79">
        <f t="shared" si="4"/>
        <v>78</v>
      </c>
      <c r="B79">
        <f t="shared" si="6"/>
        <v>2026</v>
      </c>
      <c r="C79">
        <f t="shared" si="7"/>
        <v>5</v>
      </c>
      <c r="D79" s="1">
        <f t="shared" si="5"/>
        <v>46143</v>
      </c>
      <c r="E79">
        <f>_xlfn.IFNA(VLOOKUP(D79,IMAE!A:C,3,FALSE),0)</f>
        <v>0</v>
      </c>
    </row>
    <row r="80" spans="1:5" x14ac:dyDescent="0.35">
      <c r="A80">
        <f t="shared" si="4"/>
        <v>79</v>
      </c>
      <c r="B80">
        <f t="shared" si="6"/>
        <v>2026</v>
      </c>
      <c r="C80">
        <f t="shared" si="7"/>
        <v>6</v>
      </c>
      <c r="D80" s="1">
        <f t="shared" si="5"/>
        <v>46174</v>
      </c>
      <c r="E80">
        <f>_xlfn.IFNA(VLOOKUP(D80,IMAE!A:C,3,FALSE),0)</f>
        <v>0</v>
      </c>
    </row>
    <row r="81" spans="1:5" x14ac:dyDescent="0.35">
      <c r="A81">
        <f t="shared" si="4"/>
        <v>80</v>
      </c>
      <c r="B81">
        <f t="shared" si="6"/>
        <v>2026</v>
      </c>
      <c r="C81">
        <f t="shared" si="7"/>
        <v>7</v>
      </c>
      <c r="D81" s="1">
        <f t="shared" si="5"/>
        <v>46204</v>
      </c>
      <c r="E81">
        <f>_xlfn.IFNA(VLOOKUP(D81,IMAE!A:C,3,FALSE),0)</f>
        <v>0</v>
      </c>
    </row>
    <row r="82" spans="1:5" x14ac:dyDescent="0.35">
      <c r="A82">
        <f t="shared" si="4"/>
        <v>81</v>
      </c>
      <c r="B82">
        <f t="shared" si="6"/>
        <v>2026</v>
      </c>
      <c r="C82">
        <f t="shared" si="7"/>
        <v>8</v>
      </c>
      <c r="D82" s="1">
        <f t="shared" si="5"/>
        <v>46235</v>
      </c>
      <c r="E82">
        <f>_xlfn.IFNA(VLOOKUP(D82,IMAE!A:C,3,FALSE),0)</f>
        <v>0</v>
      </c>
    </row>
    <row r="83" spans="1:5" x14ac:dyDescent="0.35">
      <c r="A83">
        <f t="shared" si="4"/>
        <v>82</v>
      </c>
      <c r="B83">
        <f t="shared" si="6"/>
        <v>2026</v>
      </c>
      <c r="C83">
        <f t="shared" si="7"/>
        <v>9</v>
      </c>
      <c r="D83" s="1">
        <f t="shared" si="5"/>
        <v>46266</v>
      </c>
      <c r="E83">
        <f>_xlfn.IFNA(VLOOKUP(D83,IMAE!A:C,3,FALSE),0)</f>
        <v>0</v>
      </c>
    </row>
    <row r="84" spans="1:5" x14ac:dyDescent="0.35">
      <c r="A84">
        <f t="shared" si="4"/>
        <v>83</v>
      </c>
      <c r="B84">
        <f t="shared" si="6"/>
        <v>2026</v>
      </c>
      <c r="C84">
        <f t="shared" si="7"/>
        <v>10</v>
      </c>
      <c r="D84" s="1">
        <f t="shared" si="5"/>
        <v>46296</v>
      </c>
      <c r="E84">
        <f>_xlfn.IFNA(VLOOKUP(D84,IMAE!A:C,3,FALSE),0)</f>
        <v>0</v>
      </c>
    </row>
    <row r="85" spans="1:5" x14ac:dyDescent="0.35">
      <c r="A85">
        <f t="shared" si="4"/>
        <v>84</v>
      </c>
      <c r="B85">
        <f t="shared" si="6"/>
        <v>2026</v>
      </c>
      <c r="C85">
        <f t="shared" si="7"/>
        <v>11</v>
      </c>
      <c r="D85" s="1">
        <f t="shared" si="5"/>
        <v>46327</v>
      </c>
      <c r="E85">
        <f>_xlfn.IFNA(VLOOKUP(D85,IMAE!A:C,3,FALSE),0)</f>
        <v>0</v>
      </c>
    </row>
    <row r="86" spans="1:5" x14ac:dyDescent="0.35">
      <c r="A86">
        <f t="shared" si="4"/>
        <v>85</v>
      </c>
      <c r="B86">
        <f t="shared" si="6"/>
        <v>2026</v>
      </c>
      <c r="C86">
        <f t="shared" si="7"/>
        <v>12</v>
      </c>
      <c r="D86" s="1">
        <f t="shared" si="5"/>
        <v>46357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topLeftCell="A42" workbookViewId="0">
      <selection activeCell="B17" sqref="B17"/>
    </sheetView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72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73</v>
      </c>
      <c r="B3" s="27"/>
      <c r="C3"/>
      <c r="D3"/>
      <c r="E3"/>
      <c r="F3"/>
      <c r="G3"/>
      <c r="H3"/>
      <c r="I3"/>
    </row>
    <row r="4" spans="1:9" x14ac:dyDescent="0.3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79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5">
      <c r="A17" t="s">
        <v>95</v>
      </c>
      <c r="B17">
        <f>+INTERCEPT('IMAE para s'!E2:E61,'IMAE para s'!A2:A61)</f>
        <v>2.1271121818833381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96</v>
      </c>
      <c r="B18" s="11">
        <f>+SLOPE('IMAE para s'!E2:E61,'IMAE para s'!A2:A61)</f>
        <v>4.8291658711417502E-2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97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5">
      <c r="A25">
        <v>1</v>
      </c>
      <c r="B25">
        <f>+$B$17+A25*$B$18</f>
        <v>2.1754038405947558</v>
      </c>
      <c r="C25">
        <f>+'IMAE para s'!E2-'IMAE regresion'!B25</f>
        <v>2.214057138639161</v>
      </c>
      <c r="D25"/>
      <c r="E25"/>
      <c r="F25"/>
      <c r="G25"/>
      <c r="H25"/>
      <c r="I25"/>
    </row>
    <row r="26" spans="1:9" x14ac:dyDescent="0.35">
      <c r="A26">
        <v>2</v>
      </c>
      <c r="B26">
        <f t="shared" ref="B26:B84" si="0">+$B$17+A26*$B$18</f>
        <v>2.2236954993061731</v>
      </c>
      <c r="C26">
        <f>+'IMAE para s'!E3-'IMAE regresion'!B26</f>
        <v>2.0601256080489789</v>
      </c>
      <c r="D26"/>
      <c r="E26"/>
      <c r="F26"/>
      <c r="G26"/>
      <c r="H26"/>
      <c r="I26"/>
    </row>
    <row r="27" spans="1:9" x14ac:dyDescent="0.35">
      <c r="A27">
        <v>3</v>
      </c>
      <c r="B27">
        <f t="shared" si="0"/>
        <v>2.2719871580175908</v>
      </c>
      <c r="C27">
        <f>+'IMAE para s'!E4-'IMAE regresion'!B27</f>
        <v>2.5253493185506404E-2</v>
      </c>
      <c r="D27"/>
      <c r="E27"/>
      <c r="F27"/>
      <c r="G27"/>
      <c r="H27"/>
      <c r="I27"/>
    </row>
    <row r="28" spans="1:9" x14ac:dyDescent="0.35">
      <c r="A28">
        <v>4</v>
      </c>
      <c r="B28">
        <f t="shared" si="0"/>
        <v>2.320278816729008</v>
      </c>
      <c r="C28">
        <f>+'IMAE para s'!E5-'IMAE regresion'!B28</f>
        <v>-6.3010169039298702</v>
      </c>
      <c r="D28"/>
      <c r="E28"/>
      <c r="F28"/>
      <c r="G28"/>
      <c r="H28"/>
      <c r="I28"/>
    </row>
    <row r="29" spans="1:9" x14ac:dyDescent="0.35">
      <c r="A29">
        <v>5</v>
      </c>
      <c r="B29">
        <f t="shared" si="0"/>
        <v>2.3685704754404258</v>
      </c>
      <c r="C29">
        <f>+'IMAE para s'!E6-'IMAE regresion'!B29</f>
        <v>-11.944888370393219</v>
      </c>
      <c r="D29"/>
      <c r="E29"/>
      <c r="F29"/>
      <c r="G29"/>
      <c r="H29"/>
      <c r="I29"/>
    </row>
    <row r="30" spans="1:9" x14ac:dyDescent="0.35">
      <c r="A30">
        <v>6</v>
      </c>
      <c r="B30">
        <f t="shared" si="0"/>
        <v>2.416862134151843</v>
      </c>
      <c r="C30">
        <f>+'IMAE para s'!E7-'IMAE regresion'!B30</f>
        <v>-12.694476924137803</v>
      </c>
      <c r="D30"/>
      <c r="E30"/>
      <c r="F30"/>
      <c r="G30"/>
      <c r="H30"/>
      <c r="I30"/>
    </row>
    <row r="31" spans="1:9" x14ac:dyDescent="0.35">
      <c r="A31">
        <v>7</v>
      </c>
      <c r="B31">
        <f t="shared" si="0"/>
        <v>2.4651537928632608</v>
      </c>
      <c r="C31">
        <f>+'IMAE para s'!E8-'IMAE regresion'!B31</f>
        <v>-10.317566013486271</v>
      </c>
      <c r="D31"/>
      <c r="E31"/>
      <c r="F31"/>
      <c r="G31"/>
      <c r="H31"/>
      <c r="I31"/>
    </row>
    <row r="32" spans="1:9" x14ac:dyDescent="0.35">
      <c r="A32">
        <v>8</v>
      </c>
      <c r="B32">
        <f t="shared" si="0"/>
        <v>2.513445451574678</v>
      </c>
      <c r="C32">
        <f>+'IMAE para s'!E9-'IMAE regresion'!B32</f>
        <v>-6.3855163373439963</v>
      </c>
      <c r="D32"/>
      <c r="E32"/>
      <c r="F32"/>
      <c r="G32"/>
      <c r="H32"/>
      <c r="I32"/>
    </row>
    <row r="33" spans="1:9" x14ac:dyDescent="0.35">
      <c r="A33">
        <v>9</v>
      </c>
      <c r="B33">
        <f t="shared" si="0"/>
        <v>2.5617371102860957</v>
      </c>
      <c r="C33">
        <f>+'IMAE para s'!E10-'IMAE regresion'!B33</f>
        <v>-3.6567528178820723</v>
      </c>
      <c r="D33"/>
      <c r="E33"/>
      <c r="F33"/>
      <c r="G33"/>
      <c r="H33"/>
      <c r="I33"/>
    </row>
    <row r="34" spans="1:9" x14ac:dyDescent="0.35">
      <c r="A34">
        <v>10</v>
      </c>
      <c r="B34">
        <f t="shared" si="0"/>
        <v>2.610028768997513</v>
      </c>
      <c r="C34">
        <f>+'IMAE para s'!E11-'IMAE regresion'!B34</f>
        <v>-1.8054999218986905</v>
      </c>
      <c r="D34"/>
      <c r="E34"/>
      <c r="F34"/>
      <c r="G34"/>
      <c r="H34"/>
      <c r="I34"/>
    </row>
    <row r="35" spans="1:9" x14ac:dyDescent="0.35">
      <c r="A35">
        <v>11</v>
      </c>
      <c r="B35">
        <f t="shared" si="0"/>
        <v>2.6583204277089307</v>
      </c>
      <c r="C35">
        <f>+'IMAE para s'!E12-'IMAE regresion'!B35</f>
        <v>-0.43602465470260787</v>
      </c>
      <c r="D35"/>
      <c r="E35"/>
      <c r="F35"/>
      <c r="G35"/>
      <c r="H35"/>
      <c r="I35"/>
    </row>
    <row r="36" spans="1:9" x14ac:dyDescent="0.35">
      <c r="A36">
        <v>12</v>
      </c>
      <c r="B36">
        <f t="shared" si="0"/>
        <v>2.706612086420348</v>
      </c>
      <c r="C36">
        <f>+'IMAE para s'!E13-'IMAE regresion'!B36</f>
        <v>-1.4650606070805576</v>
      </c>
      <c r="D36"/>
      <c r="E36"/>
      <c r="F36"/>
      <c r="G36"/>
      <c r="H36"/>
      <c r="I36"/>
    </row>
    <row r="37" spans="1:9" x14ac:dyDescent="0.35">
      <c r="A37">
        <v>13</v>
      </c>
      <c r="B37">
        <f t="shared" si="0"/>
        <v>2.7549037451317657</v>
      </c>
      <c r="C37">
        <f>+'IMAE para s'!E14-'IMAE regresion'!B37</f>
        <v>1.3109393240803699</v>
      </c>
      <c r="D37"/>
      <c r="E37"/>
      <c r="F37"/>
      <c r="G37"/>
      <c r="H37"/>
      <c r="I37"/>
    </row>
    <row r="38" spans="1:9" x14ac:dyDescent="0.35">
      <c r="A38">
        <v>14</v>
      </c>
      <c r="B38">
        <f t="shared" si="0"/>
        <v>2.803195403843183</v>
      </c>
      <c r="C38">
        <f>+'IMAE para s'!E15-'IMAE regresion'!B38</f>
        <v>-1.4883838581960798</v>
      </c>
      <c r="D38"/>
      <c r="E38"/>
      <c r="F38"/>
      <c r="G38"/>
      <c r="H38"/>
      <c r="I38"/>
    </row>
    <row r="39" spans="1:9" x14ac:dyDescent="0.35">
      <c r="A39">
        <v>15</v>
      </c>
      <c r="B39">
        <f t="shared" si="0"/>
        <v>2.8514870625546007</v>
      </c>
      <c r="C39">
        <f>+'IMAE para s'!E16-'IMAE regresion'!B39</f>
        <v>-0.42847691219155992</v>
      </c>
      <c r="D39"/>
      <c r="E39"/>
      <c r="F39"/>
      <c r="G39"/>
      <c r="H39"/>
      <c r="I39"/>
    </row>
    <row r="40" spans="1:9" x14ac:dyDescent="0.35">
      <c r="A40">
        <v>16</v>
      </c>
      <c r="B40">
        <f t="shared" si="0"/>
        <v>2.899778721266018</v>
      </c>
      <c r="C40">
        <f>+'IMAE para s'!E17-'IMAE regresion'!B40</f>
        <v>7.0441465748432828</v>
      </c>
      <c r="D40"/>
      <c r="E40"/>
      <c r="F40"/>
      <c r="G40"/>
      <c r="H40"/>
      <c r="I40"/>
    </row>
    <row r="41" spans="1:9" x14ac:dyDescent="0.35">
      <c r="A41">
        <v>17</v>
      </c>
      <c r="B41">
        <f t="shared" si="0"/>
        <v>2.9480703799774357</v>
      </c>
      <c r="C41">
        <f>+'IMAE para s'!E18-'IMAE regresion'!B41</f>
        <v>12.631228689418153</v>
      </c>
      <c r="D41"/>
      <c r="E41"/>
      <c r="F41"/>
      <c r="G41"/>
      <c r="H41"/>
      <c r="I41"/>
    </row>
    <row r="42" spans="1:9" x14ac:dyDescent="0.35">
      <c r="A42">
        <v>18</v>
      </c>
      <c r="B42">
        <f t="shared" si="0"/>
        <v>2.996362038688853</v>
      </c>
      <c r="C42">
        <f>+'IMAE para s'!E19-'IMAE regresion'!B42</f>
        <v>13.719246744392455</v>
      </c>
      <c r="D42"/>
      <c r="E42"/>
      <c r="F42"/>
      <c r="G42"/>
      <c r="H42"/>
      <c r="I42"/>
    </row>
    <row r="43" spans="1:9" x14ac:dyDescent="0.35">
      <c r="A43">
        <v>19</v>
      </c>
      <c r="B43">
        <f t="shared" si="0"/>
        <v>3.0446536974002707</v>
      </c>
      <c r="C43">
        <f>+'IMAE para s'!E20-'IMAE regresion'!B43</f>
        <v>11.475915309674654</v>
      </c>
      <c r="D43"/>
      <c r="E43"/>
      <c r="F43"/>
      <c r="G43"/>
      <c r="H43"/>
      <c r="I43"/>
    </row>
    <row r="44" spans="1:9" x14ac:dyDescent="0.35">
      <c r="A44">
        <v>20</v>
      </c>
      <c r="B44">
        <f t="shared" si="0"/>
        <v>3.092945356111688</v>
      </c>
      <c r="C44">
        <f>+'IMAE para s'!E21-'IMAE regresion'!B44</f>
        <v>7.9091722173705072</v>
      </c>
      <c r="D44"/>
      <c r="E44"/>
      <c r="F44"/>
      <c r="G44"/>
      <c r="H44"/>
      <c r="I44"/>
    </row>
    <row r="45" spans="1:9" x14ac:dyDescent="0.35">
      <c r="A45">
        <v>21</v>
      </c>
      <c r="B45">
        <f t="shared" si="0"/>
        <v>3.1412370148231057</v>
      </c>
      <c r="C45">
        <f>+'IMAE para s'!E22-'IMAE regresion'!B45</f>
        <v>4.6784739163527567</v>
      </c>
      <c r="D45"/>
      <c r="E45"/>
      <c r="F45"/>
      <c r="G45"/>
      <c r="H45"/>
      <c r="I45"/>
    </row>
    <row r="46" spans="1:9" x14ac:dyDescent="0.35">
      <c r="A46">
        <v>22</v>
      </c>
      <c r="B46">
        <f t="shared" si="0"/>
        <v>3.1895286735345234</v>
      </c>
      <c r="C46">
        <f>+'IMAE para s'!E23-'IMAE regresion'!B46</f>
        <v>2.717550265130102</v>
      </c>
      <c r="D46"/>
      <c r="E46"/>
      <c r="F46"/>
      <c r="G46"/>
      <c r="H46"/>
      <c r="I46"/>
    </row>
    <row r="47" spans="1:9" x14ac:dyDescent="0.35">
      <c r="A47">
        <v>23</v>
      </c>
      <c r="B47">
        <f t="shared" si="0"/>
        <v>3.2378203322459407</v>
      </c>
      <c r="C47">
        <f>+'IMAE para s'!E24-'IMAE regresion'!B47</f>
        <v>1.1858644169519343</v>
      </c>
      <c r="D47"/>
      <c r="E47"/>
      <c r="F47"/>
      <c r="G47"/>
      <c r="H47"/>
      <c r="I47"/>
    </row>
    <row r="48" spans="1:9" x14ac:dyDescent="0.35">
      <c r="A48">
        <v>24</v>
      </c>
      <c r="B48">
        <f t="shared" si="0"/>
        <v>3.286111990957358</v>
      </c>
      <c r="C48">
        <f>+'IMAE para s'!E25-'IMAE regresion'!B48</f>
        <v>2.6989334717484406</v>
      </c>
      <c r="D48"/>
      <c r="E48"/>
      <c r="F48"/>
      <c r="G48"/>
      <c r="H48"/>
      <c r="I48"/>
    </row>
    <row r="49" spans="1:9" x14ac:dyDescent="0.35">
      <c r="A49">
        <v>25</v>
      </c>
      <c r="B49">
        <f t="shared" si="0"/>
        <v>3.3344036496687757</v>
      </c>
      <c r="C49">
        <f>+'IMAE para s'!E26-'IMAE regresion'!B49</f>
        <v>0.6429991495863554</v>
      </c>
      <c r="D49"/>
      <c r="E49"/>
      <c r="F49"/>
      <c r="G49"/>
      <c r="H49"/>
      <c r="I49"/>
    </row>
    <row r="50" spans="1:9" x14ac:dyDescent="0.35">
      <c r="A50">
        <v>26</v>
      </c>
      <c r="B50">
        <f t="shared" si="0"/>
        <v>3.3826953083801934</v>
      </c>
      <c r="C50">
        <f>+'IMAE para s'!E27-'IMAE regresion'!B50</f>
        <v>1.2951844156879551</v>
      </c>
      <c r="D50"/>
      <c r="E50"/>
      <c r="F50"/>
      <c r="G50"/>
      <c r="H50"/>
      <c r="I50"/>
    </row>
    <row r="51" spans="1:9" x14ac:dyDescent="0.35">
      <c r="A51">
        <v>27</v>
      </c>
      <c r="B51">
        <f t="shared" si="0"/>
        <v>3.4309869670916107</v>
      </c>
      <c r="C51">
        <f>+'IMAE para s'!E28-'IMAE regresion'!B51</f>
        <v>1.257866056550585</v>
      </c>
      <c r="D51"/>
      <c r="E51"/>
      <c r="F51"/>
      <c r="G51"/>
      <c r="H51"/>
      <c r="I51"/>
    </row>
    <row r="52" spans="1:9" x14ac:dyDescent="0.35">
      <c r="A52">
        <v>28</v>
      </c>
      <c r="B52">
        <f t="shared" si="0"/>
        <v>3.4792786258030279</v>
      </c>
      <c r="C52">
        <f>+'IMAE para s'!E29-'IMAE regresion'!B52</f>
        <v>1.3512500961603333</v>
      </c>
      <c r="D52"/>
      <c r="E52"/>
      <c r="F52"/>
      <c r="G52"/>
      <c r="H52"/>
      <c r="I52"/>
    </row>
    <row r="53" spans="1:9" x14ac:dyDescent="0.35">
      <c r="A53">
        <v>29</v>
      </c>
      <c r="B53">
        <f t="shared" si="0"/>
        <v>3.5275702845144457</v>
      </c>
      <c r="C53">
        <f>+'IMAE para s'!E30-'IMAE regresion'!B53</f>
        <v>1.4074322859328072</v>
      </c>
      <c r="D53"/>
      <c r="E53"/>
      <c r="F53"/>
      <c r="G53"/>
      <c r="H53"/>
      <c r="I53"/>
    </row>
    <row r="54" spans="1:9" x14ac:dyDescent="0.35">
      <c r="A54">
        <v>30</v>
      </c>
      <c r="B54">
        <f t="shared" si="0"/>
        <v>3.5758619432258634</v>
      </c>
      <c r="C54">
        <f>+'IMAE para s'!E31-'IMAE regresion'!B54</f>
        <v>1.4823900517907553</v>
      </c>
      <c r="D54"/>
      <c r="E54"/>
      <c r="F54"/>
      <c r="G54"/>
      <c r="H54"/>
      <c r="I54"/>
    </row>
    <row r="55" spans="1:9" x14ac:dyDescent="0.35">
      <c r="A55">
        <v>31</v>
      </c>
      <c r="B55">
        <f t="shared" si="0"/>
        <v>3.6241536019372806</v>
      </c>
      <c r="C55">
        <f>+'IMAE para s'!E32-'IMAE regresion'!B55</f>
        <v>0.63518880440096792</v>
      </c>
      <c r="D55"/>
      <c r="E55"/>
      <c r="F55"/>
      <c r="G55"/>
      <c r="H55"/>
      <c r="I55"/>
    </row>
    <row r="56" spans="1:9" x14ac:dyDescent="0.35">
      <c r="A56">
        <v>32</v>
      </c>
      <c r="B56">
        <f t="shared" si="0"/>
        <v>3.6724452606486979</v>
      </c>
      <c r="C56">
        <f>+'IMAE para s'!E33-'IMAE regresion'!B56</f>
        <v>-0.37143751904399114</v>
      </c>
      <c r="D56"/>
      <c r="E56"/>
      <c r="F56"/>
      <c r="G56"/>
      <c r="H56"/>
      <c r="I56"/>
    </row>
    <row r="57" spans="1:9" x14ac:dyDescent="0.35">
      <c r="A57">
        <v>33</v>
      </c>
      <c r="B57">
        <f t="shared" si="0"/>
        <v>3.7207369193601156</v>
      </c>
      <c r="C57">
        <f>+'IMAE para s'!E34-'IMAE regresion'!B57</f>
        <v>0.96048976888454796</v>
      </c>
      <c r="D57"/>
      <c r="E57"/>
      <c r="F57"/>
      <c r="G57"/>
      <c r="H57"/>
      <c r="I57"/>
    </row>
    <row r="58" spans="1:9" x14ac:dyDescent="0.35">
      <c r="A58">
        <v>34</v>
      </c>
      <c r="B58">
        <f t="shared" si="0"/>
        <v>3.7690285780715334</v>
      </c>
      <c r="C58">
        <f>+'IMAE para s'!E35-'IMAE regresion'!B58</f>
        <v>7.0334454159685755E-2</v>
      </c>
      <c r="D58"/>
      <c r="E58"/>
      <c r="F58"/>
      <c r="G58"/>
      <c r="H58"/>
      <c r="I58"/>
    </row>
    <row r="59" spans="1:9" x14ac:dyDescent="0.35">
      <c r="A59">
        <v>35</v>
      </c>
      <c r="B59">
        <f t="shared" si="0"/>
        <v>3.8173202367829506</v>
      </c>
      <c r="C59">
        <f>+'IMAE para s'!E36-'IMAE regresion'!B59</f>
        <v>-0.20781159826418882</v>
      </c>
      <c r="D59"/>
      <c r="E59"/>
      <c r="F59"/>
      <c r="G59"/>
      <c r="H59"/>
      <c r="I59"/>
    </row>
    <row r="60" spans="1:9" x14ac:dyDescent="0.35">
      <c r="A60">
        <v>36</v>
      </c>
      <c r="B60">
        <f t="shared" si="0"/>
        <v>3.8656118954943679</v>
      </c>
      <c r="C60">
        <f>+'IMAE para s'!E37-'IMAE regresion'!B60</f>
        <v>-0.51365974470465403</v>
      </c>
      <c r="D60"/>
      <c r="E60"/>
      <c r="F60"/>
      <c r="G60"/>
      <c r="H60"/>
      <c r="I60"/>
    </row>
    <row r="61" spans="1:9" x14ac:dyDescent="0.35">
      <c r="A61">
        <v>37</v>
      </c>
      <c r="B61">
        <f t="shared" si="0"/>
        <v>3.9139035542057856</v>
      </c>
      <c r="C61">
        <f>+'IMAE para s'!E38-'IMAE regresion'!B61</f>
        <v>-0.61046048954152088</v>
      </c>
      <c r="D61"/>
      <c r="E61"/>
      <c r="F61"/>
      <c r="G61"/>
      <c r="H61"/>
      <c r="I61"/>
    </row>
    <row r="62" spans="1:9" x14ac:dyDescent="0.35">
      <c r="A62">
        <v>38</v>
      </c>
      <c r="B62">
        <f t="shared" si="0"/>
        <v>3.9621952129172033</v>
      </c>
      <c r="C62">
        <f>+'IMAE para s'!E39-'IMAE regresion'!B62</f>
        <v>-0.65735519239655993</v>
      </c>
      <c r="D62"/>
      <c r="E62"/>
      <c r="F62"/>
      <c r="G62"/>
      <c r="H62"/>
      <c r="I62"/>
    </row>
    <row r="63" spans="1:9" x14ac:dyDescent="0.35">
      <c r="A63">
        <v>39</v>
      </c>
      <c r="B63">
        <f t="shared" si="0"/>
        <v>4.0104868716286202</v>
      </c>
      <c r="C63">
        <f>+'IMAE para s'!E40-'IMAE regresion'!B63</f>
        <v>0.74216161242608258</v>
      </c>
      <c r="D63"/>
      <c r="E63"/>
      <c r="F63"/>
      <c r="G63"/>
      <c r="H63"/>
      <c r="I63"/>
    </row>
    <row r="64" spans="1:9" x14ac:dyDescent="0.35">
      <c r="A64">
        <v>40</v>
      </c>
      <c r="B64">
        <f t="shared" si="0"/>
        <v>4.0587785303400379</v>
      </c>
      <c r="C64">
        <f>+'IMAE para s'!E41-'IMAE regresion'!B64</f>
        <v>-9.6557636644521772E-2</v>
      </c>
      <c r="D64"/>
      <c r="E64"/>
      <c r="F64"/>
      <c r="G64"/>
      <c r="H64"/>
      <c r="I64"/>
    </row>
    <row r="65" spans="1:9" x14ac:dyDescent="0.35">
      <c r="A65">
        <v>41</v>
      </c>
      <c r="B65">
        <f t="shared" si="0"/>
        <v>4.1070701890514556</v>
      </c>
      <c r="C65">
        <f>+'IMAE para s'!E42-'IMAE regresion'!B65</f>
        <v>-0.609239081078087</v>
      </c>
      <c r="D65"/>
      <c r="E65"/>
      <c r="F65"/>
      <c r="G65"/>
      <c r="H65"/>
      <c r="I65"/>
    </row>
    <row r="66" spans="1:9" x14ac:dyDescent="0.35">
      <c r="A66">
        <v>42</v>
      </c>
      <c r="B66">
        <f t="shared" si="0"/>
        <v>4.1553618477628733</v>
      </c>
      <c r="C66">
        <f>+'IMAE para s'!E43-'IMAE regresion'!B66</f>
        <v>-0.35511569731432946</v>
      </c>
      <c r="D66"/>
      <c r="E66"/>
      <c r="F66"/>
      <c r="G66"/>
      <c r="H66"/>
      <c r="I66"/>
    </row>
    <row r="67" spans="1:9" x14ac:dyDescent="0.35">
      <c r="A67">
        <v>43</v>
      </c>
      <c r="B67">
        <f t="shared" si="0"/>
        <v>4.203653506474291</v>
      </c>
      <c r="C67">
        <f>+'IMAE para s'!E44-'IMAE regresion'!B67</f>
        <v>0.87386654897830418</v>
      </c>
      <c r="D67"/>
      <c r="E67"/>
      <c r="F67"/>
      <c r="G67"/>
      <c r="H67"/>
      <c r="I67"/>
    </row>
    <row r="68" spans="1:9" x14ac:dyDescent="0.35">
      <c r="A68">
        <v>44</v>
      </c>
      <c r="B68">
        <f t="shared" si="0"/>
        <v>4.2519451651857079</v>
      </c>
      <c r="C68">
        <f>+'IMAE para s'!E45-'IMAE regresion'!B68</f>
        <v>0.74172660185797135</v>
      </c>
      <c r="D68"/>
      <c r="E68"/>
      <c r="F68"/>
      <c r="G68"/>
      <c r="H68"/>
      <c r="I68"/>
    </row>
    <row r="69" spans="1:9" x14ac:dyDescent="0.35">
      <c r="A69">
        <v>45</v>
      </c>
      <c r="B69">
        <f t="shared" si="0"/>
        <v>4.3002368238971256</v>
      </c>
      <c r="C69">
        <f>+'IMAE para s'!E46-'IMAE regresion'!B69</f>
        <v>-0.69358585600089695</v>
      </c>
      <c r="D69"/>
      <c r="E69"/>
      <c r="F69"/>
      <c r="G69"/>
      <c r="H69"/>
      <c r="I69"/>
    </row>
    <row r="70" spans="1:9" x14ac:dyDescent="0.35">
      <c r="A70">
        <v>46</v>
      </c>
      <c r="B70">
        <f t="shared" si="0"/>
        <v>4.3485284826085433</v>
      </c>
      <c r="C70">
        <f>+'IMAE para s'!E47-'IMAE regresion'!B70</f>
        <v>-0.88571174141183917</v>
      </c>
      <c r="D70"/>
      <c r="E70"/>
      <c r="F70"/>
      <c r="G70"/>
      <c r="H70"/>
      <c r="I70"/>
    </row>
    <row r="71" spans="1:9" x14ac:dyDescent="0.35">
      <c r="A71">
        <v>47</v>
      </c>
      <c r="B71">
        <f t="shared" si="0"/>
        <v>4.3968201413199601</v>
      </c>
      <c r="C71">
        <f>+'IMAE para s'!E48-'IMAE regresion'!B71</f>
        <v>-3.0780775113433769</v>
      </c>
      <c r="D71"/>
      <c r="E71"/>
      <c r="F71"/>
      <c r="G71"/>
      <c r="H71"/>
      <c r="I71"/>
    </row>
    <row r="72" spans="1:9" x14ac:dyDescent="0.35">
      <c r="A72">
        <v>48</v>
      </c>
      <c r="B72">
        <f t="shared" si="0"/>
        <v>4.4451118000313787</v>
      </c>
      <c r="C72">
        <f>+'IMAE para s'!E49-'IMAE regresion'!B72</f>
        <v>-2.0144155608541414</v>
      </c>
      <c r="D72"/>
      <c r="E72"/>
      <c r="F72"/>
      <c r="G72"/>
      <c r="H72"/>
      <c r="I72"/>
    </row>
    <row r="73" spans="1:9" x14ac:dyDescent="0.35">
      <c r="A73">
        <v>49</v>
      </c>
      <c r="B73">
        <f t="shared" si="0"/>
        <v>4.4934034587427956</v>
      </c>
      <c r="C73">
        <f>+'IMAE para s'!E50-'IMAE regresion'!B73</f>
        <v>-2.2060836435543987</v>
      </c>
      <c r="D73"/>
      <c r="E73"/>
      <c r="F73"/>
      <c r="G73"/>
      <c r="H73"/>
      <c r="I73"/>
    </row>
    <row r="74" spans="1:9" x14ac:dyDescent="0.35">
      <c r="A74">
        <v>50</v>
      </c>
      <c r="B74">
        <f t="shared" si="0"/>
        <v>4.5416951174542133</v>
      </c>
      <c r="C74">
        <f>+'IMAE para s'!E51-'IMAE regresion'!B74</f>
        <v>-0.28975490062650788</v>
      </c>
      <c r="D74"/>
      <c r="E74"/>
      <c r="F74"/>
      <c r="G74"/>
      <c r="H74"/>
      <c r="I74"/>
    </row>
    <row r="75" spans="1:9" x14ac:dyDescent="0.35">
      <c r="A75">
        <v>51</v>
      </c>
      <c r="B75">
        <f t="shared" si="0"/>
        <v>4.589986776165631</v>
      </c>
      <c r="C75">
        <f>+'IMAE para s'!E52-'IMAE regresion'!B75</f>
        <v>-1.5931520855867802</v>
      </c>
      <c r="D75"/>
      <c r="E75"/>
      <c r="F75"/>
      <c r="G75"/>
      <c r="H75"/>
      <c r="I75"/>
    </row>
    <row r="76" spans="1:9" x14ac:dyDescent="0.35">
      <c r="A76">
        <v>52</v>
      </c>
      <c r="B76">
        <f t="shared" si="0"/>
        <v>4.6382784348770478</v>
      </c>
      <c r="C76">
        <f>+'IMAE para s'!E53-'IMAE regresion'!B76</f>
        <v>-2.5037387410261367</v>
      </c>
      <c r="D76"/>
      <c r="E76"/>
      <c r="F76"/>
      <c r="G76"/>
      <c r="H76"/>
      <c r="I76"/>
    </row>
    <row r="77" spans="1:9" x14ac:dyDescent="0.35">
      <c r="A77">
        <v>53</v>
      </c>
      <c r="B77">
        <f t="shared" si="0"/>
        <v>4.6865700935884655</v>
      </c>
      <c r="C77">
        <f>+'IMAE para s'!E54-'IMAE regresion'!B77</f>
        <v>-0.75487275433024381</v>
      </c>
      <c r="D77"/>
      <c r="E77"/>
      <c r="F77"/>
      <c r="G77"/>
      <c r="H77"/>
      <c r="I77"/>
    </row>
    <row r="78" spans="1:9" x14ac:dyDescent="0.35">
      <c r="A78">
        <v>54</v>
      </c>
      <c r="B78">
        <f t="shared" si="0"/>
        <v>4.7348617522998833</v>
      </c>
      <c r="C78">
        <f>+'IMAE para s'!E55-'IMAE regresion'!B78</f>
        <v>-0.32473984670580158</v>
      </c>
      <c r="D78"/>
      <c r="E78"/>
      <c r="F78"/>
      <c r="G78"/>
      <c r="H78"/>
      <c r="I78"/>
    </row>
    <row r="79" spans="1:9" x14ac:dyDescent="0.35">
      <c r="A79">
        <v>55</v>
      </c>
      <c r="B79">
        <f t="shared" si="0"/>
        <v>4.7831534110113001</v>
      </c>
      <c r="C79">
        <f>+'IMAE para s'!E56-'IMAE regresion'!B79</f>
        <v>-1.8888192228702838</v>
      </c>
      <c r="D79"/>
      <c r="E79"/>
      <c r="F79"/>
      <c r="G79"/>
      <c r="H79"/>
      <c r="I79"/>
    </row>
    <row r="80" spans="1:9" x14ac:dyDescent="0.35">
      <c r="A80">
        <v>56</v>
      </c>
      <c r="B80">
        <f t="shared" si="0"/>
        <v>4.8314450697227187</v>
      </c>
      <c r="C80">
        <f>+'IMAE para s'!E57-'IMAE regresion'!B80</f>
        <v>-1.9917966663380469</v>
      </c>
      <c r="D80"/>
      <c r="E80"/>
      <c r="F80"/>
      <c r="G80"/>
      <c r="H80"/>
      <c r="I80"/>
    </row>
    <row r="81" spans="1:9" x14ac:dyDescent="0.35">
      <c r="A81">
        <v>57</v>
      </c>
      <c r="B81">
        <f t="shared" si="0"/>
        <v>4.8797367284341355</v>
      </c>
      <c r="C81">
        <f>+'IMAE para s'!E58-'IMAE regresion'!B81</f>
        <v>-0.92537868251781319</v>
      </c>
      <c r="D81"/>
      <c r="E81"/>
      <c r="F81"/>
      <c r="G81"/>
      <c r="H81"/>
      <c r="I81"/>
    </row>
    <row r="82" spans="1:9" x14ac:dyDescent="0.35">
      <c r="A82">
        <v>58</v>
      </c>
      <c r="B82">
        <f t="shared" si="0"/>
        <v>4.9280283871455532</v>
      </c>
      <c r="C82">
        <f>+'IMAE para s'!E59-'IMAE regresion'!B82</f>
        <v>-1.1946888881027116</v>
      </c>
      <c r="D82"/>
      <c r="E82"/>
      <c r="F82"/>
      <c r="G82"/>
      <c r="H82"/>
      <c r="I82"/>
    </row>
    <row r="83" spans="1:9" x14ac:dyDescent="0.35">
      <c r="A83">
        <v>59</v>
      </c>
      <c r="B83">
        <f t="shared" si="0"/>
        <v>4.976320045856971</v>
      </c>
      <c r="C83">
        <f>+'IMAE para s'!E60-'IMAE regresion'!B83</f>
        <v>1.0750626743310026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>
        <f t="shared" si="0"/>
        <v>5.0246117045683878</v>
      </c>
      <c r="C84">
        <f>+'IMAE para s'!E61-'IMAE regresion'!B84</f>
        <v>-1.5167433090840792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topLeftCell="A68" zoomScale="85" zoomScaleNormal="85" workbookViewId="0">
      <selection activeCell="L84" sqref="L84"/>
    </sheetView>
  </sheetViews>
  <sheetFormatPr defaultColWidth="8.81640625" defaultRowHeight="15.5" x14ac:dyDescent="0.35"/>
  <cols>
    <col min="1" max="1" width="8.81640625" style="10"/>
    <col min="2" max="2" width="16.81640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81640625" style="10" bestFit="1" customWidth="1"/>
    <col min="18" max="18" width="8.81640625" style="10"/>
    <col min="19" max="19" width="14" style="10" bestFit="1" customWidth="1"/>
    <col min="20" max="20" width="12.81640625" style="10" bestFit="1" customWidth="1"/>
    <col min="21" max="21" width="8.81640625" style="10"/>
    <col min="22" max="22" width="14" style="10" bestFit="1" customWidth="1"/>
    <col min="23" max="23" width="17.81640625" style="10" bestFit="1" customWidth="1"/>
    <col min="24" max="24" width="15.81640625" style="10" bestFit="1" customWidth="1"/>
    <col min="25" max="25" width="15.54296875" style="10" bestFit="1" customWidth="1"/>
    <col min="26" max="26" width="16.179687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99</v>
      </c>
      <c r="H2" s="14" t="s">
        <v>100</v>
      </c>
      <c r="L2" s="10">
        <f>+AVERAGE(L5:L63)</f>
        <v>1.5978527059908301</v>
      </c>
      <c r="M2" s="10">
        <f>+(L2*2.66)/3</f>
        <v>1.4167627326452028</v>
      </c>
    </row>
    <row r="3" spans="1:1011" s="18" customFormat="1" ht="12.75" customHeight="1" x14ac:dyDescent="0.3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>
        <f>+'IMAE para s'!E2</f>
        <v>4.3894609792339168</v>
      </c>
      <c r="C4" s="12">
        <f>+'IMAE para s'!D2</f>
        <v>43800</v>
      </c>
      <c r="D4" s="10">
        <f>+YEAR(C4)</f>
        <v>2019</v>
      </c>
      <c r="E4" s="10">
        <f>+MONTH(C4)</f>
        <v>12</v>
      </c>
      <c r="F4" s="10" t="str">
        <f>+_xlfn.CONCAT(D4,E4)</f>
        <v>201912</v>
      </c>
      <c r="G4" s="10">
        <f>+'IMAE regresion'!B25</f>
        <v>2.1754038405947558</v>
      </c>
      <c r="H4" s="10">
        <f>+'IMAE regresion'!C25</f>
        <v>2.214057138639161</v>
      </c>
      <c r="I4" s="10">
        <f>+AVERAGE(H4,H16,H28,H40,H64,H52)</f>
        <v>0.27029029584199338</v>
      </c>
      <c r="J4" s="10">
        <f>+G4+I4</f>
        <v>2.445694136436749</v>
      </c>
      <c r="K4" s="13">
        <f>+B4-J4</f>
        <v>1.9437668427971677</v>
      </c>
      <c r="M4" s="21">
        <f t="shared" ref="M4:R19" si="0">($J4)+(M$1*$M$2)</f>
        <v>-1.8045940614988596</v>
      </c>
      <c r="N4" s="21">
        <f t="shared" si="0"/>
        <v>6.6959823343723581</v>
      </c>
      <c r="O4" s="21">
        <f t="shared" si="0"/>
        <v>-0.38783132885365657</v>
      </c>
      <c r="P4" s="21">
        <f t="shared" si="0"/>
        <v>5.2792196017271547</v>
      </c>
      <c r="Q4" s="21">
        <f t="shared" si="0"/>
        <v>1.0289314037915462</v>
      </c>
      <c r="R4" s="21">
        <f t="shared" si="0"/>
        <v>3.8624568690819521</v>
      </c>
      <c r="S4" s="13">
        <f>+IF(B4=0,NA(),B4)</f>
        <v>4.3894609792339168</v>
      </c>
      <c r="T4" s="21">
        <f>+IF(B5=0,NA(),J4)</f>
        <v>2.445694136436749</v>
      </c>
      <c r="U4" s="10" t="e">
        <f>+IF(B5=0,J4,NA())</f>
        <v>#N/A</v>
      </c>
      <c r="V4" s="10" t="e">
        <f>+IF(C4=MAX(IMAE!G:G),'IMAE shewhart'!B4,NA())</f>
        <v>#N/A</v>
      </c>
    </row>
    <row r="5" spans="1:1011" x14ac:dyDescent="0.35">
      <c r="A5" s="10">
        <f>+A4+1</f>
        <v>2</v>
      </c>
      <c r="B5" s="10">
        <f>+'IMAE para s'!E3</f>
        <v>4.283821107355152</v>
      </c>
      <c r="C5" s="12">
        <f>+EOMONTH(C4,1)</f>
        <v>43861</v>
      </c>
      <c r="D5" s="10">
        <f t="shared" ref="D5:D68" si="1">+YEAR(C5)</f>
        <v>2020</v>
      </c>
      <c r="E5" s="10">
        <f t="shared" ref="E5:E68" si="2">+MONTH(C5)</f>
        <v>1</v>
      </c>
      <c r="F5" s="10" t="str">
        <f t="shared" ref="F5:F68" si="3">+_xlfn.CONCAT(D5,E5)</f>
        <v>20201</v>
      </c>
      <c r="G5" s="10">
        <f>+'IMAE regresion'!B26</f>
        <v>2.2236954993061731</v>
      </c>
      <c r="H5" s="10">
        <f>+'IMAE regresion'!C26</f>
        <v>2.0601256080489789</v>
      </c>
      <c r="I5" s="10">
        <f>+AVERAGE(H5,H17,H29,H41,H65,H53)</f>
        <v>0.18396321450355729</v>
      </c>
      <c r="J5" s="10">
        <f t="shared" ref="J5:J68" si="4">+G5+I5</f>
        <v>2.4076587138097305</v>
      </c>
      <c r="K5" s="13">
        <f t="shared" ref="K5:K68" si="5">+B5-J5</f>
        <v>1.8761623935454215</v>
      </c>
      <c r="L5" s="10">
        <f>+ABS(K5-K4)</f>
        <v>6.7604449251746246E-2</v>
      </c>
      <c r="M5" s="21">
        <f t="shared" si="0"/>
        <v>-1.8426294841258781</v>
      </c>
      <c r="N5" s="21">
        <f t="shared" si="0"/>
        <v>6.6579469117453396</v>
      </c>
      <c r="O5" s="21">
        <f t="shared" si="0"/>
        <v>-0.4258667514806751</v>
      </c>
      <c r="P5" s="21">
        <f t="shared" si="0"/>
        <v>5.2411841791001361</v>
      </c>
      <c r="Q5" s="21">
        <f t="shared" si="0"/>
        <v>0.99089598116452771</v>
      </c>
      <c r="R5" s="21">
        <f t="shared" si="0"/>
        <v>3.8244214464549335</v>
      </c>
      <c r="S5" s="13">
        <f t="shared" ref="S5:S68" si="6">+IF(B5=0,NA(),B5)</f>
        <v>4.283821107355152</v>
      </c>
      <c r="T5" s="21">
        <f t="shared" ref="T5:T68" si="7">+IF(B6=0,NA(),J5)</f>
        <v>2.4076587138097305</v>
      </c>
      <c r="U5" s="10" t="e">
        <f t="shared" ref="U5:U68" si="8">+IF(B6=0,J5,NA())</f>
        <v>#N/A</v>
      </c>
      <c r="V5" s="10" t="e">
        <f>+IF(C5=MAX(IMAE!G:G),'IMAE shewhart'!B5,NA())</f>
        <v>#N/A</v>
      </c>
    </row>
    <row r="6" spans="1:1011" x14ac:dyDescent="0.35">
      <c r="A6" s="10">
        <f t="shared" ref="A6:A69" si="9">+A5+1</f>
        <v>3</v>
      </c>
      <c r="B6" s="10">
        <f>+'IMAE para s'!E4</f>
        <v>2.2972406512030972</v>
      </c>
      <c r="C6" s="12">
        <f t="shared" ref="C6:C69" si="10">+EOMONTH(C5,1)</f>
        <v>43890</v>
      </c>
      <c r="D6" s="10">
        <f t="shared" si="1"/>
        <v>2020</v>
      </c>
      <c r="E6" s="10">
        <f t="shared" si="2"/>
        <v>2</v>
      </c>
      <c r="F6" s="10" t="str">
        <f t="shared" si="3"/>
        <v>20202</v>
      </c>
      <c r="G6" s="10">
        <f>+'IMAE regresion'!B27</f>
        <v>2.2719871580175908</v>
      </c>
      <c r="H6" s="10">
        <f>+'IMAE regresion'!C27</f>
        <v>2.5253493185506404E-2</v>
      </c>
      <c r="I6" s="10">
        <f>+AVERAGE(H6,H18,H30,H42,H66,H54)</f>
        <v>7.3043287676677338E-4</v>
      </c>
      <c r="J6" s="10">
        <f t="shared" si="4"/>
        <v>2.2727175908943575</v>
      </c>
      <c r="K6" s="13">
        <f t="shared" si="5"/>
        <v>2.452306030873963E-2</v>
      </c>
      <c r="L6" s="10">
        <f t="shared" ref="L6:L69" si="11">+ABS(K6-K5)</f>
        <v>1.8516393332366818</v>
      </c>
      <c r="M6" s="21">
        <f t="shared" si="0"/>
        <v>-1.9775706070412511</v>
      </c>
      <c r="N6" s="21">
        <f t="shared" si="0"/>
        <v>6.5230057888299662</v>
      </c>
      <c r="O6" s="21">
        <f t="shared" si="0"/>
        <v>-0.56080787439604807</v>
      </c>
      <c r="P6" s="21">
        <f t="shared" si="0"/>
        <v>5.1062430561847627</v>
      </c>
      <c r="Q6" s="21">
        <f t="shared" si="0"/>
        <v>0.85595485824915474</v>
      </c>
      <c r="R6" s="21">
        <f t="shared" si="0"/>
        <v>3.6894803235395601</v>
      </c>
      <c r="S6" s="13">
        <f t="shared" si="6"/>
        <v>2.2972406512030972</v>
      </c>
      <c r="T6" s="21">
        <f t="shared" si="7"/>
        <v>2.2727175908943575</v>
      </c>
      <c r="U6" s="10" t="e">
        <f t="shared" si="8"/>
        <v>#N/A</v>
      </c>
      <c r="V6" s="10" t="e">
        <f>+IF(C6=MAX(IMAE!G:G),'IMAE shewhart'!B6,NA())</f>
        <v>#N/A</v>
      </c>
    </row>
    <row r="7" spans="1:1011" x14ac:dyDescent="0.35">
      <c r="A7" s="10">
        <f t="shared" si="9"/>
        <v>4</v>
      </c>
      <c r="B7" s="10">
        <f>+'IMAE para s'!E5</f>
        <v>-3.9807380872008622</v>
      </c>
      <c r="C7" s="12">
        <f t="shared" si="10"/>
        <v>43921</v>
      </c>
      <c r="D7" s="10">
        <f t="shared" si="1"/>
        <v>2020</v>
      </c>
      <c r="E7" s="10">
        <f t="shared" si="2"/>
        <v>3</v>
      </c>
      <c r="F7" s="10" t="str">
        <f t="shared" si="3"/>
        <v>20203</v>
      </c>
      <c r="G7" s="10">
        <f>+'IMAE regresion'!B28</f>
        <v>2.320278816729008</v>
      </c>
      <c r="H7" s="10">
        <f>+'IMAE regresion'!C28</f>
        <v>-6.3010169039298702</v>
      </c>
      <c r="I7" s="10">
        <f t="shared" ref="I7:I15" si="12">+AVERAGE(H7,H19,H31,H43,H55,H67)</f>
        <v>-0.10118332211938252</v>
      </c>
      <c r="J7" s="10">
        <f t="shared" si="4"/>
        <v>2.2190954946096255</v>
      </c>
      <c r="K7" s="13">
        <f t="shared" si="5"/>
        <v>-6.1998335818104877</v>
      </c>
      <c r="L7" s="10">
        <f t="shared" si="11"/>
        <v>6.2243566421192273</v>
      </c>
      <c r="M7" s="21">
        <f t="shared" si="0"/>
        <v>-2.0311927033259831</v>
      </c>
      <c r="N7" s="21">
        <f t="shared" si="0"/>
        <v>6.4693836925452342</v>
      </c>
      <c r="O7" s="21">
        <f t="shared" si="0"/>
        <v>-0.61442997068078009</v>
      </c>
      <c r="P7" s="21">
        <f t="shared" si="0"/>
        <v>5.0526209599000307</v>
      </c>
      <c r="Q7" s="21">
        <f t="shared" si="0"/>
        <v>0.80233276196442271</v>
      </c>
      <c r="R7" s="21">
        <f t="shared" si="0"/>
        <v>3.6358582272548281</v>
      </c>
      <c r="S7" s="13">
        <f t="shared" si="6"/>
        <v>-3.9807380872008622</v>
      </c>
      <c r="T7" s="21">
        <f t="shared" si="7"/>
        <v>2.2190954946096255</v>
      </c>
      <c r="U7" s="10" t="e">
        <f t="shared" si="8"/>
        <v>#N/A</v>
      </c>
      <c r="V7" s="10" t="e">
        <f>+IF(C7=MAX(IMAE!G:G),'IMAE shewhart'!B7,NA())</f>
        <v>#N/A</v>
      </c>
    </row>
    <row r="8" spans="1:1011" x14ac:dyDescent="0.35">
      <c r="A8" s="10">
        <f t="shared" si="9"/>
        <v>5</v>
      </c>
      <c r="B8" s="10">
        <f>+'IMAE para s'!E6</f>
        <v>-9.5763178949527941</v>
      </c>
      <c r="C8" s="12">
        <f t="shared" si="10"/>
        <v>43951</v>
      </c>
      <c r="D8" s="10">
        <f t="shared" si="1"/>
        <v>2020</v>
      </c>
      <c r="E8" s="10">
        <f t="shared" si="2"/>
        <v>4</v>
      </c>
      <c r="F8" s="10" t="str">
        <f t="shared" si="3"/>
        <v>20204</v>
      </c>
      <c r="G8" s="10">
        <f>+'IMAE regresion'!B29</f>
        <v>2.3685704754404258</v>
      </c>
      <c r="H8" s="10">
        <f>+'IMAE regresion'!C29</f>
        <v>-11.944888370393219</v>
      </c>
      <c r="I8" s="10">
        <f t="shared" si="12"/>
        <v>0.14593215390988207</v>
      </c>
      <c r="J8" s="10">
        <f t="shared" si="4"/>
        <v>2.5145026293503077</v>
      </c>
      <c r="K8" s="13">
        <f t="shared" si="5"/>
        <v>-12.090820524303101</v>
      </c>
      <c r="L8" s="10">
        <f t="shared" si="11"/>
        <v>5.8909869424926136</v>
      </c>
      <c r="M8" s="21">
        <f t="shared" si="0"/>
        <v>-1.735785568585301</v>
      </c>
      <c r="N8" s="21">
        <f t="shared" si="0"/>
        <v>6.7647908272859159</v>
      </c>
      <c r="O8" s="21">
        <f t="shared" si="0"/>
        <v>-0.31902283594009795</v>
      </c>
      <c r="P8" s="21">
        <f t="shared" si="0"/>
        <v>5.3480280946407133</v>
      </c>
      <c r="Q8" s="21">
        <f t="shared" si="0"/>
        <v>1.0977398967051049</v>
      </c>
      <c r="R8" s="21">
        <f t="shared" si="0"/>
        <v>3.9312653619955107</v>
      </c>
      <c r="S8" s="13">
        <f t="shared" si="6"/>
        <v>-9.5763178949527941</v>
      </c>
      <c r="T8" s="21">
        <f t="shared" si="7"/>
        <v>2.5145026293503077</v>
      </c>
      <c r="U8" s="10" t="e">
        <f t="shared" si="8"/>
        <v>#N/A</v>
      </c>
      <c r="V8" s="10" t="e">
        <f>+IF(C8=MAX(IMAE!G:G),'IMAE shewhart'!B8,NA())</f>
        <v>#N/A</v>
      </c>
    </row>
    <row r="9" spans="1:1011" x14ac:dyDescent="0.35">
      <c r="A9" s="10">
        <f t="shared" si="9"/>
        <v>6</v>
      </c>
      <c r="B9" s="10">
        <f>+'IMAE para s'!E7</f>
        <v>-10.277614789985959</v>
      </c>
      <c r="C9" s="12">
        <f t="shared" si="10"/>
        <v>43982</v>
      </c>
      <c r="D9" s="10">
        <f t="shared" si="1"/>
        <v>2020</v>
      </c>
      <c r="E9" s="10">
        <f t="shared" si="2"/>
        <v>5</v>
      </c>
      <c r="F9" s="10" t="str">
        <f t="shared" si="3"/>
        <v>20205</v>
      </c>
      <c r="G9" s="10">
        <f>+'IMAE regresion'!B30</f>
        <v>2.416862134151843</v>
      </c>
      <c r="H9" s="10">
        <f>+'IMAE regresion'!C30</f>
        <v>-12.694476924137803</v>
      </c>
      <c r="I9" s="10">
        <f t="shared" si="12"/>
        <v>0.36546086560505542</v>
      </c>
      <c r="J9" s="10">
        <f t="shared" si="4"/>
        <v>2.7823229997568983</v>
      </c>
      <c r="K9" s="13">
        <f t="shared" si="5"/>
        <v>-13.059937789742857</v>
      </c>
      <c r="L9" s="10">
        <f t="shared" si="11"/>
        <v>0.96911726543975618</v>
      </c>
      <c r="M9" s="21">
        <f t="shared" si="0"/>
        <v>-1.4679651981787103</v>
      </c>
      <c r="N9" s="21">
        <f t="shared" si="0"/>
        <v>7.032611197692507</v>
      </c>
      <c r="O9" s="21">
        <f t="shared" si="0"/>
        <v>-5.1202465533507269E-2</v>
      </c>
      <c r="P9" s="21">
        <f t="shared" si="0"/>
        <v>5.6158484650473035</v>
      </c>
      <c r="Q9" s="21">
        <f t="shared" si="0"/>
        <v>1.3655602671116955</v>
      </c>
      <c r="R9" s="21">
        <f t="shared" si="0"/>
        <v>4.1990857324021009</v>
      </c>
      <c r="S9" s="13">
        <f t="shared" si="6"/>
        <v>-10.277614789985959</v>
      </c>
      <c r="T9" s="21">
        <f t="shared" si="7"/>
        <v>2.7823229997568983</v>
      </c>
      <c r="U9" s="10" t="e">
        <f t="shared" si="8"/>
        <v>#N/A</v>
      </c>
      <c r="V9" s="10" t="e">
        <f>+IF(C9=MAX(IMAE!G:G),'IMAE shewhart'!B9,NA())</f>
        <v>#N/A</v>
      </c>
    </row>
    <row r="10" spans="1:1011" x14ac:dyDescent="0.35">
      <c r="A10" s="10">
        <f t="shared" si="9"/>
        <v>7</v>
      </c>
      <c r="B10" s="10">
        <f>+'IMAE para s'!E8</f>
        <v>-7.8524122206230098</v>
      </c>
      <c r="C10" s="12">
        <f t="shared" si="10"/>
        <v>44012</v>
      </c>
      <c r="D10" s="10">
        <f t="shared" si="1"/>
        <v>2020</v>
      </c>
      <c r="E10" s="10">
        <f t="shared" si="2"/>
        <v>6</v>
      </c>
      <c r="F10" s="10" t="str">
        <f t="shared" si="3"/>
        <v>20206</v>
      </c>
      <c r="G10" s="10">
        <f>+'IMAE regresion'!B31</f>
        <v>2.4651537928632608</v>
      </c>
      <c r="H10" s="10">
        <f>+'IMAE regresion'!C31</f>
        <v>-10.317566013486271</v>
      </c>
      <c r="I10" s="10">
        <f t="shared" si="12"/>
        <v>0.15571708533947434</v>
      </c>
      <c r="J10" s="10">
        <f t="shared" si="4"/>
        <v>2.620870878202735</v>
      </c>
      <c r="K10" s="13">
        <f t="shared" si="5"/>
        <v>-10.473283098825744</v>
      </c>
      <c r="L10" s="10">
        <f t="shared" si="11"/>
        <v>2.5866546909171131</v>
      </c>
      <c r="M10" s="21">
        <f t="shared" si="0"/>
        <v>-1.6294173197328736</v>
      </c>
      <c r="N10" s="21">
        <f t="shared" si="0"/>
        <v>6.8711590761383441</v>
      </c>
      <c r="O10" s="21">
        <f t="shared" si="0"/>
        <v>-0.2126545870876706</v>
      </c>
      <c r="P10" s="21">
        <f t="shared" si="0"/>
        <v>5.4543963434931406</v>
      </c>
      <c r="Q10" s="21">
        <f t="shared" si="0"/>
        <v>1.2041081455575322</v>
      </c>
      <c r="R10" s="21">
        <f t="shared" si="0"/>
        <v>4.037633610847938</v>
      </c>
      <c r="S10" s="13">
        <f t="shared" si="6"/>
        <v>-7.8524122206230098</v>
      </c>
      <c r="T10" s="21">
        <f t="shared" si="7"/>
        <v>2.620870878202735</v>
      </c>
      <c r="U10" s="10" t="e">
        <f t="shared" si="8"/>
        <v>#N/A</v>
      </c>
      <c r="V10" s="10" t="e">
        <f>+IF(C10=MAX(IMAE!G:G),'IMAE shewhart'!B10,NA())</f>
        <v>#N/A</v>
      </c>
    </row>
    <row r="11" spans="1:1011" x14ac:dyDescent="0.35">
      <c r="A11" s="10">
        <f t="shared" si="9"/>
        <v>8</v>
      </c>
      <c r="B11" s="10">
        <f>+'IMAE para s'!E9</f>
        <v>-3.8720708857693182</v>
      </c>
      <c r="C11" s="12">
        <f t="shared" si="10"/>
        <v>44043</v>
      </c>
      <c r="D11" s="10">
        <f t="shared" si="1"/>
        <v>2020</v>
      </c>
      <c r="E11" s="10">
        <f t="shared" si="2"/>
        <v>7</v>
      </c>
      <c r="F11" s="10" t="str">
        <f t="shared" si="3"/>
        <v>20207</v>
      </c>
      <c r="G11" s="10">
        <f>+'IMAE regresion'!B32</f>
        <v>2.513445451574678</v>
      </c>
      <c r="H11" s="10">
        <f>+'IMAE regresion'!C32</f>
        <v>-6.3855163373439963</v>
      </c>
      <c r="I11" s="10">
        <f t="shared" si="12"/>
        <v>-1.9570340699511135E-2</v>
      </c>
      <c r="J11" s="10">
        <f t="shared" si="4"/>
        <v>2.4938751108751669</v>
      </c>
      <c r="K11" s="13">
        <f t="shared" si="5"/>
        <v>-6.3659459966444851</v>
      </c>
      <c r="L11" s="10">
        <f t="shared" si="11"/>
        <v>4.1073371021812592</v>
      </c>
      <c r="M11" s="21">
        <f t="shared" si="0"/>
        <v>-1.7564130870604417</v>
      </c>
      <c r="N11" s="21">
        <f t="shared" si="0"/>
        <v>6.7441633088107755</v>
      </c>
      <c r="O11" s="21">
        <f t="shared" si="0"/>
        <v>-0.33965035441523872</v>
      </c>
      <c r="P11" s="21">
        <f t="shared" si="0"/>
        <v>5.3274005761655729</v>
      </c>
      <c r="Q11" s="21">
        <f t="shared" si="0"/>
        <v>1.0771123782299641</v>
      </c>
      <c r="R11" s="21">
        <f t="shared" si="0"/>
        <v>3.9106378435203695</v>
      </c>
      <c r="S11" s="13">
        <f t="shared" si="6"/>
        <v>-3.8720708857693182</v>
      </c>
      <c r="T11" s="21">
        <f t="shared" si="7"/>
        <v>2.4938751108751669</v>
      </c>
      <c r="U11" s="10" t="e">
        <f t="shared" si="8"/>
        <v>#N/A</v>
      </c>
      <c r="V11" s="10" t="e">
        <f>+IF(C11=MAX(IMAE!G:G),'IMAE shewhart'!B11,NA())</f>
        <v>#N/A</v>
      </c>
    </row>
    <row r="12" spans="1:1011" x14ac:dyDescent="0.35">
      <c r="A12" s="10">
        <f t="shared" si="9"/>
        <v>9</v>
      </c>
      <c r="B12" s="10">
        <f>+'IMAE para s'!E10</f>
        <v>-1.0950157075959766</v>
      </c>
      <c r="C12" s="12">
        <f t="shared" si="10"/>
        <v>44074</v>
      </c>
      <c r="D12" s="10">
        <f t="shared" si="1"/>
        <v>2020</v>
      </c>
      <c r="E12" s="10">
        <f t="shared" si="2"/>
        <v>8</v>
      </c>
      <c r="F12" s="10" t="str">
        <f t="shared" si="3"/>
        <v>20208</v>
      </c>
      <c r="G12" s="10">
        <f>+'IMAE regresion'!B33</f>
        <v>2.5617371102860957</v>
      </c>
      <c r="H12" s="10">
        <f>+'IMAE regresion'!C33</f>
        <v>-3.6567528178820723</v>
      </c>
      <c r="I12" s="10">
        <f t="shared" si="12"/>
        <v>7.2649265767304433E-2</v>
      </c>
      <c r="J12" s="10">
        <f t="shared" si="4"/>
        <v>2.6343863760534001</v>
      </c>
      <c r="K12" s="13">
        <f t="shared" si="5"/>
        <v>-3.7294020836493766</v>
      </c>
      <c r="L12" s="10">
        <f t="shared" si="11"/>
        <v>2.6365439129951085</v>
      </c>
      <c r="M12" s="21">
        <f t="shared" si="0"/>
        <v>-1.6159018218822085</v>
      </c>
      <c r="N12" s="21">
        <f t="shared" si="0"/>
        <v>6.8846745739890087</v>
      </c>
      <c r="O12" s="21">
        <f t="shared" si="0"/>
        <v>-0.19913908923700552</v>
      </c>
      <c r="P12" s="21">
        <f t="shared" si="0"/>
        <v>5.4679118413438061</v>
      </c>
      <c r="Q12" s="21">
        <f t="shared" si="0"/>
        <v>1.2176236434081973</v>
      </c>
      <c r="R12" s="21">
        <f t="shared" si="0"/>
        <v>4.0511491086986027</v>
      </c>
      <c r="S12" s="13">
        <f t="shared" si="6"/>
        <v>-1.0950157075959766</v>
      </c>
      <c r="T12" s="21">
        <f t="shared" si="7"/>
        <v>2.6343863760534001</v>
      </c>
      <c r="U12" s="10" t="e">
        <f t="shared" si="8"/>
        <v>#N/A</v>
      </c>
      <c r="V12" s="10" t="e">
        <f>+IF(C12=MAX(IMAE!G:G),'IMAE shewhart'!B12,NA())</f>
        <v>#N/A</v>
      </c>
    </row>
    <row r="13" spans="1:1011" x14ac:dyDescent="0.35">
      <c r="A13" s="10">
        <f t="shared" si="9"/>
        <v>10</v>
      </c>
      <c r="B13" s="10">
        <f>+'IMAE para s'!E11</f>
        <v>0.80452884709882255</v>
      </c>
      <c r="C13" s="12">
        <f t="shared" si="10"/>
        <v>44104</v>
      </c>
      <c r="D13" s="10">
        <f t="shared" si="1"/>
        <v>2020</v>
      </c>
      <c r="E13" s="10">
        <f t="shared" si="2"/>
        <v>9</v>
      </c>
      <c r="F13" s="10" t="str">
        <f t="shared" si="3"/>
        <v>20209</v>
      </c>
      <c r="G13" s="10">
        <f>+'IMAE regresion'!B34</f>
        <v>2.610028768997513</v>
      </c>
      <c r="H13" s="10">
        <f>+'IMAE regresion'!C34</f>
        <v>-1.8054999218986905</v>
      </c>
      <c r="I13" s="10">
        <f t="shared" si="12"/>
        <v>-0.21960316642469069</v>
      </c>
      <c r="J13" s="10">
        <f t="shared" si="4"/>
        <v>2.3904256025728223</v>
      </c>
      <c r="K13" s="13">
        <f t="shared" si="5"/>
        <v>-1.5858967554739998</v>
      </c>
      <c r="L13" s="10">
        <f t="shared" si="11"/>
        <v>2.1435053281753769</v>
      </c>
      <c r="M13" s="21">
        <f t="shared" si="0"/>
        <v>-1.8598625953627863</v>
      </c>
      <c r="N13" s="21">
        <f t="shared" si="0"/>
        <v>6.640713800508431</v>
      </c>
      <c r="O13" s="21">
        <f t="shared" si="0"/>
        <v>-0.44309986271758328</v>
      </c>
      <c r="P13" s="21">
        <f t="shared" si="0"/>
        <v>5.2239510678632275</v>
      </c>
      <c r="Q13" s="21">
        <f t="shared" si="0"/>
        <v>0.97366286992761952</v>
      </c>
      <c r="R13" s="21">
        <f t="shared" si="0"/>
        <v>3.8071883352180249</v>
      </c>
      <c r="S13" s="13">
        <f t="shared" si="6"/>
        <v>0.80452884709882255</v>
      </c>
      <c r="T13" s="21">
        <f t="shared" si="7"/>
        <v>2.3904256025728223</v>
      </c>
      <c r="U13" s="10" t="e">
        <f t="shared" si="8"/>
        <v>#N/A</v>
      </c>
      <c r="V13" s="10" t="e">
        <f>+IF(C13=MAX(IMAE!G:G),'IMAE shewhart'!B13,NA())</f>
        <v>#N/A</v>
      </c>
    </row>
    <row r="14" spans="1:1011" x14ac:dyDescent="0.35">
      <c r="A14" s="10">
        <f t="shared" si="9"/>
        <v>11</v>
      </c>
      <c r="B14" s="10">
        <f>+'IMAE para s'!E12</f>
        <v>2.2222957730063229</v>
      </c>
      <c r="C14" s="12">
        <f t="shared" si="10"/>
        <v>44135</v>
      </c>
      <c r="D14" s="10">
        <f t="shared" si="1"/>
        <v>2020</v>
      </c>
      <c r="E14" s="10">
        <f t="shared" si="2"/>
        <v>10</v>
      </c>
      <c r="F14" s="10" t="str">
        <f t="shared" si="3"/>
        <v>202010</v>
      </c>
      <c r="G14" s="10">
        <f>+'IMAE regresion'!B35</f>
        <v>2.6583204277089307</v>
      </c>
      <c r="H14" s="10">
        <f>+'IMAE regresion'!C35</f>
        <v>-0.43602465470260787</v>
      </c>
      <c r="I14" s="10">
        <f t="shared" si="12"/>
        <v>-0.29219733460544733</v>
      </c>
      <c r="J14" s="10">
        <f t="shared" si="4"/>
        <v>2.3661230931034836</v>
      </c>
      <c r="K14" s="13">
        <f t="shared" si="5"/>
        <v>-0.1438273200971607</v>
      </c>
      <c r="L14" s="10">
        <f t="shared" si="11"/>
        <v>1.4420694353768391</v>
      </c>
      <c r="M14" s="21">
        <f t="shared" si="0"/>
        <v>-1.8841651048321251</v>
      </c>
      <c r="N14" s="21">
        <f t="shared" si="0"/>
        <v>6.6164112910390926</v>
      </c>
      <c r="O14" s="21">
        <f t="shared" si="0"/>
        <v>-0.46740237218692204</v>
      </c>
      <c r="P14" s="21">
        <f t="shared" si="0"/>
        <v>5.1996485583938892</v>
      </c>
      <c r="Q14" s="21">
        <f t="shared" si="0"/>
        <v>0.94936036045828076</v>
      </c>
      <c r="R14" s="21">
        <f t="shared" si="0"/>
        <v>3.7828858257486866</v>
      </c>
      <c r="S14" s="13">
        <f t="shared" si="6"/>
        <v>2.2222957730063229</v>
      </c>
      <c r="T14" s="21">
        <f t="shared" si="7"/>
        <v>2.3661230931034836</v>
      </c>
      <c r="U14" s="10" t="e">
        <f t="shared" si="8"/>
        <v>#N/A</v>
      </c>
      <c r="V14" s="10" t="e">
        <f>+IF(C14=MAX(IMAE!G:G),'IMAE shewhart'!B14,NA())</f>
        <v>#N/A</v>
      </c>
    </row>
    <row r="15" spans="1:1011" x14ac:dyDescent="0.35">
      <c r="A15" s="10">
        <f t="shared" si="9"/>
        <v>12</v>
      </c>
      <c r="B15" s="10">
        <f>+'IMAE para s'!E13</f>
        <v>1.2415514793397904</v>
      </c>
      <c r="C15" s="12">
        <f t="shared" si="10"/>
        <v>44165</v>
      </c>
      <c r="D15" s="10">
        <f t="shared" si="1"/>
        <v>2020</v>
      </c>
      <c r="E15" s="10">
        <f t="shared" si="2"/>
        <v>11</v>
      </c>
      <c r="F15" s="10" t="str">
        <f t="shared" si="3"/>
        <v>202011</v>
      </c>
      <c r="G15" s="10">
        <f>+'IMAE regresion'!B36</f>
        <v>2.706612086420348</v>
      </c>
      <c r="H15" s="10">
        <f>+'IMAE regresion'!C36</f>
        <v>-1.4650606070805576</v>
      </c>
      <c r="I15" s="10">
        <f t="shared" si="12"/>
        <v>-0.56218914999499836</v>
      </c>
      <c r="J15" s="10">
        <f t="shared" si="4"/>
        <v>2.1444229364253498</v>
      </c>
      <c r="K15" s="13">
        <f t="shared" si="5"/>
        <v>-0.90287145708555938</v>
      </c>
      <c r="L15" s="10">
        <f t="shared" si="11"/>
        <v>0.75904413698839868</v>
      </c>
      <c r="M15" s="21">
        <f t="shared" si="0"/>
        <v>-2.1058652615102589</v>
      </c>
      <c r="N15" s="21">
        <f t="shared" si="0"/>
        <v>6.3947111343609588</v>
      </c>
      <c r="O15" s="21">
        <f t="shared" si="0"/>
        <v>-0.68910252886505585</v>
      </c>
      <c r="P15" s="21">
        <f t="shared" si="0"/>
        <v>4.9779484017157554</v>
      </c>
      <c r="Q15" s="21">
        <f t="shared" si="0"/>
        <v>0.72766020378014695</v>
      </c>
      <c r="R15" s="21">
        <f t="shared" si="0"/>
        <v>3.5611856690705528</v>
      </c>
      <c r="S15" s="13">
        <f t="shared" si="6"/>
        <v>1.2415514793397904</v>
      </c>
      <c r="T15" s="21">
        <f t="shared" si="7"/>
        <v>2.1444229364253498</v>
      </c>
      <c r="U15" s="10" t="e">
        <f t="shared" si="8"/>
        <v>#N/A</v>
      </c>
      <c r="V15" s="10" t="e">
        <f>+IF(C15=MAX(IMAE!G:G),'IMAE shewhart'!B15,NA())</f>
        <v>#N/A</v>
      </c>
    </row>
    <row r="16" spans="1:1011" x14ac:dyDescent="0.35">
      <c r="A16" s="10">
        <f t="shared" si="9"/>
        <v>13</v>
      </c>
      <c r="B16" s="10">
        <f>+'IMAE para s'!E14</f>
        <v>4.0658430692121357</v>
      </c>
      <c r="C16" s="12">
        <f t="shared" si="10"/>
        <v>44196</v>
      </c>
      <c r="D16" s="10">
        <f t="shared" si="1"/>
        <v>2020</v>
      </c>
      <c r="E16" s="10">
        <f t="shared" si="2"/>
        <v>12</v>
      </c>
      <c r="F16" s="10" t="str">
        <f t="shared" si="3"/>
        <v>202012</v>
      </c>
      <c r="G16" s="10">
        <f>+'IMAE regresion'!B37</f>
        <v>2.7549037451317657</v>
      </c>
      <c r="H16" s="10">
        <f>+'IMAE regresion'!C37</f>
        <v>1.3109393240803699</v>
      </c>
      <c r="I16" s="10">
        <f>+I4</f>
        <v>0.27029029584199338</v>
      </c>
      <c r="J16" s="10">
        <f t="shared" si="4"/>
        <v>3.025194040973759</v>
      </c>
      <c r="K16" s="13">
        <f t="shared" si="5"/>
        <v>1.0406490282383767</v>
      </c>
      <c r="L16" s="10">
        <f t="shared" si="11"/>
        <v>1.9435204853239361</v>
      </c>
      <c r="M16" s="21">
        <f t="shared" si="0"/>
        <v>-1.2250941569618496</v>
      </c>
      <c r="N16" s="21">
        <f t="shared" si="0"/>
        <v>7.2754822389093672</v>
      </c>
      <c r="O16" s="21">
        <f t="shared" si="0"/>
        <v>0.19166857568335338</v>
      </c>
      <c r="P16" s="21">
        <f t="shared" si="0"/>
        <v>5.8587195062641646</v>
      </c>
      <c r="Q16" s="21">
        <f t="shared" si="0"/>
        <v>1.6084313083285562</v>
      </c>
      <c r="R16" s="21">
        <f t="shared" si="0"/>
        <v>4.441956773618962</v>
      </c>
      <c r="S16" s="13">
        <f t="shared" si="6"/>
        <v>4.0658430692121357</v>
      </c>
      <c r="T16" s="21">
        <f t="shared" si="7"/>
        <v>3.025194040973759</v>
      </c>
      <c r="U16" s="10" t="e">
        <f t="shared" si="8"/>
        <v>#N/A</v>
      </c>
      <c r="V16" s="10" t="e">
        <f>+IF(C16=MAX(IMAE!G:G),'IMAE shewhart'!B16,NA())</f>
        <v>#N/A</v>
      </c>
    </row>
    <row r="17" spans="1:22" x14ac:dyDescent="0.35">
      <c r="A17" s="10">
        <f t="shared" si="9"/>
        <v>14</v>
      </c>
      <c r="B17" s="10">
        <f>+'IMAE para s'!E15</f>
        <v>1.3148115456471032</v>
      </c>
      <c r="C17" s="12">
        <f t="shared" si="10"/>
        <v>44227</v>
      </c>
      <c r="D17" s="10">
        <f t="shared" si="1"/>
        <v>2021</v>
      </c>
      <c r="E17" s="10">
        <f t="shared" si="2"/>
        <v>1</v>
      </c>
      <c r="F17" s="10" t="str">
        <f t="shared" si="3"/>
        <v>20211</v>
      </c>
      <c r="G17" s="10">
        <f>+'IMAE regresion'!B38</f>
        <v>2.803195403843183</v>
      </c>
      <c r="H17" s="10">
        <f>+'IMAE regresion'!C38</f>
        <v>-1.4883838581960798</v>
      </c>
      <c r="I17" s="10">
        <f t="shared" ref="I17:I80" si="13">+I5</f>
        <v>0.18396321450355729</v>
      </c>
      <c r="J17" s="10">
        <f t="shared" si="4"/>
        <v>2.9871586183467405</v>
      </c>
      <c r="K17" s="13">
        <f t="shared" si="5"/>
        <v>-1.6723470726996372</v>
      </c>
      <c r="L17" s="10">
        <f t="shared" si="11"/>
        <v>2.7129961009380139</v>
      </c>
      <c r="M17" s="21">
        <f t="shared" si="0"/>
        <v>-1.2631295795888682</v>
      </c>
      <c r="N17" s="21">
        <f t="shared" si="0"/>
        <v>7.2374468162823486</v>
      </c>
      <c r="O17" s="21">
        <f t="shared" si="0"/>
        <v>0.15363315305633485</v>
      </c>
      <c r="P17" s="21">
        <f t="shared" si="0"/>
        <v>5.8206840836371461</v>
      </c>
      <c r="Q17" s="21">
        <f t="shared" si="0"/>
        <v>1.5703958857015377</v>
      </c>
      <c r="R17" s="21">
        <f t="shared" si="0"/>
        <v>4.4039213509919435</v>
      </c>
      <c r="S17" s="13">
        <f t="shared" si="6"/>
        <v>1.3148115456471032</v>
      </c>
      <c r="T17" s="21">
        <f t="shared" si="7"/>
        <v>2.9871586183467405</v>
      </c>
      <c r="U17" s="10" t="e">
        <f t="shared" si="8"/>
        <v>#N/A</v>
      </c>
      <c r="V17" s="10" t="e">
        <f>+IF(C17=MAX(IMAE!G:G),'IMAE shewhart'!B17,NA())</f>
        <v>#N/A</v>
      </c>
    </row>
    <row r="18" spans="1:22" x14ac:dyDescent="0.35">
      <c r="A18" s="10">
        <f t="shared" si="9"/>
        <v>15</v>
      </c>
      <c r="B18" s="10">
        <f>+'IMAE para s'!E16</f>
        <v>2.4230101503630408</v>
      </c>
      <c r="C18" s="12">
        <f t="shared" si="10"/>
        <v>44255</v>
      </c>
      <c r="D18" s="10">
        <f t="shared" si="1"/>
        <v>2021</v>
      </c>
      <c r="E18" s="10">
        <f t="shared" si="2"/>
        <v>2</v>
      </c>
      <c r="F18" s="10" t="str">
        <f t="shared" si="3"/>
        <v>20212</v>
      </c>
      <c r="G18" s="10">
        <f>+'IMAE regresion'!B39</f>
        <v>2.8514870625546007</v>
      </c>
      <c r="H18" s="10">
        <f>+'IMAE regresion'!C39</f>
        <v>-0.42847691219155992</v>
      </c>
      <c r="I18" s="10">
        <f t="shared" si="13"/>
        <v>7.3043287676677338E-4</v>
      </c>
      <c r="J18" s="10">
        <f t="shared" si="4"/>
        <v>2.8522174954313675</v>
      </c>
      <c r="K18" s="13">
        <f t="shared" si="5"/>
        <v>-0.4292073450683267</v>
      </c>
      <c r="L18" s="10">
        <f t="shared" si="11"/>
        <v>1.2431397276313105</v>
      </c>
      <c r="M18" s="21">
        <f t="shared" si="0"/>
        <v>-1.3980707025042411</v>
      </c>
      <c r="N18" s="21">
        <f t="shared" si="0"/>
        <v>7.1025056933669761</v>
      </c>
      <c r="O18" s="21">
        <f t="shared" si="0"/>
        <v>1.8692030140961879E-2</v>
      </c>
      <c r="P18" s="21">
        <f t="shared" si="0"/>
        <v>5.6857429607217735</v>
      </c>
      <c r="Q18" s="21">
        <f t="shared" si="0"/>
        <v>1.4354547627861647</v>
      </c>
      <c r="R18" s="21">
        <f t="shared" si="0"/>
        <v>4.2689802280765701</v>
      </c>
      <c r="S18" s="13">
        <f t="shared" si="6"/>
        <v>2.4230101503630408</v>
      </c>
      <c r="T18" s="21">
        <f t="shared" si="7"/>
        <v>2.8522174954313675</v>
      </c>
      <c r="U18" s="10" t="e">
        <f t="shared" si="8"/>
        <v>#N/A</v>
      </c>
      <c r="V18" s="10" t="e">
        <f>+IF(C18=MAX(IMAE!G:G),'IMAE shewhart'!B18,NA())</f>
        <v>#N/A</v>
      </c>
    </row>
    <row r="19" spans="1:22" x14ac:dyDescent="0.35">
      <c r="A19" s="10">
        <f t="shared" si="9"/>
        <v>16</v>
      </c>
      <c r="B19" s="10">
        <f>+'IMAE para s'!E17</f>
        <v>9.9439252961093008</v>
      </c>
      <c r="C19" s="12">
        <f t="shared" si="10"/>
        <v>44286</v>
      </c>
      <c r="D19" s="10">
        <f t="shared" si="1"/>
        <v>2021</v>
      </c>
      <c r="E19" s="10">
        <f t="shared" si="2"/>
        <v>3</v>
      </c>
      <c r="F19" s="10" t="str">
        <f t="shared" si="3"/>
        <v>20213</v>
      </c>
      <c r="G19" s="10">
        <f>+'IMAE regresion'!B40</f>
        <v>2.899778721266018</v>
      </c>
      <c r="H19" s="10">
        <f>+'IMAE regresion'!C40</f>
        <v>7.0441465748432828</v>
      </c>
      <c r="I19" s="10">
        <f t="shared" si="13"/>
        <v>-0.10118332211938252</v>
      </c>
      <c r="J19" s="10">
        <f t="shared" si="4"/>
        <v>2.7985953991466355</v>
      </c>
      <c r="K19" s="13">
        <f t="shared" si="5"/>
        <v>7.1453298969626653</v>
      </c>
      <c r="L19" s="10">
        <f t="shared" si="11"/>
        <v>7.574537242030992</v>
      </c>
      <c r="M19" s="21">
        <f t="shared" si="0"/>
        <v>-1.4516927987889732</v>
      </c>
      <c r="N19" s="21">
        <f t="shared" si="0"/>
        <v>7.0488835970822441</v>
      </c>
      <c r="O19" s="21">
        <f t="shared" si="0"/>
        <v>-3.4930066143770144E-2</v>
      </c>
      <c r="P19" s="21">
        <f t="shared" si="0"/>
        <v>5.6321208644370415</v>
      </c>
      <c r="Q19" s="21">
        <f t="shared" si="0"/>
        <v>1.3818326665014327</v>
      </c>
      <c r="R19" s="21">
        <f t="shared" si="0"/>
        <v>4.215358131791838</v>
      </c>
      <c r="S19" s="13">
        <f t="shared" si="6"/>
        <v>9.9439252961093008</v>
      </c>
      <c r="T19" s="21">
        <f t="shared" si="7"/>
        <v>2.7985953991466355</v>
      </c>
      <c r="U19" s="10" t="e">
        <f t="shared" si="8"/>
        <v>#N/A</v>
      </c>
      <c r="V19" s="10" t="e">
        <f>+IF(C19=MAX(IMAE!G:G),'IMAE shewhart'!B19,NA())</f>
        <v>#N/A</v>
      </c>
    </row>
    <row r="20" spans="1:22" x14ac:dyDescent="0.35">
      <c r="A20" s="10">
        <f t="shared" si="9"/>
        <v>17</v>
      </c>
      <c r="B20" s="10">
        <f>+'IMAE para s'!E18</f>
        <v>15.579299069395589</v>
      </c>
      <c r="C20" s="12">
        <f t="shared" si="10"/>
        <v>44316</v>
      </c>
      <c r="D20" s="10">
        <f t="shared" si="1"/>
        <v>2021</v>
      </c>
      <c r="E20" s="10">
        <f t="shared" si="2"/>
        <v>4</v>
      </c>
      <c r="F20" s="10" t="str">
        <f t="shared" si="3"/>
        <v>20214</v>
      </c>
      <c r="G20" s="10">
        <f>+'IMAE regresion'!B41</f>
        <v>2.9480703799774357</v>
      </c>
      <c r="H20" s="10">
        <f>+'IMAE regresion'!C41</f>
        <v>12.631228689418153</v>
      </c>
      <c r="I20" s="10">
        <f t="shared" si="13"/>
        <v>0.14593215390988207</v>
      </c>
      <c r="J20" s="10">
        <f t="shared" si="4"/>
        <v>3.0940025338873176</v>
      </c>
      <c r="K20" s="13">
        <f t="shared" si="5"/>
        <v>12.485296535508271</v>
      </c>
      <c r="L20" s="10">
        <f t="shared" si="11"/>
        <v>5.3399666385456053</v>
      </c>
      <c r="M20" s="21">
        <f t="shared" ref="M20:R51" si="14">($J20)+(M$1*$M$2)</f>
        <v>-1.156285664048291</v>
      </c>
      <c r="N20" s="21">
        <f t="shared" si="14"/>
        <v>7.3442907318229267</v>
      </c>
      <c r="O20" s="21">
        <f t="shared" si="14"/>
        <v>0.260477068596912</v>
      </c>
      <c r="P20" s="21">
        <f t="shared" si="14"/>
        <v>5.9275279991777232</v>
      </c>
      <c r="Q20" s="21">
        <f t="shared" si="14"/>
        <v>1.6772398012421148</v>
      </c>
      <c r="R20" s="21">
        <f t="shared" si="14"/>
        <v>4.5107652665325206</v>
      </c>
      <c r="S20" s="13">
        <f t="shared" si="6"/>
        <v>15.579299069395589</v>
      </c>
      <c r="T20" s="21">
        <f t="shared" si="7"/>
        <v>3.0940025338873176</v>
      </c>
      <c r="U20" s="10" t="e">
        <f t="shared" si="8"/>
        <v>#N/A</v>
      </c>
      <c r="V20" s="10" t="e">
        <f>+IF(C20=MAX(IMAE!G:G),'IMAE shewhart'!B20,NA())</f>
        <v>#N/A</v>
      </c>
    </row>
    <row r="21" spans="1:22" x14ac:dyDescent="0.35">
      <c r="A21" s="10">
        <f t="shared" si="9"/>
        <v>18</v>
      </c>
      <c r="B21" s="10">
        <f>+'IMAE para s'!E19</f>
        <v>16.715608783081308</v>
      </c>
      <c r="C21" s="12">
        <f t="shared" si="10"/>
        <v>44347</v>
      </c>
      <c r="D21" s="10">
        <f t="shared" si="1"/>
        <v>2021</v>
      </c>
      <c r="E21" s="10">
        <f t="shared" si="2"/>
        <v>5</v>
      </c>
      <c r="F21" s="10" t="str">
        <f t="shared" si="3"/>
        <v>20215</v>
      </c>
      <c r="G21" s="10">
        <f>+'IMAE regresion'!B42</f>
        <v>2.996362038688853</v>
      </c>
      <c r="H21" s="10">
        <f>+'IMAE regresion'!C42</f>
        <v>13.719246744392455</v>
      </c>
      <c r="I21" s="10">
        <f t="shared" si="13"/>
        <v>0.36546086560505542</v>
      </c>
      <c r="J21" s="10">
        <f t="shared" si="4"/>
        <v>3.3618229042939083</v>
      </c>
      <c r="K21" s="13">
        <f t="shared" si="5"/>
        <v>13.353785878787399</v>
      </c>
      <c r="L21" s="10">
        <f t="shared" si="11"/>
        <v>0.86848934327912808</v>
      </c>
      <c r="M21" s="21">
        <f t="shared" si="14"/>
        <v>-0.88846529364170035</v>
      </c>
      <c r="N21" s="21">
        <f t="shared" si="14"/>
        <v>7.6121111022295169</v>
      </c>
      <c r="O21" s="21">
        <f t="shared" si="14"/>
        <v>0.52829743900350268</v>
      </c>
      <c r="P21" s="21">
        <f t="shared" si="14"/>
        <v>6.1953483695843143</v>
      </c>
      <c r="Q21" s="21">
        <f t="shared" si="14"/>
        <v>1.9450601716487055</v>
      </c>
      <c r="R21" s="21">
        <f t="shared" si="14"/>
        <v>4.7785856369391109</v>
      </c>
      <c r="S21" s="13">
        <f t="shared" si="6"/>
        <v>16.715608783081308</v>
      </c>
      <c r="T21" s="21">
        <f t="shared" si="7"/>
        <v>3.3618229042939083</v>
      </c>
      <c r="U21" s="10" t="e">
        <f t="shared" si="8"/>
        <v>#N/A</v>
      </c>
      <c r="V21" s="10" t="e">
        <f>+IF(C21=MAX(IMAE!G:G),'IMAE shewhart'!B21,NA())</f>
        <v>#N/A</v>
      </c>
    </row>
    <row r="22" spans="1:22" x14ac:dyDescent="0.35">
      <c r="A22" s="10">
        <f t="shared" si="9"/>
        <v>19</v>
      </c>
      <c r="B22" s="10">
        <f>+'IMAE para s'!E20</f>
        <v>14.520569007074926</v>
      </c>
      <c r="C22" s="12">
        <f t="shared" si="10"/>
        <v>44377</v>
      </c>
      <c r="D22" s="10">
        <f t="shared" si="1"/>
        <v>2021</v>
      </c>
      <c r="E22" s="10">
        <f t="shared" si="2"/>
        <v>6</v>
      </c>
      <c r="F22" s="10" t="str">
        <f t="shared" si="3"/>
        <v>20216</v>
      </c>
      <c r="G22" s="10">
        <f>+'IMAE regresion'!B43</f>
        <v>3.0446536974002707</v>
      </c>
      <c r="H22" s="10">
        <f>+'IMAE regresion'!C43</f>
        <v>11.475915309674654</v>
      </c>
      <c r="I22" s="10">
        <f t="shared" si="13"/>
        <v>0.15571708533947434</v>
      </c>
      <c r="J22" s="10">
        <f t="shared" si="4"/>
        <v>3.200370782739745</v>
      </c>
      <c r="K22" s="13">
        <f t="shared" si="5"/>
        <v>11.320198224335181</v>
      </c>
      <c r="L22" s="10">
        <f t="shared" si="11"/>
        <v>2.0335876544522176</v>
      </c>
      <c r="M22" s="21">
        <f t="shared" si="14"/>
        <v>-1.0499174151958637</v>
      </c>
      <c r="N22" s="21">
        <f t="shared" si="14"/>
        <v>7.4506589806753531</v>
      </c>
      <c r="O22" s="21">
        <f t="shared" si="14"/>
        <v>0.36684531744933935</v>
      </c>
      <c r="P22" s="21">
        <f t="shared" si="14"/>
        <v>6.0338962480301506</v>
      </c>
      <c r="Q22" s="21">
        <f t="shared" si="14"/>
        <v>1.7836080500945422</v>
      </c>
      <c r="R22" s="21">
        <f t="shared" si="14"/>
        <v>4.617133515384948</v>
      </c>
      <c r="S22" s="13">
        <f t="shared" si="6"/>
        <v>14.520569007074926</v>
      </c>
      <c r="T22" s="21">
        <f t="shared" si="7"/>
        <v>3.200370782739745</v>
      </c>
      <c r="U22" s="10" t="e">
        <f t="shared" si="8"/>
        <v>#N/A</v>
      </c>
      <c r="V22" s="10" t="e">
        <f>+IF(C22=MAX(IMAE!G:G),'IMAE shewhart'!B22,NA())</f>
        <v>#N/A</v>
      </c>
    </row>
    <row r="23" spans="1:22" x14ac:dyDescent="0.35">
      <c r="A23" s="10">
        <f t="shared" si="9"/>
        <v>20</v>
      </c>
      <c r="B23" s="10">
        <f>+'IMAE para s'!E21</f>
        <v>11.002117573482195</v>
      </c>
      <c r="C23" s="12">
        <f t="shared" si="10"/>
        <v>44408</v>
      </c>
      <c r="D23" s="10">
        <f t="shared" si="1"/>
        <v>2021</v>
      </c>
      <c r="E23" s="10">
        <f t="shared" si="2"/>
        <v>7</v>
      </c>
      <c r="F23" s="10" t="str">
        <f t="shared" si="3"/>
        <v>20217</v>
      </c>
      <c r="G23" s="10">
        <f>+'IMAE regresion'!B44</f>
        <v>3.092945356111688</v>
      </c>
      <c r="H23" s="10">
        <f>+'IMAE regresion'!C44</f>
        <v>7.9091722173705072</v>
      </c>
      <c r="I23" s="10">
        <f t="shared" si="13"/>
        <v>-1.9570340699511135E-2</v>
      </c>
      <c r="J23" s="10">
        <f t="shared" si="4"/>
        <v>3.0733750154121768</v>
      </c>
      <c r="K23" s="13">
        <f t="shared" si="5"/>
        <v>7.9287425580700184</v>
      </c>
      <c r="L23" s="10">
        <f t="shared" si="11"/>
        <v>3.3914556662651627</v>
      </c>
      <c r="M23" s="21">
        <f t="shared" si="14"/>
        <v>-1.1769131825234318</v>
      </c>
      <c r="N23" s="21">
        <f t="shared" si="14"/>
        <v>7.3236632133477855</v>
      </c>
      <c r="O23" s="21">
        <f t="shared" si="14"/>
        <v>0.23984955012177123</v>
      </c>
      <c r="P23" s="21">
        <f t="shared" si="14"/>
        <v>5.906900480702582</v>
      </c>
      <c r="Q23" s="21">
        <f t="shared" si="14"/>
        <v>1.656612282766974</v>
      </c>
      <c r="R23" s="21">
        <f t="shared" si="14"/>
        <v>4.4901377480573794</v>
      </c>
      <c r="S23" s="13">
        <f t="shared" si="6"/>
        <v>11.002117573482195</v>
      </c>
      <c r="T23" s="21">
        <f t="shared" si="7"/>
        <v>3.0733750154121768</v>
      </c>
      <c r="U23" s="10" t="e">
        <f t="shared" si="8"/>
        <v>#N/A</v>
      </c>
      <c r="V23" s="10" t="e">
        <f>+IF(C23=MAX(IMAE!G:G),'IMAE shewhart'!B23,NA())</f>
        <v>#N/A</v>
      </c>
    </row>
    <row r="24" spans="1:22" x14ac:dyDescent="0.35">
      <c r="A24" s="10">
        <f t="shared" si="9"/>
        <v>21</v>
      </c>
      <c r="B24" s="10">
        <f>+'IMAE para s'!E22</f>
        <v>7.8197109311758624</v>
      </c>
      <c r="C24" s="12">
        <f t="shared" si="10"/>
        <v>44439</v>
      </c>
      <c r="D24" s="10">
        <f t="shared" si="1"/>
        <v>2021</v>
      </c>
      <c r="E24" s="10">
        <f t="shared" si="2"/>
        <v>8</v>
      </c>
      <c r="F24" s="10" t="str">
        <f t="shared" si="3"/>
        <v>20218</v>
      </c>
      <c r="G24" s="10">
        <f>+'IMAE regresion'!B45</f>
        <v>3.1412370148231057</v>
      </c>
      <c r="H24" s="10">
        <f>+'IMAE regresion'!C45</f>
        <v>4.6784739163527567</v>
      </c>
      <c r="I24" s="10">
        <f t="shared" si="13"/>
        <v>7.2649265767304433E-2</v>
      </c>
      <c r="J24" s="10">
        <f t="shared" si="4"/>
        <v>3.21388628059041</v>
      </c>
      <c r="K24" s="13">
        <f t="shared" si="5"/>
        <v>4.6058246505854523</v>
      </c>
      <c r="L24" s="10">
        <f t="shared" si="11"/>
        <v>3.3229179074845661</v>
      </c>
      <c r="M24" s="21">
        <f t="shared" si="14"/>
        <v>-1.0364019173451986</v>
      </c>
      <c r="N24" s="21">
        <f t="shared" si="14"/>
        <v>7.4641744785260187</v>
      </c>
      <c r="O24" s="21">
        <f t="shared" si="14"/>
        <v>0.38036081530000443</v>
      </c>
      <c r="P24" s="21">
        <f t="shared" si="14"/>
        <v>6.0474117458808152</v>
      </c>
      <c r="Q24" s="21">
        <f t="shared" si="14"/>
        <v>1.7971235479452072</v>
      </c>
      <c r="R24" s="21">
        <f t="shared" si="14"/>
        <v>4.6306490132356126</v>
      </c>
      <c r="S24" s="13">
        <f t="shared" si="6"/>
        <v>7.8197109311758624</v>
      </c>
      <c r="T24" s="21">
        <f t="shared" si="7"/>
        <v>3.21388628059041</v>
      </c>
      <c r="U24" s="10" t="e">
        <f t="shared" si="8"/>
        <v>#N/A</v>
      </c>
      <c r="V24" s="10" t="e">
        <f>+IF(C24=MAX(IMAE!G:G),'IMAE shewhart'!B24,NA())</f>
        <v>#N/A</v>
      </c>
    </row>
    <row r="25" spans="1:22" x14ac:dyDescent="0.35">
      <c r="A25" s="10">
        <f t="shared" si="9"/>
        <v>22</v>
      </c>
      <c r="B25" s="10">
        <f>+'IMAE para s'!E23</f>
        <v>5.9070789386646254</v>
      </c>
      <c r="C25" s="12">
        <f t="shared" si="10"/>
        <v>44469</v>
      </c>
      <c r="D25" s="10">
        <f t="shared" si="1"/>
        <v>2021</v>
      </c>
      <c r="E25" s="10">
        <f t="shared" si="2"/>
        <v>9</v>
      </c>
      <c r="F25" s="10" t="str">
        <f t="shared" si="3"/>
        <v>20219</v>
      </c>
      <c r="G25" s="10">
        <f>+'IMAE regresion'!B46</f>
        <v>3.1895286735345234</v>
      </c>
      <c r="H25" s="10">
        <f>+'IMAE regresion'!C46</f>
        <v>2.717550265130102</v>
      </c>
      <c r="I25" s="10">
        <f t="shared" si="13"/>
        <v>-0.21960316642469069</v>
      </c>
      <c r="J25" s="10">
        <f t="shared" si="4"/>
        <v>2.9699255071098327</v>
      </c>
      <c r="K25" s="13">
        <f t="shared" si="5"/>
        <v>2.9371534315547927</v>
      </c>
      <c r="L25" s="10">
        <f t="shared" si="11"/>
        <v>1.6686712190306596</v>
      </c>
      <c r="M25" s="21">
        <f t="shared" si="14"/>
        <v>-1.2803626908257759</v>
      </c>
      <c r="N25" s="21">
        <f t="shared" si="14"/>
        <v>7.2202137050454418</v>
      </c>
      <c r="O25" s="21">
        <f t="shared" si="14"/>
        <v>0.13640004181942711</v>
      </c>
      <c r="P25" s="21">
        <f t="shared" si="14"/>
        <v>5.8034509724002383</v>
      </c>
      <c r="Q25" s="21">
        <f t="shared" si="14"/>
        <v>1.5531627744646299</v>
      </c>
      <c r="R25" s="21">
        <f t="shared" si="14"/>
        <v>4.3866882397550357</v>
      </c>
      <c r="S25" s="13">
        <f t="shared" si="6"/>
        <v>5.9070789386646254</v>
      </c>
      <c r="T25" s="21">
        <f t="shared" si="7"/>
        <v>2.9699255071098327</v>
      </c>
      <c r="U25" s="10" t="e">
        <f t="shared" si="8"/>
        <v>#N/A</v>
      </c>
      <c r="V25" s="10" t="e">
        <f>+IF(C25=MAX(IMAE!G:G),'IMAE shewhart'!B25,NA())</f>
        <v>#N/A</v>
      </c>
    </row>
    <row r="26" spans="1:22" x14ac:dyDescent="0.35">
      <c r="A26" s="10">
        <f t="shared" si="9"/>
        <v>23</v>
      </c>
      <c r="B26" s="10">
        <f>+'IMAE para s'!E24</f>
        <v>4.423684749197875</v>
      </c>
      <c r="C26" s="12">
        <f t="shared" si="10"/>
        <v>44500</v>
      </c>
      <c r="D26" s="10">
        <f t="shared" si="1"/>
        <v>2021</v>
      </c>
      <c r="E26" s="10">
        <f t="shared" si="2"/>
        <v>10</v>
      </c>
      <c r="F26" s="10" t="str">
        <f t="shared" si="3"/>
        <v>202110</v>
      </c>
      <c r="G26" s="10">
        <f>+'IMAE regresion'!B47</f>
        <v>3.2378203322459407</v>
      </c>
      <c r="H26" s="10">
        <f>+'IMAE regresion'!C47</f>
        <v>1.1858644169519343</v>
      </c>
      <c r="I26" s="10">
        <f t="shared" si="13"/>
        <v>-0.29219733460544733</v>
      </c>
      <c r="J26" s="10">
        <f t="shared" si="4"/>
        <v>2.9456229976404935</v>
      </c>
      <c r="K26" s="13">
        <f t="shared" si="5"/>
        <v>1.4780617515573815</v>
      </c>
      <c r="L26" s="10">
        <f t="shared" si="11"/>
        <v>1.4590916799974112</v>
      </c>
      <c r="M26" s="21">
        <f t="shared" si="14"/>
        <v>-1.3046652002951151</v>
      </c>
      <c r="N26" s="21">
        <f t="shared" si="14"/>
        <v>7.1959111955761017</v>
      </c>
      <c r="O26" s="21">
        <f t="shared" si="14"/>
        <v>0.1120975323500879</v>
      </c>
      <c r="P26" s="21">
        <f t="shared" si="14"/>
        <v>5.7791484629308991</v>
      </c>
      <c r="Q26" s="21">
        <f t="shared" si="14"/>
        <v>1.5288602649952907</v>
      </c>
      <c r="R26" s="21">
        <f t="shared" si="14"/>
        <v>4.3623857302856965</v>
      </c>
      <c r="S26" s="13">
        <f t="shared" si="6"/>
        <v>4.423684749197875</v>
      </c>
      <c r="T26" s="21">
        <f t="shared" si="7"/>
        <v>2.9456229976404935</v>
      </c>
      <c r="U26" s="10" t="e">
        <f t="shared" si="8"/>
        <v>#N/A</v>
      </c>
      <c r="V26" s="10" t="e">
        <f>+IF(C26=MAX(IMAE!G:G),'IMAE shewhart'!B26,NA())</f>
        <v>#N/A</v>
      </c>
    </row>
    <row r="27" spans="1:22" x14ac:dyDescent="0.35">
      <c r="A27" s="10">
        <f t="shared" si="9"/>
        <v>24</v>
      </c>
      <c r="B27" s="10">
        <f>+'IMAE para s'!E25</f>
        <v>5.9850454627057985</v>
      </c>
      <c r="C27" s="12">
        <f t="shared" si="10"/>
        <v>44530</v>
      </c>
      <c r="D27" s="10">
        <f t="shared" si="1"/>
        <v>2021</v>
      </c>
      <c r="E27" s="10">
        <f t="shared" si="2"/>
        <v>11</v>
      </c>
      <c r="F27" s="10" t="str">
        <f t="shared" si="3"/>
        <v>202111</v>
      </c>
      <c r="G27" s="10">
        <f>+'IMAE regresion'!B48</f>
        <v>3.286111990957358</v>
      </c>
      <c r="H27" s="10">
        <f>+'IMAE regresion'!C48</f>
        <v>2.6989334717484406</v>
      </c>
      <c r="I27" s="10">
        <f t="shared" si="13"/>
        <v>-0.56218914999499836</v>
      </c>
      <c r="J27" s="10">
        <f t="shared" si="4"/>
        <v>2.7239228409623597</v>
      </c>
      <c r="K27" s="13">
        <f t="shared" si="5"/>
        <v>3.2611226217434388</v>
      </c>
      <c r="L27" s="10">
        <f t="shared" si="11"/>
        <v>1.7830608701860573</v>
      </c>
      <c r="M27" s="21">
        <f t="shared" si="14"/>
        <v>-1.5263653569732489</v>
      </c>
      <c r="N27" s="21">
        <f t="shared" si="14"/>
        <v>6.9742110388979679</v>
      </c>
      <c r="O27" s="21">
        <f t="shared" si="14"/>
        <v>-0.10960262432804591</v>
      </c>
      <c r="P27" s="21">
        <f t="shared" si="14"/>
        <v>5.5574483062527653</v>
      </c>
      <c r="Q27" s="21">
        <f t="shared" si="14"/>
        <v>1.3071601083171569</v>
      </c>
      <c r="R27" s="21">
        <f t="shared" si="14"/>
        <v>4.1406855736075627</v>
      </c>
      <c r="S27" s="13">
        <f t="shared" si="6"/>
        <v>5.9850454627057985</v>
      </c>
      <c r="T27" s="21">
        <f t="shared" si="7"/>
        <v>2.7239228409623597</v>
      </c>
      <c r="U27" s="10" t="e">
        <f t="shared" si="8"/>
        <v>#N/A</v>
      </c>
      <c r="V27" s="10" t="e">
        <f>+IF(C27=MAX(IMAE!G:G),'IMAE shewhart'!B27,NA())</f>
        <v>#N/A</v>
      </c>
    </row>
    <row r="28" spans="1:22" x14ac:dyDescent="0.35">
      <c r="A28" s="10">
        <f t="shared" si="9"/>
        <v>25</v>
      </c>
      <c r="B28" s="10">
        <f>+'IMAE para s'!E26</f>
        <v>3.9774027992551311</v>
      </c>
      <c r="C28" s="12">
        <f t="shared" si="10"/>
        <v>44561</v>
      </c>
      <c r="D28" s="10">
        <f t="shared" si="1"/>
        <v>2021</v>
      </c>
      <c r="E28" s="10">
        <f t="shared" si="2"/>
        <v>12</v>
      </c>
      <c r="F28" s="10" t="str">
        <f t="shared" si="3"/>
        <v>202112</v>
      </c>
      <c r="G28" s="10">
        <f>+'IMAE regresion'!B49</f>
        <v>3.3344036496687757</v>
      </c>
      <c r="H28" s="10">
        <f>+'IMAE regresion'!C49</f>
        <v>0.6429991495863554</v>
      </c>
      <c r="I28" s="10">
        <f t="shared" si="13"/>
        <v>0.27029029584199338</v>
      </c>
      <c r="J28" s="10">
        <f t="shared" si="4"/>
        <v>3.6046939455107689</v>
      </c>
      <c r="K28" s="13">
        <f t="shared" si="5"/>
        <v>0.37270885374436213</v>
      </c>
      <c r="L28" s="10">
        <f t="shared" si="11"/>
        <v>2.8884137679990767</v>
      </c>
      <c r="M28" s="21">
        <f t="shared" si="14"/>
        <v>-0.6455942524248397</v>
      </c>
      <c r="N28" s="21">
        <f t="shared" si="14"/>
        <v>7.854982143446378</v>
      </c>
      <c r="O28" s="21">
        <f t="shared" si="14"/>
        <v>0.77116848022036333</v>
      </c>
      <c r="P28" s="21">
        <f t="shared" si="14"/>
        <v>6.4382194108011745</v>
      </c>
      <c r="Q28" s="21">
        <f t="shared" si="14"/>
        <v>2.1879312128655659</v>
      </c>
      <c r="R28" s="21">
        <f t="shared" si="14"/>
        <v>5.021456678155972</v>
      </c>
      <c r="S28" s="13">
        <f t="shared" si="6"/>
        <v>3.9774027992551311</v>
      </c>
      <c r="T28" s="21">
        <f t="shared" si="7"/>
        <v>3.6046939455107689</v>
      </c>
      <c r="U28" s="10" t="e">
        <f t="shared" si="8"/>
        <v>#N/A</v>
      </c>
      <c r="V28" s="10" t="e">
        <f>+IF(C28=MAX(IMAE!G:G),'IMAE shewhart'!B28,NA())</f>
        <v>#N/A</v>
      </c>
    </row>
    <row r="29" spans="1:22" x14ac:dyDescent="0.35">
      <c r="A29" s="10">
        <f t="shared" si="9"/>
        <v>26</v>
      </c>
      <c r="B29" s="10">
        <f>+'IMAE para s'!E27</f>
        <v>4.6778797240681484</v>
      </c>
      <c r="C29" s="12">
        <f t="shared" si="10"/>
        <v>44592</v>
      </c>
      <c r="D29" s="10">
        <f t="shared" si="1"/>
        <v>2022</v>
      </c>
      <c r="E29" s="10">
        <f t="shared" si="2"/>
        <v>1</v>
      </c>
      <c r="F29" s="10" t="str">
        <f t="shared" si="3"/>
        <v>20221</v>
      </c>
      <c r="G29" s="10">
        <f>+'IMAE regresion'!B50</f>
        <v>3.3826953083801934</v>
      </c>
      <c r="H29" s="10">
        <f>+'IMAE regresion'!C50</f>
        <v>1.2951844156879551</v>
      </c>
      <c r="I29" s="10">
        <f t="shared" si="13"/>
        <v>0.18396321450355729</v>
      </c>
      <c r="J29" s="10">
        <f t="shared" si="4"/>
        <v>3.5666585228837508</v>
      </c>
      <c r="K29" s="13">
        <f t="shared" si="5"/>
        <v>1.1112212011843976</v>
      </c>
      <c r="L29" s="10">
        <f t="shared" si="11"/>
        <v>0.73851234744003547</v>
      </c>
      <c r="M29" s="21">
        <f t="shared" si="14"/>
        <v>-0.68362967505185779</v>
      </c>
      <c r="N29" s="21">
        <f t="shared" si="14"/>
        <v>7.8169467208193595</v>
      </c>
      <c r="O29" s="21">
        <f t="shared" si="14"/>
        <v>0.73313305759334524</v>
      </c>
      <c r="P29" s="21">
        <f t="shared" si="14"/>
        <v>6.400183988174156</v>
      </c>
      <c r="Q29" s="21">
        <f t="shared" si="14"/>
        <v>2.1498957902385483</v>
      </c>
      <c r="R29" s="21">
        <f t="shared" si="14"/>
        <v>4.9834212555289534</v>
      </c>
      <c r="S29" s="13">
        <f t="shared" si="6"/>
        <v>4.6778797240681484</v>
      </c>
      <c r="T29" s="21">
        <f t="shared" si="7"/>
        <v>3.5666585228837508</v>
      </c>
      <c r="U29" s="10" t="e">
        <f t="shared" si="8"/>
        <v>#N/A</v>
      </c>
      <c r="V29" s="10" t="e">
        <f>+IF(C29=MAX(IMAE!G:G),'IMAE shewhart'!B29,NA())</f>
        <v>#N/A</v>
      </c>
    </row>
    <row r="30" spans="1:22" x14ac:dyDescent="0.35">
      <c r="A30" s="10">
        <f t="shared" si="9"/>
        <v>27</v>
      </c>
      <c r="B30" s="10">
        <f>+'IMAE para s'!E28</f>
        <v>4.6888530236421957</v>
      </c>
      <c r="C30" s="12">
        <f t="shared" si="10"/>
        <v>44620</v>
      </c>
      <c r="D30" s="10">
        <f t="shared" si="1"/>
        <v>2022</v>
      </c>
      <c r="E30" s="10">
        <f t="shared" si="2"/>
        <v>2</v>
      </c>
      <c r="F30" s="10" t="str">
        <f t="shared" si="3"/>
        <v>20222</v>
      </c>
      <c r="G30" s="10">
        <f>+'IMAE regresion'!B51</f>
        <v>3.4309869670916107</v>
      </c>
      <c r="H30" s="10">
        <f>+'IMAE regresion'!C51</f>
        <v>1.257866056550585</v>
      </c>
      <c r="I30" s="10">
        <f t="shared" si="13"/>
        <v>7.3043287676677338E-4</v>
      </c>
      <c r="J30" s="10">
        <f t="shared" si="4"/>
        <v>3.4317173999683774</v>
      </c>
      <c r="K30" s="13">
        <f t="shared" si="5"/>
        <v>1.2571356236738183</v>
      </c>
      <c r="L30" s="10">
        <f t="shared" si="11"/>
        <v>0.14591442248942066</v>
      </c>
      <c r="M30" s="21">
        <f t="shared" si="14"/>
        <v>-0.8185707979672312</v>
      </c>
      <c r="N30" s="21">
        <f t="shared" si="14"/>
        <v>7.6820055979039861</v>
      </c>
      <c r="O30" s="21">
        <f t="shared" si="14"/>
        <v>0.59819193467797183</v>
      </c>
      <c r="P30" s="21">
        <f t="shared" si="14"/>
        <v>6.2652428652587826</v>
      </c>
      <c r="Q30" s="21">
        <f t="shared" si="14"/>
        <v>2.0149546673231749</v>
      </c>
      <c r="R30" s="21">
        <f t="shared" si="14"/>
        <v>4.84848013261358</v>
      </c>
      <c r="S30" s="13">
        <f t="shared" si="6"/>
        <v>4.6888530236421957</v>
      </c>
      <c r="T30" s="21">
        <f t="shared" si="7"/>
        <v>3.4317173999683774</v>
      </c>
      <c r="U30" s="10" t="e">
        <f t="shared" si="8"/>
        <v>#N/A</v>
      </c>
      <c r="V30" s="10" t="e">
        <f>+IF(C30=MAX(IMAE!G:G),'IMAE shewhart'!B30,NA())</f>
        <v>#N/A</v>
      </c>
    </row>
    <row r="31" spans="1:22" x14ac:dyDescent="0.35">
      <c r="A31" s="10">
        <f t="shared" si="9"/>
        <v>28</v>
      </c>
      <c r="B31" s="10">
        <f>+'IMAE para s'!E29</f>
        <v>4.8305287219633612</v>
      </c>
      <c r="C31" s="12">
        <f t="shared" si="10"/>
        <v>44651</v>
      </c>
      <c r="D31" s="10">
        <f t="shared" si="1"/>
        <v>2022</v>
      </c>
      <c r="E31" s="10">
        <f t="shared" si="2"/>
        <v>3</v>
      </c>
      <c r="F31" s="10" t="str">
        <f t="shared" si="3"/>
        <v>20223</v>
      </c>
      <c r="G31" s="10">
        <f>+'IMAE regresion'!B52</f>
        <v>3.4792786258030279</v>
      </c>
      <c r="H31" s="10">
        <f>+'IMAE regresion'!C52</f>
        <v>1.3512500961603333</v>
      </c>
      <c r="I31" s="10">
        <f t="shared" si="13"/>
        <v>-0.10118332211938252</v>
      </c>
      <c r="J31" s="10">
        <f t="shared" si="4"/>
        <v>3.3780953036836454</v>
      </c>
      <c r="K31" s="13">
        <f t="shared" si="5"/>
        <v>1.4524334182797158</v>
      </c>
      <c r="L31" s="10">
        <f t="shared" si="11"/>
        <v>0.19529779460589758</v>
      </c>
      <c r="M31" s="21">
        <f t="shared" si="14"/>
        <v>-0.87219289425196322</v>
      </c>
      <c r="N31" s="21">
        <f t="shared" si="14"/>
        <v>7.628383501619254</v>
      </c>
      <c r="O31" s="21">
        <f t="shared" si="14"/>
        <v>0.5445698383932398</v>
      </c>
      <c r="P31" s="21">
        <f t="shared" si="14"/>
        <v>6.2116207689740506</v>
      </c>
      <c r="Q31" s="21">
        <f t="shared" si="14"/>
        <v>1.9613325710384426</v>
      </c>
      <c r="R31" s="21">
        <f t="shared" si="14"/>
        <v>4.794858036328848</v>
      </c>
      <c r="S31" s="13">
        <f t="shared" si="6"/>
        <v>4.8305287219633612</v>
      </c>
      <c r="T31" s="21">
        <f t="shared" si="7"/>
        <v>3.3780953036836454</v>
      </c>
      <c r="U31" s="10" t="e">
        <f t="shared" si="8"/>
        <v>#N/A</v>
      </c>
      <c r="V31" s="10" t="e">
        <f>+IF(C31=MAX(IMAE!G:G),'IMAE shewhart'!B31,NA())</f>
        <v>#N/A</v>
      </c>
    </row>
    <row r="32" spans="1:22" x14ac:dyDescent="0.35">
      <c r="A32" s="10">
        <f t="shared" si="9"/>
        <v>29</v>
      </c>
      <c r="B32" s="10">
        <f>+'IMAE para s'!E30</f>
        <v>4.9350025704472529</v>
      </c>
      <c r="C32" s="12">
        <f t="shared" si="10"/>
        <v>44681</v>
      </c>
      <c r="D32" s="10">
        <f t="shared" si="1"/>
        <v>2022</v>
      </c>
      <c r="E32" s="10">
        <f t="shared" si="2"/>
        <v>4</v>
      </c>
      <c r="F32" s="10" t="str">
        <f t="shared" si="3"/>
        <v>20224</v>
      </c>
      <c r="G32" s="10">
        <f>+'IMAE regresion'!B53</f>
        <v>3.5275702845144457</v>
      </c>
      <c r="H32" s="10">
        <f>+'IMAE regresion'!C53</f>
        <v>1.4074322859328072</v>
      </c>
      <c r="I32" s="10">
        <f t="shared" si="13"/>
        <v>0.14593215390988207</v>
      </c>
      <c r="J32" s="10">
        <f t="shared" si="4"/>
        <v>3.6735024384243276</v>
      </c>
      <c r="K32" s="13">
        <f t="shared" si="5"/>
        <v>1.2615001320229253</v>
      </c>
      <c r="L32" s="10">
        <f t="shared" si="11"/>
        <v>0.19093328625679051</v>
      </c>
      <c r="M32" s="21">
        <f t="shared" si="14"/>
        <v>-0.57678575951128108</v>
      </c>
      <c r="N32" s="21">
        <f t="shared" si="14"/>
        <v>7.9237906363599357</v>
      </c>
      <c r="O32" s="21">
        <f t="shared" si="14"/>
        <v>0.83997697313392194</v>
      </c>
      <c r="P32" s="21">
        <f t="shared" si="14"/>
        <v>6.5070279037147332</v>
      </c>
      <c r="Q32" s="21">
        <f t="shared" si="14"/>
        <v>2.2567397057791245</v>
      </c>
      <c r="R32" s="21">
        <f t="shared" si="14"/>
        <v>5.0902651710695306</v>
      </c>
      <c r="S32" s="13">
        <f t="shared" si="6"/>
        <v>4.9350025704472529</v>
      </c>
      <c r="T32" s="21">
        <f t="shared" si="7"/>
        <v>3.6735024384243276</v>
      </c>
      <c r="U32" s="10" t="e">
        <f t="shared" si="8"/>
        <v>#N/A</v>
      </c>
      <c r="V32" s="10" t="e">
        <f>+IF(C32=MAX(IMAE!G:G),'IMAE shewhart'!B32,NA())</f>
        <v>#N/A</v>
      </c>
    </row>
    <row r="33" spans="1:22" x14ac:dyDescent="0.35">
      <c r="A33" s="10">
        <f t="shared" si="9"/>
        <v>30</v>
      </c>
      <c r="B33" s="10">
        <f>+'IMAE para s'!E31</f>
        <v>5.0582519950166187</v>
      </c>
      <c r="C33" s="12">
        <f t="shared" si="10"/>
        <v>44712</v>
      </c>
      <c r="D33" s="10">
        <f t="shared" si="1"/>
        <v>2022</v>
      </c>
      <c r="E33" s="10">
        <f t="shared" si="2"/>
        <v>5</v>
      </c>
      <c r="F33" s="10" t="str">
        <f t="shared" si="3"/>
        <v>20225</v>
      </c>
      <c r="G33" s="10">
        <f>+'IMAE regresion'!B54</f>
        <v>3.5758619432258634</v>
      </c>
      <c r="H33" s="10">
        <f>+'IMAE regresion'!C54</f>
        <v>1.4823900517907553</v>
      </c>
      <c r="I33" s="10">
        <f t="shared" si="13"/>
        <v>0.36546086560505542</v>
      </c>
      <c r="J33" s="10">
        <f t="shared" si="4"/>
        <v>3.9413228088309187</v>
      </c>
      <c r="K33" s="13">
        <f t="shared" si="5"/>
        <v>1.1169291861857</v>
      </c>
      <c r="L33" s="10">
        <f t="shared" si="11"/>
        <v>0.1445709458372253</v>
      </c>
      <c r="M33" s="21">
        <f t="shared" si="14"/>
        <v>-0.30896538910468996</v>
      </c>
      <c r="N33" s="21">
        <f t="shared" si="14"/>
        <v>8.1916110067665269</v>
      </c>
      <c r="O33" s="21">
        <f t="shared" si="14"/>
        <v>1.1077973435405131</v>
      </c>
      <c r="P33" s="21">
        <f t="shared" si="14"/>
        <v>6.7748482741213243</v>
      </c>
      <c r="Q33" s="21">
        <f t="shared" si="14"/>
        <v>2.5245600761857157</v>
      </c>
      <c r="R33" s="21">
        <f t="shared" si="14"/>
        <v>5.3580855414761217</v>
      </c>
      <c r="S33" s="13">
        <f t="shared" si="6"/>
        <v>5.0582519950166187</v>
      </c>
      <c r="T33" s="21">
        <f t="shared" si="7"/>
        <v>3.9413228088309187</v>
      </c>
      <c r="U33" s="10" t="e">
        <f t="shared" si="8"/>
        <v>#N/A</v>
      </c>
      <c r="V33" s="10" t="e">
        <f>+IF(C33=MAX(IMAE!G:G),'IMAE shewhart'!B33,NA())</f>
        <v>#N/A</v>
      </c>
    </row>
    <row r="34" spans="1:22" x14ac:dyDescent="0.35">
      <c r="A34" s="10">
        <f t="shared" si="9"/>
        <v>31</v>
      </c>
      <c r="B34" s="10">
        <f>+'IMAE para s'!E32</f>
        <v>4.2593424063382486</v>
      </c>
      <c r="C34" s="12">
        <f t="shared" si="10"/>
        <v>44742</v>
      </c>
      <c r="D34" s="10">
        <f t="shared" si="1"/>
        <v>2022</v>
      </c>
      <c r="E34" s="10">
        <f t="shared" si="2"/>
        <v>6</v>
      </c>
      <c r="F34" s="10" t="str">
        <f t="shared" si="3"/>
        <v>20226</v>
      </c>
      <c r="G34" s="10">
        <f>+'IMAE regresion'!B55</f>
        <v>3.6241536019372806</v>
      </c>
      <c r="H34" s="10">
        <f>+'IMAE regresion'!C55</f>
        <v>0.63518880440096792</v>
      </c>
      <c r="I34" s="10">
        <f t="shared" si="13"/>
        <v>0.15571708533947434</v>
      </c>
      <c r="J34" s="10">
        <f t="shared" si="4"/>
        <v>3.7798706872767549</v>
      </c>
      <c r="K34" s="13">
        <f t="shared" si="5"/>
        <v>0.47947171906149366</v>
      </c>
      <c r="L34" s="10">
        <f t="shared" si="11"/>
        <v>0.63745746712420637</v>
      </c>
      <c r="M34" s="21">
        <f t="shared" si="14"/>
        <v>-0.47041751065885373</v>
      </c>
      <c r="N34" s="21">
        <f t="shared" si="14"/>
        <v>8.030158885212364</v>
      </c>
      <c r="O34" s="21">
        <f t="shared" si="14"/>
        <v>0.94634522198634929</v>
      </c>
      <c r="P34" s="21">
        <f t="shared" si="14"/>
        <v>6.6133961525671605</v>
      </c>
      <c r="Q34" s="21">
        <f t="shared" si="14"/>
        <v>2.3631079546315519</v>
      </c>
      <c r="R34" s="21">
        <f t="shared" si="14"/>
        <v>5.1966334199219579</v>
      </c>
      <c r="S34" s="13">
        <f t="shared" si="6"/>
        <v>4.2593424063382486</v>
      </c>
      <c r="T34" s="21">
        <f t="shared" si="7"/>
        <v>3.7798706872767549</v>
      </c>
      <c r="U34" s="10" t="e">
        <f t="shared" si="8"/>
        <v>#N/A</v>
      </c>
      <c r="V34" s="10" t="e">
        <f>+IF(C34=MAX(IMAE!G:G),'IMAE shewhart'!B34,NA())</f>
        <v>#N/A</v>
      </c>
    </row>
    <row r="35" spans="1:22" x14ac:dyDescent="0.35">
      <c r="A35" s="10">
        <f t="shared" si="9"/>
        <v>32</v>
      </c>
      <c r="B35" s="10">
        <f>+'IMAE para s'!E33</f>
        <v>3.3010077416047068</v>
      </c>
      <c r="C35" s="12">
        <f t="shared" si="10"/>
        <v>44773</v>
      </c>
      <c r="D35" s="10">
        <f t="shared" si="1"/>
        <v>2022</v>
      </c>
      <c r="E35" s="10">
        <f t="shared" si="2"/>
        <v>7</v>
      </c>
      <c r="F35" s="10" t="str">
        <f t="shared" si="3"/>
        <v>20227</v>
      </c>
      <c r="G35" s="10">
        <f>+'IMAE regresion'!B56</f>
        <v>3.6724452606486979</v>
      </c>
      <c r="H35" s="10">
        <f>+'IMAE regresion'!C56</f>
        <v>-0.37143751904399114</v>
      </c>
      <c r="I35" s="10">
        <f t="shared" si="13"/>
        <v>-1.9570340699511135E-2</v>
      </c>
      <c r="J35" s="10">
        <f t="shared" si="4"/>
        <v>3.6528749199491868</v>
      </c>
      <c r="K35" s="13">
        <f t="shared" si="5"/>
        <v>-0.35186717834448</v>
      </c>
      <c r="L35" s="10">
        <f t="shared" si="11"/>
        <v>0.83133889740597366</v>
      </c>
      <c r="M35" s="21">
        <f t="shared" si="14"/>
        <v>-0.59741327798642185</v>
      </c>
      <c r="N35" s="21">
        <f t="shared" si="14"/>
        <v>7.9031631178847954</v>
      </c>
      <c r="O35" s="21">
        <f t="shared" si="14"/>
        <v>0.81934945465878117</v>
      </c>
      <c r="P35" s="21">
        <f t="shared" si="14"/>
        <v>6.4864003852395928</v>
      </c>
      <c r="Q35" s="21">
        <f t="shared" si="14"/>
        <v>2.2361121873039842</v>
      </c>
      <c r="R35" s="21">
        <f t="shared" si="14"/>
        <v>5.0696376525943894</v>
      </c>
      <c r="S35" s="13">
        <f t="shared" si="6"/>
        <v>3.3010077416047068</v>
      </c>
      <c r="T35" s="21">
        <f t="shared" si="7"/>
        <v>3.6528749199491868</v>
      </c>
      <c r="U35" s="10" t="e">
        <f t="shared" si="8"/>
        <v>#N/A</v>
      </c>
      <c r="V35" s="10" t="e">
        <f>+IF(C35=MAX(IMAE!G:G),'IMAE shewhart'!B35,NA())</f>
        <v>#N/A</v>
      </c>
    </row>
    <row r="36" spans="1:22" x14ac:dyDescent="0.35">
      <c r="A36" s="10">
        <f t="shared" si="9"/>
        <v>33</v>
      </c>
      <c r="B36" s="10">
        <f>+'IMAE para s'!E34</f>
        <v>4.6812266882446636</v>
      </c>
      <c r="C36" s="12">
        <f t="shared" si="10"/>
        <v>44804</v>
      </c>
      <c r="D36" s="10">
        <f t="shared" si="1"/>
        <v>2022</v>
      </c>
      <c r="E36" s="10">
        <f t="shared" si="2"/>
        <v>8</v>
      </c>
      <c r="F36" s="10" t="str">
        <f t="shared" si="3"/>
        <v>20228</v>
      </c>
      <c r="G36" s="10">
        <f>+'IMAE regresion'!B57</f>
        <v>3.7207369193601156</v>
      </c>
      <c r="H36" s="10">
        <f>+'IMAE regresion'!C57</f>
        <v>0.96048976888454796</v>
      </c>
      <c r="I36" s="10">
        <f t="shared" si="13"/>
        <v>7.2649265767304433E-2</v>
      </c>
      <c r="J36" s="10">
        <f t="shared" si="4"/>
        <v>3.79338618512742</v>
      </c>
      <c r="K36" s="13">
        <f t="shared" si="5"/>
        <v>0.88784050311724361</v>
      </c>
      <c r="L36" s="10">
        <f t="shared" si="11"/>
        <v>1.2397076814617236</v>
      </c>
      <c r="M36" s="21">
        <f t="shared" si="14"/>
        <v>-0.45690201280818865</v>
      </c>
      <c r="N36" s="21">
        <f t="shared" si="14"/>
        <v>8.0436743830630277</v>
      </c>
      <c r="O36" s="21">
        <f t="shared" si="14"/>
        <v>0.95986071983701438</v>
      </c>
      <c r="P36" s="21">
        <f t="shared" si="14"/>
        <v>6.626911650417826</v>
      </c>
      <c r="Q36" s="21">
        <f t="shared" si="14"/>
        <v>2.3766234524822174</v>
      </c>
      <c r="R36" s="21">
        <f t="shared" si="14"/>
        <v>5.2101489177726226</v>
      </c>
      <c r="S36" s="13">
        <f t="shared" si="6"/>
        <v>4.6812266882446636</v>
      </c>
      <c r="T36" s="21">
        <f t="shared" si="7"/>
        <v>3.79338618512742</v>
      </c>
      <c r="U36" s="10" t="e">
        <f t="shared" si="8"/>
        <v>#N/A</v>
      </c>
      <c r="V36" s="10" t="e">
        <f>+IF(C36=MAX(IMAE!G:G),'IMAE shewhart'!B36,NA())</f>
        <v>#N/A</v>
      </c>
    </row>
    <row r="37" spans="1:22" x14ac:dyDescent="0.35">
      <c r="A37" s="10">
        <f t="shared" si="9"/>
        <v>34</v>
      </c>
      <c r="B37" s="10">
        <f>+'IMAE para s'!E35</f>
        <v>3.8393630322312191</v>
      </c>
      <c r="C37" s="12">
        <f t="shared" si="10"/>
        <v>44834</v>
      </c>
      <c r="D37" s="10">
        <f t="shared" si="1"/>
        <v>2022</v>
      </c>
      <c r="E37" s="10">
        <f t="shared" si="2"/>
        <v>9</v>
      </c>
      <c r="F37" s="10" t="str">
        <f t="shared" si="3"/>
        <v>20229</v>
      </c>
      <c r="G37" s="10">
        <f>+'IMAE regresion'!B58</f>
        <v>3.7690285780715334</v>
      </c>
      <c r="H37" s="10">
        <f>+'IMAE regresion'!C58</f>
        <v>7.0334454159685755E-2</v>
      </c>
      <c r="I37" s="10">
        <f t="shared" si="13"/>
        <v>-0.21960316642469069</v>
      </c>
      <c r="J37" s="10">
        <f t="shared" si="4"/>
        <v>3.5494254116468427</v>
      </c>
      <c r="K37" s="13">
        <f t="shared" si="5"/>
        <v>0.28993762058437644</v>
      </c>
      <c r="L37" s="10">
        <f t="shared" si="11"/>
        <v>0.59790288253286716</v>
      </c>
      <c r="M37" s="21">
        <f t="shared" si="14"/>
        <v>-0.70086278628876597</v>
      </c>
      <c r="N37" s="21">
        <f t="shared" si="14"/>
        <v>7.7997136095824509</v>
      </c>
      <c r="O37" s="21">
        <f t="shared" si="14"/>
        <v>0.71589994635643706</v>
      </c>
      <c r="P37" s="21">
        <f t="shared" si="14"/>
        <v>6.3829508769372483</v>
      </c>
      <c r="Q37" s="21">
        <f t="shared" si="14"/>
        <v>2.1326626790016396</v>
      </c>
      <c r="R37" s="21">
        <f t="shared" si="14"/>
        <v>4.9661881442920457</v>
      </c>
      <c r="S37" s="13">
        <f t="shared" si="6"/>
        <v>3.8393630322312191</v>
      </c>
      <c r="T37" s="21">
        <f t="shared" si="7"/>
        <v>3.5494254116468427</v>
      </c>
      <c r="U37" s="10" t="e">
        <f t="shared" si="8"/>
        <v>#N/A</v>
      </c>
      <c r="V37" s="10" t="e">
        <f>+IF(C37=MAX(IMAE!G:G),'IMAE shewhart'!B37,NA())</f>
        <v>#N/A</v>
      </c>
    </row>
    <row r="38" spans="1:22" x14ac:dyDescent="0.35">
      <c r="A38" s="10">
        <f t="shared" si="9"/>
        <v>35</v>
      </c>
      <c r="B38" s="10">
        <f>+'IMAE para s'!E36</f>
        <v>3.6095086385187618</v>
      </c>
      <c r="C38" s="12">
        <f t="shared" si="10"/>
        <v>44865</v>
      </c>
      <c r="D38" s="10">
        <f t="shared" si="1"/>
        <v>2022</v>
      </c>
      <c r="E38" s="10">
        <f t="shared" si="2"/>
        <v>10</v>
      </c>
      <c r="F38" s="10" t="str">
        <f t="shared" si="3"/>
        <v>202210</v>
      </c>
      <c r="G38" s="10">
        <f>+'IMAE regresion'!B59</f>
        <v>3.8173202367829506</v>
      </c>
      <c r="H38" s="10">
        <f>+'IMAE regresion'!C59</f>
        <v>-0.20781159826418882</v>
      </c>
      <c r="I38" s="10">
        <f t="shared" si="13"/>
        <v>-0.29219733460544733</v>
      </c>
      <c r="J38" s="10">
        <f t="shared" si="4"/>
        <v>3.5251229021775035</v>
      </c>
      <c r="K38" s="13">
        <f t="shared" si="5"/>
        <v>8.4385736341258344E-2</v>
      </c>
      <c r="L38" s="10">
        <f t="shared" si="11"/>
        <v>0.2055518842431181</v>
      </c>
      <c r="M38" s="21">
        <f t="shared" si="14"/>
        <v>-0.72516529575810518</v>
      </c>
      <c r="N38" s="21">
        <f t="shared" si="14"/>
        <v>7.7754111001131125</v>
      </c>
      <c r="O38" s="21">
        <f t="shared" si="14"/>
        <v>0.69159743688709785</v>
      </c>
      <c r="P38" s="21">
        <f t="shared" si="14"/>
        <v>6.3586483674679091</v>
      </c>
      <c r="Q38" s="21">
        <f t="shared" si="14"/>
        <v>2.1083601695323004</v>
      </c>
      <c r="R38" s="21">
        <f t="shared" si="14"/>
        <v>4.9418856348227065</v>
      </c>
      <c r="S38" s="13">
        <f t="shared" si="6"/>
        <v>3.6095086385187618</v>
      </c>
      <c r="T38" s="21">
        <f t="shared" si="7"/>
        <v>3.5251229021775035</v>
      </c>
      <c r="U38" s="10" t="e">
        <f t="shared" si="8"/>
        <v>#N/A</v>
      </c>
      <c r="V38" s="10" t="e">
        <f>+IF(C38=MAX(IMAE!G:G),'IMAE shewhart'!B38,NA())</f>
        <v>#N/A</v>
      </c>
    </row>
    <row r="39" spans="1:22" x14ac:dyDescent="0.35">
      <c r="A39" s="10">
        <f t="shared" si="9"/>
        <v>36</v>
      </c>
      <c r="B39" s="10">
        <f>+'IMAE para s'!E37</f>
        <v>3.3519521507897139</v>
      </c>
      <c r="C39" s="12">
        <f t="shared" si="10"/>
        <v>44895</v>
      </c>
      <c r="D39" s="10">
        <f t="shared" si="1"/>
        <v>2022</v>
      </c>
      <c r="E39" s="10">
        <f t="shared" si="2"/>
        <v>11</v>
      </c>
      <c r="F39" s="10" t="str">
        <f t="shared" si="3"/>
        <v>202211</v>
      </c>
      <c r="G39" s="10">
        <f>+'IMAE regresion'!B60</f>
        <v>3.8656118954943679</v>
      </c>
      <c r="H39" s="10">
        <f>+'IMAE regresion'!C60</f>
        <v>-0.51365974470465403</v>
      </c>
      <c r="I39" s="10">
        <f t="shared" si="13"/>
        <v>-0.56218914999499836</v>
      </c>
      <c r="J39" s="10">
        <f t="shared" si="4"/>
        <v>3.3034227454993697</v>
      </c>
      <c r="K39" s="13">
        <f t="shared" si="5"/>
        <v>4.8529405290344219E-2</v>
      </c>
      <c r="L39" s="10">
        <f t="shared" si="11"/>
        <v>3.5856331050914125E-2</v>
      </c>
      <c r="M39" s="21">
        <f t="shared" si="14"/>
        <v>-0.94686545243623899</v>
      </c>
      <c r="N39" s="21">
        <f t="shared" si="14"/>
        <v>7.5537109434349787</v>
      </c>
      <c r="O39" s="21">
        <f t="shared" si="14"/>
        <v>0.46989728020896404</v>
      </c>
      <c r="P39" s="21">
        <f t="shared" si="14"/>
        <v>6.1369482107897753</v>
      </c>
      <c r="Q39" s="21">
        <f t="shared" si="14"/>
        <v>1.8866600128541668</v>
      </c>
      <c r="R39" s="21">
        <f t="shared" si="14"/>
        <v>4.7201854781445727</v>
      </c>
      <c r="S39" s="13">
        <f t="shared" si="6"/>
        <v>3.3519521507897139</v>
      </c>
      <c r="T39" s="21">
        <f t="shared" si="7"/>
        <v>3.3034227454993697</v>
      </c>
      <c r="U39" s="10" t="e">
        <f t="shared" si="8"/>
        <v>#N/A</v>
      </c>
      <c r="V39" s="10" t="e">
        <f>+IF(C39=MAX(IMAE!G:G),'IMAE shewhart'!B39,NA())</f>
        <v>#N/A</v>
      </c>
    </row>
    <row r="40" spans="1:22" x14ac:dyDescent="0.35">
      <c r="A40" s="10">
        <f t="shared" si="9"/>
        <v>37</v>
      </c>
      <c r="B40" s="10">
        <f>+'IMAE para s'!E38</f>
        <v>3.3034430646642647</v>
      </c>
      <c r="C40" s="12">
        <f t="shared" si="10"/>
        <v>44926</v>
      </c>
      <c r="D40" s="10">
        <f t="shared" si="1"/>
        <v>2022</v>
      </c>
      <c r="E40" s="10">
        <f t="shared" si="2"/>
        <v>12</v>
      </c>
      <c r="F40" s="10" t="str">
        <f t="shared" si="3"/>
        <v>202212</v>
      </c>
      <c r="G40" s="10">
        <f>+'IMAE regresion'!B61</f>
        <v>3.9139035542057856</v>
      </c>
      <c r="H40" s="10">
        <f>+'IMAE regresion'!C61</f>
        <v>-0.61046048954152088</v>
      </c>
      <c r="I40" s="10">
        <f t="shared" si="13"/>
        <v>0.27029029584199338</v>
      </c>
      <c r="J40" s="10">
        <f t="shared" si="4"/>
        <v>4.1841938500477793</v>
      </c>
      <c r="K40" s="13">
        <f t="shared" si="5"/>
        <v>-0.88075078538351459</v>
      </c>
      <c r="L40" s="10">
        <f t="shared" si="11"/>
        <v>0.92928019067385881</v>
      </c>
      <c r="M40" s="21">
        <f t="shared" si="14"/>
        <v>-6.6094347887829308E-2</v>
      </c>
      <c r="N40" s="21">
        <f t="shared" si="14"/>
        <v>8.4344820479833871</v>
      </c>
      <c r="O40" s="21">
        <f t="shared" si="14"/>
        <v>1.3506683847573737</v>
      </c>
      <c r="P40" s="21">
        <f t="shared" si="14"/>
        <v>7.0177193153381854</v>
      </c>
      <c r="Q40" s="21">
        <f t="shared" si="14"/>
        <v>2.7674311174025767</v>
      </c>
      <c r="R40" s="21">
        <f t="shared" si="14"/>
        <v>5.6009565826929819</v>
      </c>
      <c r="S40" s="13">
        <f t="shared" si="6"/>
        <v>3.3034430646642647</v>
      </c>
      <c r="T40" s="21">
        <f t="shared" si="7"/>
        <v>4.1841938500477793</v>
      </c>
      <c r="U40" s="10" t="e">
        <f t="shared" si="8"/>
        <v>#N/A</v>
      </c>
      <c r="V40" s="10" t="e">
        <f>+IF(C40=MAX(IMAE!G:G),'IMAE shewhart'!B40,NA())</f>
        <v>#N/A</v>
      </c>
    </row>
    <row r="41" spans="1:22" x14ac:dyDescent="0.35">
      <c r="A41" s="10">
        <f t="shared" si="9"/>
        <v>38</v>
      </c>
      <c r="B41" s="10">
        <f>+'IMAE para s'!E39</f>
        <v>3.3048400205206434</v>
      </c>
      <c r="C41" s="12">
        <f t="shared" si="10"/>
        <v>44957</v>
      </c>
      <c r="D41" s="10">
        <f t="shared" si="1"/>
        <v>2023</v>
      </c>
      <c r="E41" s="10">
        <f t="shared" si="2"/>
        <v>1</v>
      </c>
      <c r="F41" s="10" t="str">
        <f t="shared" si="3"/>
        <v>20231</v>
      </c>
      <c r="G41" s="10">
        <f>+'IMAE regresion'!B62</f>
        <v>3.9621952129172033</v>
      </c>
      <c r="H41" s="10">
        <f>+'IMAE regresion'!C62</f>
        <v>-0.65735519239655993</v>
      </c>
      <c r="I41" s="10">
        <f t="shared" si="13"/>
        <v>0.18396321450355729</v>
      </c>
      <c r="J41" s="10">
        <f t="shared" si="4"/>
        <v>4.1461584274207608</v>
      </c>
      <c r="K41" s="13">
        <f t="shared" si="5"/>
        <v>-0.84131840690011739</v>
      </c>
      <c r="L41" s="10">
        <f t="shared" si="11"/>
        <v>3.9432378483397201E-2</v>
      </c>
      <c r="M41" s="21">
        <f t="shared" si="14"/>
        <v>-0.10412977051484784</v>
      </c>
      <c r="N41" s="21">
        <f t="shared" si="14"/>
        <v>8.3964466253563685</v>
      </c>
      <c r="O41" s="21">
        <f t="shared" si="14"/>
        <v>1.3126329621303552</v>
      </c>
      <c r="P41" s="21">
        <f t="shared" si="14"/>
        <v>6.9796838927111668</v>
      </c>
      <c r="Q41" s="21">
        <f t="shared" si="14"/>
        <v>2.7293956947755582</v>
      </c>
      <c r="R41" s="21">
        <f t="shared" si="14"/>
        <v>5.5629211600659634</v>
      </c>
      <c r="S41" s="13">
        <f t="shared" si="6"/>
        <v>3.3048400205206434</v>
      </c>
      <c r="T41" s="21">
        <f t="shared" si="7"/>
        <v>4.1461584274207608</v>
      </c>
      <c r="U41" s="10" t="e">
        <f t="shared" si="8"/>
        <v>#N/A</v>
      </c>
      <c r="V41" s="10" t="e">
        <f>+IF(C41=MAX(IMAE!G:G),'IMAE shewhart'!B41,NA())</f>
        <v>#N/A</v>
      </c>
    </row>
    <row r="42" spans="1:22" x14ac:dyDescent="0.35">
      <c r="A42" s="10">
        <f t="shared" si="9"/>
        <v>39</v>
      </c>
      <c r="B42" s="10">
        <f>+'IMAE para s'!E40</f>
        <v>4.7526484840547027</v>
      </c>
      <c r="C42" s="12">
        <f t="shared" si="10"/>
        <v>44985</v>
      </c>
      <c r="D42" s="10">
        <f t="shared" si="1"/>
        <v>2023</v>
      </c>
      <c r="E42" s="10">
        <f t="shared" si="2"/>
        <v>2</v>
      </c>
      <c r="F42" s="10" t="str">
        <f t="shared" si="3"/>
        <v>20232</v>
      </c>
      <c r="G42" s="10">
        <f>+'IMAE regresion'!B63</f>
        <v>4.0104868716286202</v>
      </c>
      <c r="H42" s="10">
        <f>+'IMAE regresion'!C63</f>
        <v>0.74216161242608258</v>
      </c>
      <c r="I42" s="10">
        <f t="shared" si="13"/>
        <v>7.3043287676677338E-4</v>
      </c>
      <c r="J42" s="10">
        <f t="shared" si="4"/>
        <v>4.0112173045053865</v>
      </c>
      <c r="K42" s="13">
        <f t="shared" si="5"/>
        <v>0.74143117954931625</v>
      </c>
      <c r="L42" s="10">
        <f t="shared" si="11"/>
        <v>1.5827495864494336</v>
      </c>
      <c r="M42" s="21">
        <f t="shared" si="14"/>
        <v>-0.23907089343022214</v>
      </c>
      <c r="N42" s="21">
        <f t="shared" si="14"/>
        <v>8.2615055024409951</v>
      </c>
      <c r="O42" s="21">
        <f t="shared" si="14"/>
        <v>1.1776918392149809</v>
      </c>
      <c r="P42" s="21">
        <f t="shared" si="14"/>
        <v>6.8447427697957917</v>
      </c>
      <c r="Q42" s="21">
        <f t="shared" si="14"/>
        <v>2.5944545718601839</v>
      </c>
      <c r="R42" s="21">
        <f t="shared" si="14"/>
        <v>5.4279800371505891</v>
      </c>
      <c r="S42" s="13">
        <f t="shared" si="6"/>
        <v>4.7526484840547027</v>
      </c>
      <c r="T42" s="21">
        <f t="shared" si="7"/>
        <v>4.0112173045053865</v>
      </c>
      <c r="U42" s="10" t="e">
        <f t="shared" si="8"/>
        <v>#N/A</v>
      </c>
      <c r="V42" s="10" t="e">
        <f>+IF(C42=MAX(IMAE!G:G),'IMAE shewhart'!B42,NA())</f>
        <v>#N/A</v>
      </c>
    </row>
    <row r="43" spans="1:22" x14ac:dyDescent="0.35">
      <c r="A43" s="10">
        <f t="shared" si="9"/>
        <v>40</v>
      </c>
      <c r="B43" s="10">
        <f>+'IMAE para s'!E41</f>
        <v>3.9622208936955161</v>
      </c>
      <c r="C43" s="12">
        <f t="shared" si="10"/>
        <v>45016</v>
      </c>
      <c r="D43" s="10">
        <f t="shared" si="1"/>
        <v>2023</v>
      </c>
      <c r="E43" s="10">
        <f t="shared" si="2"/>
        <v>3</v>
      </c>
      <c r="F43" s="10" t="str">
        <f t="shared" si="3"/>
        <v>20233</v>
      </c>
      <c r="G43" s="10">
        <f>+'IMAE regresion'!B64</f>
        <v>4.0587785303400379</v>
      </c>
      <c r="H43" s="10">
        <f>+'IMAE regresion'!C64</f>
        <v>-9.6557636644521772E-2</v>
      </c>
      <c r="I43" s="10">
        <f t="shared" si="13"/>
        <v>-0.10118332211938252</v>
      </c>
      <c r="J43" s="10">
        <f t="shared" si="4"/>
        <v>3.9575952082206554</v>
      </c>
      <c r="K43" s="13">
        <f t="shared" si="5"/>
        <v>4.6256854748607523E-3</v>
      </c>
      <c r="L43" s="10">
        <f t="shared" si="11"/>
        <v>0.7368054940744555</v>
      </c>
      <c r="M43" s="21">
        <f t="shared" si="14"/>
        <v>-0.29269298971495328</v>
      </c>
      <c r="N43" s="21">
        <f t="shared" si="14"/>
        <v>8.2078834061562631</v>
      </c>
      <c r="O43" s="21">
        <f t="shared" si="14"/>
        <v>1.1240697429302497</v>
      </c>
      <c r="P43" s="21">
        <f t="shared" si="14"/>
        <v>6.7911206735110614</v>
      </c>
      <c r="Q43" s="21">
        <f t="shared" si="14"/>
        <v>2.5408324755754528</v>
      </c>
      <c r="R43" s="21">
        <f t="shared" si="14"/>
        <v>5.3743579408658579</v>
      </c>
      <c r="S43" s="13">
        <f t="shared" si="6"/>
        <v>3.9622208936955161</v>
      </c>
      <c r="T43" s="21">
        <f t="shared" si="7"/>
        <v>3.9575952082206554</v>
      </c>
      <c r="U43" s="10" t="e">
        <f t="shared" si="8"/>
        <v>#N/A</v>
      </c>
      <c r="V43" s="10" t="e">
        <f>+IF(C43=MAX(IMAE!G:G),'IMAE shewhart'!B43,NA())</f>
        <v>#N/A</v>
      </c>
    </row>
    <row r="44" spans="1:22" x14ac:dyDescent="0.35">
      <c r="A44" s="10">
        <f t="shared" si="9"/>
        <v>41</v>
      </c>
      <c r="B44" s="10">
        <f>+'IMAE para s'!E42</f>
        <v>3.4978311079733686</v>
      </c>
      <c r="C44" s="12">
        <f t="shared" si="10"/>
        <v>45046</v>
      </c>
      <c r="D44" s="10">
        <f t="shared" si="1"/>
        <v>2023</v>
      </c>
      <c r="E44" s="10">
        <f t="shared" si="2"/>
        <v>4</v>
      </c>
      <c r="F44" s="10" t="str">
        <f t="shared" si="3"/>
        <v>20234</v>
      </c>
      <c r="G44" s="10">
        <f>+'IMAE regresion'!B65</f>
        <v>4.1070701890514556</v>
      </c>
      <c r="H44" s="10">
        <f>+'IMAE regresion'!C65</f>
        <v>-0.609239081078087</v>
      </c>
      <c r="I44" s="10">
        <f t="shared" si="13"/>
        <v>0.14593215390988207</v>
      </c>
      <c r="J44" s="10">
        <f t="shared" si="4"/>
        <v>4.2530023429613379</v>
      </c>
      <c r="K44" s="13">
        <f t="shared" si="5"/>
        <v>-0.75517123498796934</v>
      </c>
      <c r="L44" s="10">
        <f t="shared" si="11"/>
        <v>0.75979692046283009</v>
      </c>
      <c r="M44" s="21">
        <f t="shared" si="14"/>
        <v>2.7141450257293087E-3</v>
      </c>
      <c r="N44" s="21">
        <f t="shared" si="14"/>
        <v>8.5032905408969466</v>
      </c>
      <c r="O44" s="21">
        <f t="shared" si="14"/>
        <v>1.4194768776709323</v>
      </c>
      <c r="P44" s="21">
        <f t="shared" si="14"/>
        <v>7.0865278082517431</v>
      </c>
      <c r="Q44" s="21">
        <f t="shared" si="14"/>
        <v>2.8362396103161354</v>
      </c>
      <c r="R44" s="21">
        <f t="shared" si="14"/>
        <v>5.6697650756065405</v>
      </c>
      <c r="S44" s="13">
        <f t="shared" si="6"/>
        <v>3.4978311079733686</v>
      </c>
      <c r="T44" s="21">
        <f t="shared" si="7"/>
        <v>4.2530023429613379</v>
      </c>
      <c r="U44" s="10" t="e">
        <f t="shared" si="8"/>
        <v>#N/A</v>
      </c>
      <c r="V44" s="10" t="e">
        <f>+IF(C44=MAX(IMAE!G:G),'IMAE shewhart'!B44,NA())</f>
        <v>#N/A</v>
      </c>
    </row>
    <row r="45" spans="1:22" x14ac:dyDescent="0.35">
      <c r="A45" s="10">
        <f t="shared" si="9"/>
        <v>42</v>
      </c>
      <c r="B45" s="10">
        <f>+'IMAE para s'!E43</f>
        <v>3.8002461504485439</v>
      </c>
      <c r="C45" s="12">
        <f t="shared" si="10"/>
        <v>45077</v>
      </c>
      <c r="D45" s="10">
        <f t="shared" si="1"/>
        <v>2023</v>
      </c>
      <c r="E45" s="10">
        <f t="shared" si="2"/>
        <v>5</v>
      </c>
      <c r="F45" s="10" t="str">
        <f t="shared" si="3"/>
        <v>20235</v>
      </c>
      <c r="G45" s="10">
        <f>+'IMAE regresion'!B66</f>
        <v>4.1553618477628733</v>
      </c>
      <c r="H45" s="10">
        <f>+'IMAE regresion'!C66</f>
        <v>-0.35511569731432946</v>
      </c>
      <c r="I45" s="10">
        <f t="shared" si="13"/>
        <v>0.36546086560505542</v>
      </c>
      <c r="J45" s="10">
        <f t="shared" si="4"/>
        <v>4.5208227133679291</v>
      </c>
      <c r="K45" s="13">
        <f t="shared" si="5"/>
        <v>-0.72057656291938521</v>
      </c>
      <c r="L45" s="10">
        <f t="shared" si="11"/>
        <v>3.4594672068584131E-2</v>
      </c>
      <c r="M45" s="21">
        <f t="shared" si="14"/>
        <v>0.27053451543232043</v>
      </c>
      <c r="N45" s="21">
        <f t="shared" si="14"/>
        <v>8.7711109113035377</v>
      </c>
      <c r="O45" s="21">
        <f t="shared" si="14"/>
        <v>1.6872972480775235</v>
      </c>
      <c r="P45" s="21">
        <f t="shared" si="14"/>
        <v>7.3543481786583342</v>
      </c>
      <c r="Q45" s="21">
        <f t="shared" si="14"/>
        <v>3.1040599807227265</v>
      </c>
      <c r="R45" s="21">
        <f t="shared" si="14"/>
        <v>5.9375854460131317</v>
      </c>
      <c r="S45" s="13">
        <f t="shared" si="6"/>
        <v>3.8002461504485439</v>
      </c>
      <c r="T45" s="21">
        <f t="shared" si="7"/>
        <v>4.5208227133679291</v>
      </c>
      <c r="U45" s="10" t="e">
        <f t="shared" si="8"/>
        <v>#N/A</v>
      </c>
      <c r="V45" s="10" t="e">
        <f>+IF(C45=MAX(IMAE!G:G),'IMAE shewhart'!B45,NA())</f>
        <v>#N/A</v>
      </c>
    </row>
    <row r="46" spans="1:22" x14ac:dyDescent="0.35">
      <c r="A46" s="10">
        <f t="shared" si="9"/>
        <v>43</v>
      </c>
      <c r="B46" s="10">
        <f>+'IMAE para s'!E44</f>
        <v>5.0775200554525952</v>
      </c>
      <c r="C46" s="12">
        <f t="shared" si="10"/>
        <v>45107</v>
      </c>
      <c r="D46" s="10">
        <f t="shared" si="1"/>
        <v>2023</v>
      </c>
      <c r="E46" s="10">
        <f t="shared" si="2"/>
        <v>6</v>
      </c>
      <c r="F46" s="10" t="str">
        <f t="shared" si="3"/>
        <v>20236</v>
      </c>
      <c r="G46" s="10">
        <f>+'IMAE regresion'!B67</f>
        <v>4.203653506474291</v>
      </c>
      <c r="H46" s="10">
        <f>+'IMAE regresion'!C67</f>
        <v>0.87386654897830418</v>
      </c>
      <c r="I46" s="10">
        <f t="shared" si="13"/>
        <v>0.15571708533947434</v>
      </c>
      <c r="J46" s="10">
        <f t="shared" si="4"/>
        <v>4.3593705918137653</v>
      </c>
      <c r="K46" s="13">
        <f t="shared" si="5"/>
        <v>0.71814946363882992</v>
      </c>
      <c r="L46" s="10">
        <f t="shared" si="11"/>
        <v>1.4387260265582151</v>
      </c>
      <c r="M46" s="21">
        <f t="shared" si="14"/>
        <v>0.10908239387815666</v>
      </c>
      <c r="N46" s="21">
        <f t="shared" si="14"/>
        <v>8.6096587897493748</v>
      </c>
      <c r="O46" s="21">
        <f t="shared" si="14"/>
        <v>1.5258451265233597</v>
      </c>
      <c r="P46" s="21">
        <f t="shared" si="14"/>
        <v>7.1928960571041713</v>
      </c>
      <c r="Q46" s="21">
        <f t="shared" si="14"/>
        <v>2.9426078591685627</v>
      </c>
      <c r="R46" s="21">
        <f t="shared" si="14"/>
        <v>5.7761333244589679</v>
      </c>
      <c r="S46" s="13">
        <f t="shared" si="6"/>
        <v>5.0775200554525952</v>
      </c>
      <c r="T46" s="21">
        <f t="shared" si="7"/>
        <v>4.3593705918137653</v>
      </c>
      <c r="U46" s="10" t="e">
        <f t="shared" si="8"/>
        <v>#N/A</v>
      </c>
      <c r="V46" s="10" t="e">
        <f>+IF(C46=MAX(IMAE!G:G),'IMAE shewhart'!B46,NA())</f>
        <v>#N/A</v>
      </c>
    </row>
    <row r="47" spans="1:22" x14ac:dyDescent="0.35">
      <c r="A47" s="10">
        <f t="shared" si="9"/>
        <v>44</v>
      </c>
      <c r="B47" s="10">
        <f>+'IMAE para s'!E45</f>
        <v>4.9936717670436792</v>
      </c>
      <c r="C47" s="12">
        <f t="shared" si="10"/>
        <v>45138</v>
      </c>
      <c r="D47" s="10">
        <f t="shared" si="1"/>
        <v>2023</v>
      </c>
      <c r="E47" s="10">
        <f t="shared" si="2"/>
        <v>7</v>
      </c>
      <c r="F47" s="10" t="str">
        <f t="shared" si="3"/>
        <v>20237</v>
      </c>
      <c r="G47" s="10">
        <f>+'IMAE regresion'!B68</f>
        <v>4.2519451651857079</v>
      </c>
      <c r="H47" s="10">
        <f>+'IMAE regresion'!C68</f>
        <v>0.74172660185797135</v>
      </c>
      <c r="I47" s="10">
        <f t="shared" si="13"/>
        <v>-1.9570340699511135E-2</v>
      </c>
      <c r="J47" s="10">
        <f t="shared" si="4"/>
        <v>4.2323748244861967</v>
      </c>
      <c r="K47" s="13">
        <f t="shared" si="5"/>
        <v>0.76129694255748248</v>
      </c>
      <c r="L47" s="10">
        <f t="shared" si="11"/>
        <v>4.314747891865256E-2</v>
      </c>
      <c r="M47" s="21">
        <f t="shared" si="14"/>
        <v>-1.7913373449411907E-2</v>
      </c>
      <c r="N47" s="21">
        <f t="shared" si="14"/>
        <v>8.4826630224218054</v>
      </c>
      <c r="O47" s="21">
        <f t="shared" si="14"/>
        <v>1.3988493591957911</v>
      </c>
      <c r="P47" s="21">
        <f t="shared" si="14"/>
        <v>7.0659002897766019</v>
      </c>
      <c r="Q47" s="21">
        <f t="shared" si="14"/>
        <v>2.8156120918409941</v>
      </c>
      <c r="R47" s="21">
        <f t="shared" si="14"/>
        <v>5.6491375571313993</v>
      </c>
      <c r="S47" s="13">
        <f t="shared" si="6"/>
        <v>4.9936717670436792</v>
      </c>
      <c r="T47" s="21">
        <f t="shared" si="7"/>
        <v>4.2323748244861967</v>
      </c>
      <c r="U47" s="10" t="e">
        <f t="shared" si="8"/>
        <v>#N/A</v>
      </c>
      <c r="V47" s="10" t="e">
        <f>+IF(C47=MAX(IMAE!G:G),'IMAE shewhart'!B47,NA())</f>
        <v>#N/A</v>
      </c>
    </row>
    <row r="48" spans="1:22" x14ac:dyDescent="0.35">
      <c r="A48" s="10">
        <f t="shared" si="9"/>
        <v>45</v>
      </c>
      <c r="B48" s="10">
        <f>+'IMAE para s'!E46</f>
        <v>3.6066509678962286</v>
      </c>
      <c r="C48" s="12">
        <f t="shared" si="10"/>
        <v>45169</v>
      </c>
      <c r="D48" s="10">
        <f t="shared" si="1"/>
        <v>2023</v>
      </c>
      <c r="E48" s="10">
        <f t="shared" si="2"/>
        <v>8</v>
      </c>
      <c r="F48" s="10" t="str">
        <f t="shared" si="3"/>
        <v>20238</v>
      </c>
      <c r="G48" s="10">
        <f>+'IMAE regresion'!B69</f>
        <v>4.3002368238971256</v>
      </c>
      <c r="H48" s="10">
        <f>+'IMAE regresion'!C69</f>
        <v>-0.69358585600089695</v>
      </c>
      <c r="I48" s="10">
        <f t="shared" si="13"/>
        <v>7.2649265767304433E-2</v>
      </c>
      <c r="J48" s="10">
        <f t="shared" si="4"/>
        <v>4.3728860896644299</v>
      </c>
      <c r="K48" s="13">
        <f t="shared" si="5"/>
        <v>-0.7662351217682013</v>
      </c>
      <c r="L48" s="10">
        <f t="shared" si="11"/>
        <v>1.5275320643256838</v>
      </c>
      <c r="M48" s="21">
        <f t="shared" si="14"/>
        <v>0.1225978917288213</v>
      </c>
      <c r="N48" s="21">
        <f t="shared" si="14"/>
        <v>8.6231742876000386</v>
      </c>
      <c r="O48" s="21">
        <f t="shared" si="14"/>
        <v>1.5393606243740243</v>
      </c>
      <c r="P48" s="21">
        <f t="shared" si="14"/>
        <v>7.2064115549548351</v>
      </c>
      <c r="Q48" s="21">
        <f t="shared" si="14"/>
        <v>2.9561233570192273</v>
      </c>
      <c r="R48" s="21">
        <f t="shared" si="14"/>
        <v>5.7896488223096325</v>
      </c>
      <c r="S48" s="13">
        <f t="shared" si="6"/>
        <v>3.6066509678962286</v>
      </c>
      <c r="T48" s="21">
        <f t="shared" si="7"/>
        <v>4.3728860896644299</v>
      </c>
      <c r="U48" s="10" t="e">
        <f t="shared" si="8"/>
        <v>#N/A</v>
      </c>
      <c r="V48" s="10" t="e">
        <f>+IF(C48=MAX(IMAE!G:G),'IMAE shewhart'!B48,NA())</f>
        <v>#N/A</v>
      </c>
    </row>
    <row r="49" spans="1:22" x14ac:dyDescent="0.35">
      <c r="A49" s="10">
        <f t="shared" si="9"/>
        <v>46</v>
      </c>
      <c r="B49" s="10">
        <f>+'IMAE para s'!E47</f>
        <v>3.4628167411967041</v>
      </c>
      <c r="C49" s="12">
        <f t="shared" si="10"/>
        <v>45199</v>
      </c>
      <c r="D49" s="10">
        <f t="shared" si="1"/>
        <v>2023</v>
      </c>
      <c r="E49" s="10">
        <f t="shared" si="2"/>
        <v>9</v>
      </c>
      <c r="F49" s="10" t="str">
        <f t="shared" si="3"/>
        <v>20239</v>
      </c>
      <c r="G49" s="10">
        <f>+'IMAE regresion'!B70</f>
        <v>4.3485284826085433</v>
      </c>
      <c r="H49" s="10">
        <f>+'IMAE regresion'!C70</f>
        <v>-0.88571174141183917</v>
      </c>
      <c r="I49" s="10">
        <f t="shared" si="13"/>
        <v>-0.21960316642469069</v>
      </c>
      <c r="J49" s="10">
        <f t="shared" si="4"/>
        <v>4.1289253161838531</v>
      </c>
      <c r="K49" s="13">
        <f t="shared" si="5"/>
        <v>-0.66610857498714893</v>
      </c>
      <c r="L49" s="10">
        <f t="shared" si="11"/>
        <v>0.10012654678105237</v>
      </c>
      <c r="M49" s="21">
        <f t="shared" si="14"/>
        <v>-0.12136288175175558</v>
      </c>
      <c r="N49" s="21">
        <f t="shared" si="14"/>
        <v>8.3792135141194617</v>
      </c>
      <c r="O49" s="21">
        <f t="shared" si="14"/>
        <v>1.2953998508934474</v>
      </c>
      <c r="P49" s="21">
        <f t="shared" si="14"/>
        <v>6.9624507814742582</v>
      </c>
      <c r="Q49" s="21">
        <f t="shared" si="14"/>
        <v>2.7121625835386505</v>
      </c>
      <c r="R49" s="21">
        <f t="shared" si="14"/>
        <v>5.5456880488290556</v>
      </c>
      <c r="S49" s="13">
        <f t="shared" si="6"/>
        <v>3.4628167411967041</v>
      </c>
      <c r="T49" s="21">
        <f t="shared" si="7"/>
        <v>4.1289253161838531</v>
      </c>
      <c r="U49" s="10" t="e">
        <f t="shared" si="8"/>
        <v>#N/A</v>
      </c>
      <c r="V49" s="10" t="e">
        <f>+IF(C49=MAX(IMAE!G:G),'IMAE shewhart'!B49,NA())</f>
        <v>#N/A</v>
      </c>
    </row>
    <row r="50" spans="1:22" x14ac:dyDescent="0.35">
      <c r="A50" s="10">
        <f t="shared" si="9"/>
        <v>47</v>
      </c>
      <c r="B50" s="10">
        <f>+'IMAE para s'!E48</f>
        <v>1.3187426299765832</v>
      </c>
      <c r="C50" s="12">
        <f t="shared" si="10"/>
        <v>45230</v>
      </c>
      <c r="D50" s="10">
        <f t="shared" si="1"/>
        <v>2023</v>
      </c>
      <c r="E50" s="10">
        <f t="shared" si="2"/>
        <v>10</v>
      </c>
      <c r="F50" s="10" t="str">
        <f t="shared" si="3"/>
        <v>202310</v>
      </c>
      <c r="G50" s="10">
        <f>+'IMAE regresion'!B71</f>
        <v>4.3968201413199601</v>
      </c>
      <c r="H50" s="10">
        <f>+'IMAE regresion'!C71</f>
        <v>-3.0780775113433769</v>
      </c>
      <c r="I50" s="10">
        <f t="shared" si="13"/>
        <v>-0.29219733460544733</v>
      </c>
      <c r="J50" s="10">
        <f t="shared" si="4"/>
        <v>4.104622806714513</v>
      </c>
      <c r="K50" s="13">
        <f t="shared" si="5"/>
        <v>-2.7858801767379298</v>
      </c>
      <c r="L50" s="10">
        <f t="shared" si="11"/>
        <v>2.1197716017507808</v>
      </c>
      <c r="M50" s="21">
        <f t="shared" si="14"/>
        <v>-0.14566539122109567</v>
      </c>
      <c r="N50" s="21">
        <f t="shared" si="14"/>
        <v>8.3549110046501216</v>
      </c>
      <c r="O50" s="21">
        <f t="shared" si="14"/>
        <v>1.2710973414241074</v>
      </c>
      <c r="P50" s="21">
        <f t="shared" si="14"/>
        <v>6.9381482720049181</v>
      </c>
      <c r="Q50" s="21">
        <f t="shared" si="14"/>
        <v>2.6878600740693104</v>
      </c>
      <c r="R50" s="21">
        <f t="shared" si="14"/>
        <v>5.5213855393597155</v>
      </c>
      <c r="S50" s="13">
        <f t="shared" si="6"/>
        <v>1.3187426299765832</v>
      </c>
      <c r="T50" s="21">
        <f t="shared" si="7"/>
        <v>4.104622806714513</v>
      </c>
      <c r="U50" s="10" t="e">
        <f t="shared" si="8"/>
        <v>#N/A</v>
      </c>
      <c r="V50" s="10" t="e">
        <f>+IF(C50=MAX(IMAE!G:G),'IMAE shewhart'!B50,NA())</f>
        <v>#N/A</v>
      </c>
    </row>
    <row r="51" spans="1:22" x14ac:dyDescent="0.35">
      <c r="A51" s="10">
        <f t="shared" si="9"/>
        <v>48</v>
      </c>
      <c r="B51" s="10">
        <f>+'IMAE para s'!E49</f>
        <v>2.4306962391772373</v>
      </c>
      <c r="C51" s="12">
        <f t="shared" si="10"/>
        <v>45260</v>
      </c>
      <c r="D51" s="10">
        <f t="shared" si="1"/>
        <v>2023</v>
      </c>
      <c r="E51" s="10">
        <f t="shared" si="2"/>
        <v>11</v>
      </c>
      <c r="F51" s="10" t="str">
        <f t="shared" si="3"/>
        <v>202311</v>
      </c>
      <c r="G51" s="10">
        <f>+'IMAE regresion'!B72</f>
        <v>4.4451118000313787</v>
      </c>
      <c r="H51" s="10">
        <f>+'IMAE regresion'!C72</f>
        <v>-2.0144155608541414</v>
      </c>
      <c r="I51" s="10">
        <f t="shared" si="13"/>
        <v>-0.56218914999499836</v>
      </c>
      <c r="J51" s="10">
        <f t="shared" si="4"/>
        <v>3.8829226500363805</v>
      </c>
      <c r="K51" s="13">
        <f t="shared" si="5"/>
        <v>-1.4522264108591432</v>
      </c>
      <c r="L51" s="10">
        <f t="shared" si="11"/>
        <v>1.3336537658787866</v>
      </c>
      <c r="M51" s="21">
        <f t="shared" si="14"/>
        <v>-0.36736554789922815</v>
      </c>
      <c r="N51" s="21">
        <f t="shared" si="14"/>
        <v>8.1332108479719896</v>
      </c>
      <c r="O51" s="21">
        <f t="shared" si="14"/>
        <v>1.0493971847459749</v>
      </c>
      <c r="P51" s="21">
        <f t="shared" si="14"/>
        <v>6.7164481153267861</v>
      </c>
      <c r="Q51" s="21">
        <f t="shared" si="14"/>
        <v>2.4661599173911775</v>
      </c>
      <c r="R51" s="21">
        <f t="shared" si="14"/>
        <v>5.2996853826815835</v>
      </c>
      <c r="S51" s="13">
        <f t="shared" si="6"/>
        <v>2.4306962391772373</v>
      </c>
      <c r="T51" s="21">
        <f t="shared" si="7"/>
        <v>3.8829226500363805</v>
      </c>
      <c r="U51" s="10" t="e">
        <f t="shared" si="8"/>
        <v>#N/A</v>
      </c>
      <c r="V51" s="10" t="e">
        <f>+IF(C51=MAX(IMAE!G:G),'IMAE shewhart'!B51,NA())</f>
        <v>#N/A</v>
      </c>
    </row>
    <row r="52" spans="1:22" x14ac:dyDescent="0.35">
      <c r="A52" s="10">
        <f t="shared" si="9"/>
        <v>49</v>
      </c>
      <c r="B52" s="10">
        <f>+'IMAE para s'!E50</f>
        <v>2.2873198151883969</v>
      </c>
      <c r="C52" s="12">
        <f t="shared" si="10"/>
        <v>45291</v>
      </c>
      <c r="D52" s="10">
        <f t="shared" si="1"/>
        <v>2023</v>
      </c>
      <c r="E52" s="10">
        <f t="shared" si="2"/>
        <v>12</v>
      </c>
      <c r="F52" s="10" t="str">
        <f t="shared" si="3"/>
        <v>202312</v>
      </c>
      <c r="G52" s="10">
        <f>+'IMAE regresion'!B73</f>
        <v>4.4934034587427956</v>
      </c>
      <c r="H52" s="10">
        <f>+'IMAE regresion'!C73</f>
        <v>-2.2060836435543987</v>
      </c>
      <c r="I52" s="10">
        <f t="shared" si="13"/>
        <v>0.27029029584199338</v>
      </c>
      <c r="J52" s="10">
        <f t="shared" si="4"/>
        <v>4.7636937545847893</v>
      </c>
      <c r="K52" s="13">
        <f t="shared" si="5"/>
        <v>-2.4763739393963924</v>
      </c>
      <c r="L52" s="10">
        <f t="shared" si="11"/>
        <v>1.0241475285372492</v>
      </c>
      <c r="M52" s="21">
        <f t="shared" ref="M52:R79" si="15">($J52)+(M$1*$M$2)</f>
        <v>0.51340555664918064</v>
      </c>
      <c r="N52" s="21">
        <f t="shared" si="15"/>
        <v>9.0139819525203979</v>
      </c>
      <c r="O52" s="21">
        <f t="shared" si="15"/>
        <v>1.9301682892943837</v>
      </c>
      <c r="P52" s="21">
        <f t="shared" si="15"/>
        <v>7.5972192198751944</v>
      </c>
      <c r="Q52" s="21">
        <f t="shared" si="15"/>
        <v>3.3469310219395867</v>
      </c>
      <c r="R52" s="21">
        <f t="shared" si="15"/>
        <v>6.1804564872299919</v>
      </c>
      <c r="S52" s="13">
        <f t="shared" si="6"/>
        <v>2.2873198151883969</v>
      </c>
      <c r="T52" s="21">
        <f t="shared" si="7"/>
        <v>4.7636937545847893</v>
      </c>
      <c r="U52" s="10" t="e">
        <f t="shared" si="8"/>
        <v>#N/A</v>
      </c>
      <c r="V52" s="10" t="e">
        <f>+IF(C52=MAX(IMAE!G:G),'IMAE shewhart'!B52,NA())</f>
        <v>#N/A</v>
      </c>
    </row>
    <row r="53" spans="1:22" x14ac:dyDescent="0.35">
      <c r="A53" s="10">
        <f t="shared" si="9"/>
        <v>50</v>
      </c>
      <c r="B53" s="10">
        <f>+'IMAE para s'!E51</f>
        <v>4.2519402168277054</v>
      </c>
      <c r="C53" s="12">
        <f t="shared" si="10"/>
        <v>45322</v>
      </c>
      <c r="D53" s="10">
        <f t="shared" si="1"/>
        <v>2024</v>
      </c>
      <c r="E53" s="10">
        <f t="shared" si="2"/>
        <v>1</v>
      </c>
      <c r="F53" s="10" t="str">
        <f t="shared" si="3"/>
        <v>20241</v>
      </c>
      <c r="G53" s="10">
        <f>+'IMAE regresion'!B74</f>
        <v>4.5416951174542133</v>
      </c>
      <c r="H53" s="10">
        <f>+'IMAE regresion'!C74</f>
        <v>-0.28975490062650788</v>
      </c>
      <c r="I53" s="10">
        <f t="shared" si="13"/>
        <v>0.18396321450355729</v>
      </c>
      <c r="J53" s="10">
        <f t="shared" si="4"/>
        <v>4.7256583319577707</v>
      </c>
      <c r="K53" s="13">
        <f t="shared" si="5"/>
        <v>-0.47371811513006534</v>
      </c>
      <c r="L53" s="10">
        <f t="shared" si="11"/>
        <v>2.002655824266327</v>
      </c>
      <c r="M53" s="21">
        <f t="shared" si="15"/>
        <v>0.47537013402216211</v>
      </c>
      <c r="N53" s="21">
        <f t="shared" si="15"/>
        <v>8.9759465298933794</v>
      </c>
      <c r="O53" s="21">
        <f t="shared" si="15"/>
        <v>1.8921328666673651</v>
      </c>
      <c r="P53" s="21">
        <f t="shared" si="15"/>
        <v>7.5591837972481759</v>
      </c>
      <c r="Q53" s="21">
        <f t="shared" si="15"/>
        <v>3.3088955993125682</v>
      </c>
      <c r="R53" s="21">
        <f t="shared" si="15"/>
        <v>6.1424210646029733</v>
      </c>
      <c r="S53" s="13">
        <f t="shared" si="6"/>
        <v>4.2519402168277054</v>
      </c>
      <c r="T53" s="21">
        <f t="shared" si="7"/>
        <v>4.7256583319577707</v>
      </c>
      <c r="U53" s="10" t="e">
        <f t="shared" si="8"/>
        <v>#N/A</v>
      </c>
      <c r="V53" s="10" t="e">
        <f>+IF(C53=MAX(IMAE!G:G),'IMAE shewhart'!B53,NA())</f>
        <v>#N/A</v>
      </c>
    </row>
    <row r="54" spans="1:22" x14ac:dyDescent="0.35">
      <c r="A54" s="10">
        <f t="shared" si="9"/>
        <v>51</v>
      </c>
      <c r="B54" s="10">
        <f>+'IMAE para s'!E52</f>
        <v>2.9968346905788508</v>
      </c>
      <c r="C54" s="12">
        <f t="shared" si="10"/>
        <v>45351</v>
      </c>
      <c r="D54" s="10">
        <f t="shared" si="1"/>
        <v>2024</v>
      </c>
      <c r="E54" s="10">
        <f t="shared" si="2"/>
        <v>2</v>
      </c>
      <c r="F54" s="10" t="str">
        <f t="shared" si="3"/>
        <v>20242</v>
      </c>
      <c r="G54" s="10">
        <f>+'IMAE regresion'!B75</f>
        <v>4.589986776165631</v>
      </c>
      <c r="H54" s="10">
        <f>+'IMAE regresion'!C75</f>
        <v>-1.5931520855867802</v>
      </c>
      <c r="I54" s="10">
        <f t="shared" si="13"/>
        <v>7.3043287676677338E-4</v>
      </c>
      <c r="J54" s="10">
        <f t="shared" si="4"/>
        <v>4.5907172090423973</v>
      </c>
      <c r="K54" s="13">
        <f t="shared" si="5"/>
        <v>-1.5938825184635466</v>
      </c>
      <c r="L54" s="10">
        <f t="shared" si="11"/>
        <v>1.1201644033334812</v>
      </c>
      <c r="M54" s="21">
        <f t="shared" si="15"/>
        <v>0.34042901110678869</v>
      </c>
      <c r="N54" s="21">
        <f t="shared" si="15"/>
        <v>8.841005406978006</v>
      </c>
      <c r="O54" s="21">
        <f t="shared" si="15"/>
        <v>1.7571917437519917</v>
      </c>
      <c r="P54" s="21">
        <f t="shared" si="15"/>
        <v>7.4242426743328025</v>
      </c>
      <c r="Q54" s="21">
        <f t="shared" si="15"/>
        <v>3.1739544763971947</v>
      </c>
      <c r="R54" s="21">
        <f t="shared" si="15"/>
        <v>6.0074799416875999</v>
      </c>
      <c r="S54" s="13">
        <f t="shared" si="6"/>
        <v>2.9968346905788508</v>
      </c>
      <c r="T54" s="21">
        <f t="shared" si="7"/>
        <v>4.5907172090423973</v>
      </c>
      <c r="U54" s="10" t="e">
        <f t="shared" si="8"/>
        <v>#N/A</v>
      </c>
      <c r="V54" s="10" t="e">
        <f>+IF(C54=MAX(IMAE!G:G),'IMAE shewhart'!B54,NA())</f>
        <v>#N/A</v>
      </c>
    </row>
    <row r="55" spans="1:22" x14ac:dyDescent="0.35">
      <c r="A55" s="10">
        <f t="shared" si="9"/>
        <v>52</v>
      </c>
      <c r="B55" s="10">
        <f>+'IMAE para s'!E53</f>
        <v>2.1345396938509111</v>
      </c>
      <c r="C55" s="12">
        <f t="shared" si="10"/>
        <v>45382</v>
      </c>
      <c r="D55" s="10">
        <f t="shared" si="1"/>
        <v>2024</v>
      </c>
      <c r="E55" s="10">
        <f t="shared" si="2"/>
        <v>3</v>
      </c>
      <c r="F55" s="10" t="str">
        <f t="shared" si="3"/>
        <v>20243</v>
      </c>
      <c r="G55" s="10">
        <f>+'IMAE regresion'!B76</f>
        <v>4.6382784348770478</v>
      </c>
      <c r="H55" s="10">
        <f>+'IMAE regresion'!C76</f>
        <v>-2.5037387410261367</v>
      </c>
      <c r="I55" s="10">
        <f t="shared" si="13"/>
        <v>-0.10118332211938252</v>
      </c>
      <c r="J55" s="10">
        <f t="shared" si="4"/>
        <v>4.5370951127576653</v>
      </c>
      <c r="K55" s="13">
        <f t="shared" si="5"/>
        <v>-2.4025554189067542</v>
      </c>
      <c r="L55" s="10">
        <f t="shared" si="11"/>
        <v>0.80867290044320761</v>
      </c>
      <c r="M55" s="21">
        <f t="shared" si="15"/>
        <v>0.28680691482205667</v>
      </c>
      <c r="N55" s="21">
        <f t="shared" si="15"/>
        <v>8.7873833106932739</v>
      </c>
      <c r="O55" s="21">
        <f t="shared" si="15"/>
        <v>1.7035696474672597</v>
      </c>
      <c r="P55" s="21">
        <f t="shared" si="15"/>
        <v>7.3706205780480705</v>
      </c>
      <c r="Q55" s="21">
        <f t="shared" si="15"/>
        <v>3.1203323801124627</v>
      </c>
      <c r="R55" s="21">
        <f t="shared" si="15"/>
        <v>5.9538578454028679</v>
      </c>
      <c r="S55" s="13">
        <f t="shared" si="6"/>
        <v>2.1345396938509111</v>
      </c>
      <c r="T55" s="21">
        <f t="shared" si="7"/>
        <v>4.5370951127576653</v>
      </c>
      <c r="U55" s="10" t="e">
        <f t="shared" si="8"/>
        <v>#N/A</v>
      </c>
      <c r="V55" s="10" t="e">
        <f>+IF(C55=MAX(IMAE!G:G),'IMAE shewhart'!B55,NA())</f>
        <v>#N/A</v>
      </c>
    </row>
    <row r="56" spans="1:22" x14ac:dyDescent="0.35">
      <c r="A56" s="10">
        <f t="shared" si="9"/>
        <v>53</v>
      </c>
      <c r="B56" s="10">
        <f>+'IMAE para s'!E54</f>
        <v>3.9316973392582217</v>
      </c>
      <c r="C56" s="12">
        <f t="shared" si="10"/>
        <v>45412</v>
      </c>
      <c r="D56" s="10">
        <f t="shared" si="1"/>
        <v>2024</v>
      </c>
      <c r="E56" s="10">
        <f t="shared" si="2"/>
        <v>4</v>
      </c>
      <c r="F56" s="10" t="str">
        <f t="shared" si="3"/>
        <v>20244</v>
      </c>
      <c r="G56" s="10">
        <f>+'IMAE regresion'!B77</f>
        <v>4.6865700935884655</v>
      </c>
      <c r="H56" s="10">
        <f>+'IMAE regresion'!C77</f>
        <v>-0.75487275433024381</v>
      </c>
      <c r="I56" s="10">
        <f t="shared" si="13"/>
        <v>0.14593215390988207</v>
      </c>
      <c r="J56" s="10">
        <f t="shared" si="4"/>
        <v>4.8325022474983479</v>
      </c>
      <c r="K56" s="13">
        <f t="shared" si="5"/>
        <v>-0.90080490824012616</v>
      </c>
      <c r="L56" s="10">
        <f t="shared" si="11"/>
        <v>1.501750510666628</v>
      </c>
      <c r="M56" s="21">
        <f t="shared" si="15"/>
        <v>0.58221404956273926</v>
      </c>
      <c r="N56" s="21">
        <f t="shared" si="15"/>
        <v>9.0827904454339574</v>
      </c>
      <c r="O56" s="21">
        <f t="shared" si="15"/>
        <v>1.9989767822079423</v>
      </c>
      <c r="P56" s="21">
        <f t="shared" si="15"/>
        <v>7.6660277127887539</v>
      </c>
      <c r="Q56" s="21">
        <f t="shared" si="15"/>
        <v>3.4157395148531453</v>
      </c>
      <c r="R56" s="21">
        <f t="shared" si="15"/>
        <v>6.2492649801435505</v>
      </c>
      <c r="S56" s="13">
        <f t="shared" si="6"/>
        <v>3.9316973392582217</v>
      </c>
      <c r="T56" s="21">
        <f t="shared" si="7"/>
        <v>4.8325022474983479</v>
      </c>
      <c r="U56" s="10" t="e">
        <f t="shared" si="8"/>
        <v>#N/A</v>
      </c>
      <c r="V56" s="10" t="e">
        <f>+IF(C56=MAX(IMAE!G:G),'IMAE shewhart'!B56,NA())</f>
        <v>#N/A</v>
      </c>
    </row>
    <row r="57" spans="1:22" x14ac:dyDescent="0.35">
      <c r="A57" s="10">
        <f t="shared" si="9"/>
        <v>54</v>
      </c>
      <c r="B57" s="10">
        <f>+'IMAE para s'!E55</f>
        <v>4.4101219055940817</v>
      </c>
      <c r="C57" s="12">
        <f t="shared" si="10"/>
        <v>45443</v>
      </c>
      <c r="D57" s="10">
        <f t="shared" si="1"/>
        <v>2024</v>
      </c>
      <c r="E57" s="10">
        <f t="shared" si="2"/>
        <v>5</v>
      </c>
      <c r="F57" s="10" t="str">
        <f t="shared" si="3"/>
        <v>20245</v>
      </c>
      <c r="G57" s="10">
        <f>+'IMAE regresion'!B78</f>
        <v>4.7348617522998833</v>
      </c>
      <c r="H57" s="10">
        <f>+'IMAE regresion'!C78</f>
        <v>-0.32473984670580158</v>
      </c>
      <c r="I57" s="10">
        <f t="shared" si="13"/>
        <v>0.36546086560505542</v>
      </c>
      <c r="J57" s="10">
        <f t="shared" si="4"/>
        <v>5.100322617904939</v>
      </c>
      <c r="K57" s="13">
        <f t="shared" si="5"/>
        <v>-0.69020071231085733</v>
      </c>
      <c r="L57" s="10">
        <f t="shared" si="11"/>
        <v>0.21060419592926882</v>
      </c>
      <c r="M57" s="21">
        <f t="shared" si="15"/>
        <v>0.85003441996933038</v>
      </c>
      <c r="N57" s="21">
        <f t="shared" si="15"/>
        <v>9.3506108158405468</v>
      </c>
      <c r="O57" s="21">
        <f t="shared" si="15"/>
        <v>2.2667971526145334</v>
      </c>
      <c r="P57" s="21">
        <f t="shared" si="15"/>
        <v>7.9338480831953451</v>
      </c>
      <c r="Q57" s="21">
        <f t="shared" si="15"/>
        <v>3.6835598852597364</v>
      </c>
      <c r="R57" s="21">
        <f t="shared" si="15"/>
        <v>6.5170853505501416</v>
      </c>
      <c r="S57" s="13">
        <f t="shared" si="6"/>
        <v>4.4101219055940817</v>
      </c>
      <c r="T57" s="21">
        <f t="shared" si="7"/>
        <v>5.100322617904939</v>
      </c>
      <c r="U57" s="10" t="e">
        <f t="shared" si="8"/>
        <v>#N/A</v>
      </c>
      <c r="V57" s="10" t="e">
        <f>+IF(C57=MAX(IMAE!G:G),'IMAE shewhart'!B57,NA())</f>
        <v>#N/A</v>
      </c>
    </row>
    <row r="58" spans="1:22" x14ac:dyDescent="0.35">
      <c r="A58" s="10">
        <f t="shared" si="9"/>
        <v>55</v>
      </c>
      <c r="B58" s="10">
        <f>+'IMAE para s'!E56</f>
        <v>2.8943341881410163</v>
      </c>
      <c r="C58" s="12">
        <f t="shared" si="10"/>
        <v>45473</v>
      </c>
      <c r="D58" s="10">
        <f t="shared" si="1"/>
        <v>2024</v>
      </c>
      <c r="E58" s="10">
        <f t="shared" si="2"/>
        <v>6</v>
      </c>
      <c r="F58" s="10" t="str">
        <f t="shared" si="3"/>
        <v>20246</v>
      </c>
      <c r="G58" s="10">
        <f>+'IMAE regresion'!B79</f>
        <v>4.7831534110113001</v>
      </c>
      <c r="H58" s="10">
        <f>+'IMAE regresion'!C79</f>
        <v>-1.8888192228702838</v>
      </c>
      <c r="I58" s="10">
        <f t="shared" si="13"/>
        <v>0.15571708533947434</v>
      </c>
      <c r="J58" s="10">
        <f t="shared" si="4"/>
        <v>4.9388704963507744</v>
      </c>
      <c r="K58" s="13">
        <f t="shared" si="5"/>
        <v>-2.0445363082097581</v>
      </c>
      <c r="L58" s="10">
        <f t="shared" si="11"/>
        <v>1.3543355958989007</v>
      </c>
      <c r="M58" s="21">
        <f t="shared" si="15"/>
        <v>0.68858229841516572</v>
      </c>
      <c r="N58" s="21">
        <f t="shared" si="15"/>
        <v>9.1891586942863839</v>
      </c>
      <c r="O58" s="21">
        <f t="shared" si="15"/>
        <v>2.1053450310603687</v>
      </c>
      <c r="P58" s="21">
        <f t="shared" si="15"/>
        <v>7.7723959616411804</v>
      </c>
      <c r="Q58" s="21">
        <f t="shared" si="15"/>
        <v>3.5221077637055718</v>
      </c>
      <c r="R58" s="21">
        <f t="shared" si="15"/>
        <v>6.3556332289959769</v>
      </c>
      <c r="S58" s="13">
        <f t="shared" si="6"/>
        <v>2.8943341881410163</v>
      </c>
      <c r="T58" s="21">
        <f t="shared" si="7"/>
        <v>4.9388704963507744</v>
      </c>
      <c r="U58" s="10" t="e">
        <f t="shared" si="8"/>
        <v>#N/A</v>
      </c>
      <c r="V58" s="10" t="e">
        <f>+IF(C58=MAX(IMAE!G:G),'IMAE shewhart'!B58,NA())</f>
        <v>#N/A</v>
      </c>
    </row>
    <row r="59" spans="1:22" x14ac:dyDescent="0.35">
      <c r="A59" s="10">
        <f t="shared" si="9"/>
        <v>56</v>
      </c>
      <c r="B59" s="10">
        <f>+'IMAE para s'!E57</f>
        <v>2.8396484033846718</v>
      </c>
      <c r="C59" s="12">
        <f t="shared" si="10"/>
        <v>45504</v>
      </c>
      <c r="D59" s="10">
        <f t="shared" si="1"/>
        <v>2024</v>
      </c>
      <c r="E59" s="10">
        <f t="shared" si="2"/>
        <v>7</v>
      </c>
      <c r="F59" s="10" t="str">
        <f t="shared" si="3"/>
        <v>20247</v>
      </c>
      <c r="G59" s="10">
        <f>+'IMAE regresion'!B80</f>
        <v>4.8314450697227187</v>
      </c>
      <c r="H59" s="10">
        <f>+'IMAE regresion'!C80</f>
        <v>-1.9917966663380469</v>
      </c>
      <c r="I59" s="10">
        <f t="shared" si="13"/>
        <v>-1.9570340699511135E-2</v>
      </c>
      <c r="J59" s="10">
        <f t="shared" si="4"/>
        <v>4.8118747290232076</v>
      </c>
      <c r="K59" s="13">
        <f t="shared" si="5"/>
        <v>-1.9722263256385357</v>
      </c>
      <c r="L59" s="10">
        <f t="shared" si="11"/>
        <v>7.2309982571222342E-2</v>
      </c>
      <c r="M59" s="21">
        <f t="shared" si="15"/>
        <v>0.56158653108759893</v>
      </c>
      <c r="N59" s="21">
        <f t="shared" si="15"/>
        <v>9.0621629269588162</v>
      </c>
      <c r="O59" s="21">
        <f t="shared" si="15"/>
        <v>1.978349263732802</v>
      </c>
      <c r="P59" s="21">
        <f t="shared" si="15"/>
        <v>7.6454001943136127</v>
      </c>
      <c r="Q59" s="21">
        <f t="shared" si="15"/>
        <v>3.395111996378005</v>
      </c>
      <c r="R59" s="21">
        <f t="shared" si="15"/>
        <v>6.2286374616684101</v>
      </c>
      <c r="S59" s="13">
        <f t="shared" si="6"/>
        <v>2.8396484033846718</v>
      </c>
      <c r="T59" s="21">
        <f t="shared" si="7"/>
        <v>4.8118747290232076</v>
      </c>
      <c r="U59" s="10" t="e">
        <f t="shared" si="8"/>
        <v>#N/A</v>
      </c>
      <c r="V59" s="10" t="e">
        <f>+IF(C59=MAX(IMAE!G:G),'IMAE shewhart'!B59,NA())</f>
        <v>#N/A</v>
      </c>
    </row>
    <row r="60" spans="1:22" x14ac:dyDescent="0.35">
      <c r="A60" s="10">
        <f t="shared" si="9"/>
        <v>57</v>
      </c>
      <c r="B60" s="10">
        <f>+'IMAE para s'!E58</f>
        <v>3.9543580459163223</v>
      </c>
      <c r="C60" s="12">
        <f t="shared" si="10"/>
        <v>45535</v>
      </c>
      <c r="D60" s="10">
        <f t="shared" si="1"/>
        <v>2024</v>
      </c>
      <c r="E60" s="10">
        <f t="shared" si="2"/>
        <v>8</v>
      </c>
      <c r="F60" s="10" t="str">
        <f t="shared" si="3"/>
        <v>20248</v>
      </c>
      <c r="G60" s="10">
        <f>+'IMAE regresion'!B81</f>
        <v>4.8797367284341355</v>
      </c>
      <c r="H60" s="10">
        <f>+'IMAE regresion'!C81</f>
        <v>-0.92537868251781319</v>
      </c>
      <c r="I60" s="10">
        <f t="shared" si="13"/>
        <v>7.2649265767304433E-2</v>
      </c>
      <c r="J60" s="10">
        <f t="shared" si="4"/>
        <v>4.9523859942014399</v>
      </c>
      <c r="K60" s="13">
        <f t="shared" si="5"/>
        <v>-0.99802794828511754</v>
      </c>
      <c r="L60" s="10">
        <f t="shared" si="11"/>
        <v>0.97419837735341819</v>
      </c>
      <c r="M60" s="21">
        <f t="shared" si="15"/>
        <v>0.70209779626583124</v>
      </c>
      <c r="N60" s="21">
        <f t="shared" si="15"/>
        <v>9.2026741921370494</v>
      </c>
      <c r="O60" s="21">
        <f t="shared" si="15"/>
        <v>2.1188605289110343</v>
      </c>
      <c r="P60" s="21">
        <f t="shared" si="15"/>
        <v>7.7859114594918459</v>
      </c>
      <c r="Q60" s="21">
        <f t="shared" si="15"/>
        <v>3.5356232615562373</v>
      </c>
      <c r="R60" s="21">
        <f t="shared" si="15"/>
        <v>6.3691487268466425</v>
      </c>
      <c r="S60" s="13">
        <f t="shared" si="6"/>
        <v>3.9543580459163223</v>
      </c>
      <c r="T60" s="21">
        <f t="shared" si="7"/>
        <v>4.9523859942014399</v>
      </c>
      <c r="U60" s="10" t="e">
        <f t="shared" si="8"/>
        <v>#N/A</v>
      </c>
      <c r="V60" s="10" t="e">
        <f>+IF(C60=MAX(IMAE!G:G),'IMAE shewhart'!B60,NA())</f>
        <v>#N/A</v>
      </c>
    </row>
    <row r="61" spans="1:22" x14ac:dyDescent="0.35">
      <c r="A61" s="10">
        <f t="shared" si="9"/>
        <v>58</v>
      </c>
      <c r="B61" s="10">
        <f>+'IMAE para s'!E59</f>
        <v>3.7333394990428417</v>
      </c>
      <c r="C61" s="12">
        <f t="shared" si="10"/>
        <v>45565</v>
      </c>
      <c r="D61" s="10">
        <f t="shared" si="1"/>
        <v>2024</v>
      </c>
      <c r="E61" s="10">
        <f t="shared" si="2"/>
        <v>9</v>
      </c>
      <c r="F61" s="10" t="str">
        <f t="shared" si="3"/>
        <v>20249</v>
      </c>
      <c r="G61" s="10">
        <f>+'IMAE regresion'!B82</f>
        <v>4.9280283871455532</v>
      </c>
      <c r="H61" s="10">
        <f>+'IMAE regresion'!C82</f>
        <v>-1.1946888881027116</v>
      </c>
      <c r="I61" s="10">
        <f t="shared" si="13"/>
        <v>-0.21960316642469069</v>
      </c>
      <c r="J61" s="10">
        <f t="shared" si="4"/>
        <v>4.7084252207208621</v>
      </c>
      <c r="K61" s="13">
        <f t="shared" si="5"/>
        <v>-0.97508572167802043</v>
      </c>
      <c r="L61" s="10">
        <f t="shared" si="11"/>
        <v>2.2942226607097105E-2</v>
      </c>
      <c r="M61" s="21">
        <f t="shared" si="15"/>
        <v>0.45813702278525348</v>
      </c>
      <c r="N61" s="21">
        <f t="shared" si="15"/>
        <v>8.9587134186564708</v>
      </c>
      <c r="O61" s="21">
        <f t="shared" si="15"/>
        <v>1.8748997554304565</v>
      </c>
      <c r="P61" s="21">
        <f t="shared" si="15"/>
        <v>7.5419506860112673</v>
      </c>
      <c r="Q61" s="21">
        <f t="shared" si="15"/>
        <v>3.2916624880756595</v>
      </c>
      <c r="R61" s="21">
        <f t="shared" si="15"/>
        <v>6.1251879533660647</v>
      </c>
      <c r="S61" s="13">
        <f t="shared" si="6"/>
        <v>3.7333394990428417</v>
      </c>
      <c r="T61" s="21">
        <f t="shared" si="7"/>
        <v>4.7084252207208621</v>
      </c>
      <c r="U61" s="10" t="e">
        <f t="shared" si="8"/>
        <v>#N/A</v>
      </c>
      <c r="V61" s="10" t="e">
        <f>+IF(C61=MAX(IMAE!G:G),'IMAE shewhart'!B61,NA())</f>
        <v>#N/A</v>
      </c>
    </row>
    <row r="62" spans="1:22" x14ac:dyDescent="0.35">
      <c r="A62" s="10">
        <f t="shared" si="9"/>
        <v>59</v>
      </c>
      <c r="B62" s="10">
        <f>+'IMAE para s'!E60</f>
        <v>6.0513827201879735</v>
      </c>
      <c r="C62" s="12">
        <f t="shared" si="10"/>
        <v>45596</v>
      </c>
      <c r="D62" s="10">
        <f t="shared" si="1"/>
        <v>2024</v>
      </c>
      <c r="E62" s="10">
        <f t="shared" si="2"/>
        <v>10</v>
      </c>
      <c r="F62" s="10" t="str">
        <f t="shared" si="3"/>
        <v>202410</v>
      </c>
      <c r="G62" s="10">
        <f>+'IMAE regresion'!B83</f>
        <v>4.976320045856971</v>
      </c>
      <c r="H62" s="10">
        <f>+'IMAE regresion'!C83</f>
        <v>1.0750626743310026</v>
      </c>
      <c r="I62" s="10">
        <f t="shared" si="13"/>
        <v>-0.29219733460544733</v>
      </c>
      <c r="J62" s="10">
        <f t="shared" si="4"/>
        <v>4.6841227112515238</v>
      </c>
      <c r="K62" s="13">
        <f t="shared" si="5"/>
        <v>1.3672600089364497</v>
      </c>
      <c r="L62" s="10">
        <f t="shared" si="11"/>
        <v>2.3423457306144702</v>
      </c>
      <c r="M62" s="21">
        <f t="shared" si="15"/>
        <v>0.43383451331591516</v>
      </c>
      <c r="N62" s="21">
        <f t="shared" si="15"/>
        <v>8.9344109091871324</v>
      </c>
      <c r="O62" s="21">
        <f t="shared" si="15"/>
        <v>1.8505972459611182</v>
      </c>
      <c r="P62" s="21">
        <f t="shared" si="15"/>
        <v>7.517648176541929</v>
      </c>
      <c r="Q62" s="21">
        <f t="shared" si="15"/>
        <v>3.2673599786063212</v>
      </c>
      <c r="R62" s="21">
        <f t="shared" si="15"/>
        <v>6.1008854438967264</v>
      </c>
      <c r="S62" s="13">
        <f t="shared" si="6"/>
        <v>6.0513827201879735</v>
      </c>
      <c r="T62" s="21">
        <f t="shared" si="7"/>
        <v>4.6841227112515238</v>
      </c>
      <c r="U62" s="10" t="e">
        <f t="shared" si="8"/>
        <v>#N/A</v>
      </c>
      <c r="V62" s="10" t="e">
        <f>+IF(C62=MAX(IMAE!G:G),'IMAE shewhart'!B62,NA())</f>
        <v>#N/A</v>
      </c>
    </row>
    <row r="63" spans="1:22" x14ac:dyDescent="0.35">
      <c r="A63" s="10">
        <f t="shared" si="9"/>
        <v>60</v>
      </c>
      <c r="B63" s="10">
        <f>+'IMAE para s'!E61</f>
        <v>3.5078683954843086</v>
      </c>
      <c r="C63" s="12">
        <f t="shared" si="10"/>
        <v>45626</v>
      </c>
      <c r="D63" s="10">
        <f t="shared" si="1"/>
        <v>2024</v>
      </c>
      <c r="E63" s="10">
        <f t="shared" si="2"/>
        <v>11</v>
      </c>
      <c r="F63" s="10" t="str">
        <f t="shared" si="3"/>
        <v>202411</v>
      </c>
      <c r="G63" s="10">
        <f>+'IMAE regresion'!B84</f>
        <v>5.0246117045683878</v>
      </c>
      <c r="H63" s="10">
        <f>+'IMAE regresion'!C84</f>
        <v>-1.5167433090840792</v>
      </c>
      <c r="I63" s="10">
        <f t="shared" si="13"/>
        <v>-0.56218914999499836</v>
      </c>
      <c r="J63" s="10">
        <f t="shared" si="4"/>
        <v>4.4624225545733891</v>
      </c>
      <c r="K63" s="13">
        <f t="shared" si="5"/>
        <v>-0.95455415908908048</v>
      </c>
      <c r="L63" s="10">
        <f t="shared" si="11"/>
        <v>2.3218141680255302</v>
      </c>
      <c r="M63" s="21">
        <f t="shared" si="15"/>
        <v>0.21213435663778046</v>
      </c>
      <c r="N63" s="21">
        <f t="shared" si="15"/>
        <v>8.7127107525089968</v>
      </c>
      <c r="O63" s="21">
        <f t="shared" si="15"/>
        <v>1.6288970892829835</v>
      </c>
      <c r="P63" s="21">
        <f t="shared" si="15"/>
        <v>7.2959480198637952</v>
      </c>
      <c r="Q63" s="21">
        <f t="shared" si="15"/>
        <v>3.0456598219281865</v>
      </c>
      <c r="R63" s="21">
        <f t="shared" si="15"/>
        <v>5.8791852872185917</v>
      </c>
      <c r="S63" s="13">
        <f t="shared" si="6"/>
        <v>3.5078683954843086</v>
      </c>
      <c r="T63" s="21" t="e">
        <f t="shared" si="7"/>
        <v>#N/A</v>
      </c>
      <c r="U63" s="10">
        <f t="shared" si="8"/>
        <v>4.4624225545733891</v>
      </c>
      <c r="V63" s="10" t="e">
        <f>+IF(C63=MAX(IMAE!G:G),'IMAE shewhart'!B63,NA())</f>
        <v>#N/A</v>
      </c>
    </row>
    <row r="64" spans="1:22" x14ac:dyDescent="0.35">
      <c r="A64" s="10">
        <f t="shared" si="9"/>
        <v>61</v>
      </c>
      <c r="B64" s="10">
        <f>+'IMAE para s'!E62</f>
        <v>0</v>
      </c>
      <c r="C64" s="12">
        <f t="shared" si="10"/>
        <v>45657</v>
      </c>
      <c r="D64" s="10">
        <f t="shared" ref="D64" si="16">+YEAR(C64)</f>
        <v>2024</v>
      </c>
      <c r="E64" s="10">
        <f t="shared" ref="E64" si="17">+MONTH(C64)</f>
        <v>12</v>
      </c>
      <c r="F64" s="10" t="str">
        <f t="shared" ref="F64" si="18">+_xlfn.CONCAT(D64,E64)</f>
        <v>202412</v>
      </c>
      <c r="G64" s="10">
        <f>+(A64*'IMAE regresion'!$B$18)+'IMAE regresion'!$B$17</f>
        <v>5.0729033632798055</v>
      </c>
      <c r="I64" s="10">
        <f t="shared" si="13"/>
        <v>0.27029029584199338</v>
      </c>
      <c r="J64" s="10">
        <f t="shared" ref="J64" si="19">+G64+I64</f>
        <v>5.3431936591217992</v>
      </c>
      <c r="K64" s="13">
        <f t="shared" ref="K64" si="20">+B64-J64</f>
        <v>-5.3431936591217992</v>
      </c>
      <c r="L64" s="10">
        <f t="shared" ref="L64" si="21">+ABS(K64-K63)</f>
        <v>4.3886395000327187</v>
      </c>
      <c r="M64" s="21">
        <f t="shared" si="15"/>
        <v>1.0929054611861906</v>
      </c>
      <c r="N64" s="21">
        <f t="shared" si="15"/>
        <v>9.5934818570574087</v>
      </c>
      <c r="O64" s="21">
        <f t="shared" si="15"/>
        <v>2.5096681938313936</v>
      </c>
      <c r="P64" s="21">
        <f t="shared" si="15"/>
        <v>8.1767191244122053</v>
      </c>
      <c r="Q64" s="21">
        <f t="shared" si="15"/>
        <v>3.9264309264765966</v>
      </c>
      <c r="R64" s="21">
        <f t="shared" si="15"/>
        <v>6.7599563917670018</v>
      </c>
      <c r="S64" s="13" t="e">
        <f t="shared" ref="S64" si="22">+IF(B64=0,NA(),B64)</f>
        <v>#N/A</v>
      </c>
      <c r="T64" s="21" t="e">
        <f t="shared" ref="T64" si="23">+IF(B65=0,NA(),J64)</f>
        <v>#N/A</v>
      </c>
      <c r="U64" s="10">
        <f t="shared" ref="U64" si="24">+IF(B65=0,J64,NA())</f>
        <v>5.3431936591217992</v>
      </c>
      <c r="V64" s="10" t="e">
        <f>+IF(C64=MAX(IMAE!G:G),'IMAE shewhart'!B64,NA())</f>
        <v>#N/A</v>
      </c>
    </row>
    <row r="65" spans="1:26" x14ac:dyDescent="0.35">
      <c r="A65" s="10">
        <f t="shared" si="9"/>
        <v>62</v>
      </c>
      <c r="B65" s="10">
        <f>+'IMAE para s'!E63</f>
        <v>0</v>
      </c>
      <c r="C65" s="12">
        <f t="shared" si="10"/>
        <v>45688</v>
      </c>
      <c r="D65" s="10">
        <f t="shared" ref="D65" si="25">+YEAR(C65)</f>
        <v>2025</v>
      </c>
      <c r="E65" s="10">
        <f t="shared" ref="E65" si="26">+MONTH(C65)</f>
        <v>1</v>
      </c>
      <c r="F65" s="10" t="str">
        <f t="shared" ref="F65" si="27">+_xlfn.CONCAT(D65,E65)</f>
        <v>20251</v>
      </c>
      <c r="G65" s="10">
        <f>+(A65*'IMAE regresion'!$B$18)+'IMAE regresion'!$B$17</f>
        <v>5.1211950219912232</v>
      </c>
      <c r="I65" s="10">
        <f t="shared" si="13"/>
        <v>0.18396321450355729</v>
      </c>
      <c r="J65" s="10">
        <f t="shared" ref="J65" si="28">+G65+I65</f>
        <v>5.3051582364947807</v>
      </c>
      <c r="K65" s="13">
        <f t="shared" ref="K65" si="29">+B65-J65</f>
        <v>-5.3051582364947807</v>
      </c>
      <c r="L65" s="10">
        <f t="shared" ref="L65" si="30">+ABS(K65-K64)</f>
        <v>3.8035422627018534E-2</v>
      </c>
      <c r="M65" s="21">
        <f t="shared" si="15"/>
        <v>1.0548700385591721</v>
      </c>
      <c r="N65" s="21">
        <f t="shared" si="15"/>
        <v>9.5554464344303902</v>
      </c>
      <c r="O65" s="21">
        <f t="shared" si="15"/>
        <v>2.4716327712043751</v>
      </c>
      <c r="P65" s="21">
        <f t="shared" si="15"/>
        <v>8.1386837017851867</v>
      </c>
      <c r="Q65" s="21">
        <f t="shared" si="15"/>
        <v>3.8883955038495781</v>
      </c>
      <c r="R65" s="21">
        <f t="shared" si="15"/>
        <v>6.7219209691399833</v>
      </c>
      <c r="S65" s="13" t="e">
        <f t="shared" ref="S65" si="31">+IF(B65=0,NA(),B65)</f>
        <v>#N/A</v>
      </c>
      <c r="T65" s="21" t="e">
        <f t="shared" ref="T65" si="32">+IF(B66=0,NA(),J65)</f>
        <v>#N/A</v>
      </c>
      <c r="U65" s="10">
        <f t="shared" ref="U65" si="33">+IF(B66=0,J65,NA())</f>
        <v>5.3051582364947807</v>
      </c>
      <c r="V65" s="10" t="e">
        <f>+IF(C65=MAX(IMAE!G:G),'IMAE shewhart'!B65,NA())</f>
        <v>#N/A</v>
      </c>
    </row>
    <row r="66" spans="1:26" x14ac:dyDescent="0.35">
      <c r="A66" s="10">
        <f t="shared" si="9"/>
        <v>63</v>
      </c>
      <c r="B66" s="10">
        <f>+'IMAE para s'!E64</f>
        <v>0</v>
      </c>
      <c r="C66" s="12">
        <f t="shared" si="10"/>
        <v>45716</v>
      </c>
      <c r="D66" s="10">
        <f t="shared" ref="D66" si="34">+YEAR(C66)</f>
        <v>2025</v>
      </c>
      <c r="E66" s="10">
        <f t="shared" ref="E66" si="35">+MONTH(C66)</f>
        <v>2</v>
      </c>
      <c r="F66" s="10" t="str">
        <f t="shared" ref="F66" si="36">+_xlfn.CONCAT(D66,E66)</f>
        <v>20252</v>
      </c>
      <c r="G66" s="10">
        <f>+(A66*'IMAE regresion'!$B$18)+'IMAE regresion'!$B$17</f>
        <v>5.1694866807026401</v>
      </c>
      <c r="I66" s="10">
        <f t="shared" si="13"/>
        <v>7.3043287676677338E-4</v>
      </c>
      <c r="J66" s="10">
        <f t="shared" ref="J66" si="37">+G66+I66</f>
        <v>5.1702171135794064</v>
      </c>
      <c r="K66" s="13">
        <f t="shared" ref="K66" si="38">+B66-J66</f>
        <v>-5.1702171135794064</v>
      </c>
      <c r="L66" s="10">
        <f t="shared" ref="L66" si="39">+ABS(K66-K65)</f>
        <v>0.1349411229153743</v>
      </c>
      <c r="M66" s="21">
        <f t="shared" si="15"/>
        <v>0.91992891564379775</v>
      </c>
      <c r="N66" s="21">
        <f t="shared" si="15"/>
        <v>9.420505311515015</v>
      </c>
      <c r="O66" s="21">
        <f t="shared" si="15"/>
        <v>2.3366916482890008</v>
      </c>
      <c r="P66" s="21">
        <f t="shared" si="15"/>
        <v>8.0037425788698116</v>
      </c>
      <c r="Q66" s="21">
        <f t="shared" si="15"/>
        <v>3.7534543809342038</v>
      </c>
      <c r="R66" s="21">
        <f t="shared" si="15"/>
        <v>6.586979846224609</v>
      </c>
      <c r="S66" s="13" t="e">
        <f t="shared" ref="S66" si="40">+IF(B66=0,NA(),B66)</f>
        <v>#N/A</v>
      </c>
      <c r="T66" s="21" t="e">
        <f t="shared" ref="T66" si="41">+IF(B67=0,NA(),J66)</f>
        <v>#N/A</v>
      </c>
      <c r="U66" s="10">
        <f t="shared" ref="U66" si="42">+IF(B67=0,J66,NA())</f>
        <v>5.1702171135794064</v>
      </c>
      <c r="V66" s="10" t="e">
        <f>+IF(C66=MAX(IMAE!G:G),'IMAE shewhart'!B66,NA())</f>
        <v>#N/A</v>
      </c>
    </row>
    <row r="67" spans="1:26" x14ac:dyDescent="0.35">
      <c r="A67" s="10">
        <f t="shared" si="9"/>
        <v>64</v>
      </c>
      <c r="B67" s="10">
        <f>+'IMAE para s'!E65</f>
        <v>0</v>
      </c>
      <c r="C67" s="12">
        <f t="shared" si="10"/>
        <v>45747</v>
      </c>
      <c r="D67" s="10">
        <f t="shared" si="1"/>
        <v>2025</v>
      </c>
      <c r="E67" s="10">
        <f t="shared" si="2"/>
        <v>3</v>
      </c>
      <c r="F67" s="10" t="str">
        <f t="shared" si="3"/>
        <v>20253</v>
      </c>
      <c r="G67" s="10">
        <f>+(A67*'IMAE regresion'!$B$18)+'IMAE regresion'!$B$17</f>
        <v>5.2177783394140587</v>
      </c>
      <c r="I67" s="10">
        <f t="shared" si="13"/>
        <v>-0.10118332211938252</v>
      </c>
      <c r="J67" s="10">
        <f t="shared" si="4"/>
        <v>5.1165950172946761</v>
      </c>
      <c r="K67" s="13">
        <f t="shared" si="5"/>
        <v>-5.1165950172946761</v>
      </c>
      <c r="L67" s="10">
        <f t="shared" si="11"/>
        <v>5.3622096284730247E-2</v>
      </c>
      <c r="M67" s="21">
        <f t="shared" si="15"/>
        <v>0.8663068193590675</v>
      </c>
      <c r="N67" s="21">
        <f t="shared" si="15"/>
        <v>9.3668832152302848</v>
      </c>
      <c r="O67" s="21">
        <f t="shared" si="15"/>
        <v>2.2830695520042705</v>
      </c>
      <c r="P67" s="21">
        <f t="shared" si="15"/>
        <v>7.9501204825850813</v>
      </c>
      <c r="Q67" s="21">
        <f t="shared" si="15"/>
        <v>3.6998322846494736</v>
      </c>
      <c r="R67" s="21">
        <f t="shared" si="15"/>
        <v>6.5333577499398787</v>
      </c>
      <c r="S67" s="13" t="e">
        <f t="shared" si="6"/>
        <v>#N/A</v>
      </c>
      <c r="T67" s="21" t="e">
        <f t="shared" si="7"/>
        <v>#N/A</v>
      </c>
      <c r="U67" s="10">
        <f t="shared" si="8"/>
        <v>5.1165950172946761</v>
      </c>
      <c r="V67" s="10" t="e">
        <f>+IF(C67=MAX(IMAE!G:G),'IMAE shewhart'!B67,NA())</f>
        <v>#N/A</v>
      </c>
    </row>
    <row r="68" spans="1:26" x14ac:dyDescent="0.35">
      <c r="A68" s="10">
        <f t="shared" si="9"/>
        <v>65</v>
      </c>
      <c r="B68" s="10">
        <f>+'IMAE para s'!E66</f>
        <v>0</v>
      </c>
      <c r="C68" s="12">
        <f t="shared" si="10"/>
        <v>45777</v>
      </c>
      <c r="D68" s="10">
        <f t="shared" si="1"/>
        <v>2025</v>
      </c>
      <c r="E68" s="10">
        <f t="shared" si="2"/>
        <v>4</v>
      </c>
      <c r="F68" s="10" t="str">
        <f t="shared" si="3"/>
        <v>20254</v>
      </c>
      <c r="G68" s="10">
        <f>+(A68*'IMAE regresion'!$B$18)+'IMAE regresion'!$B$17</f>
        <v>5.2660699981254755</v>
      </c>
      <c r="I68" s="10">
        <f t="shared" si="13"/>
        <v>0.14593215390988207</v>
      </c>
      <c r="J68" s="10">
        <f t="shared" si="4"/>
        <v>5.4120021520353578</v>
      </c>
      <c r="K68" s="13">
        <f t="shared" si="5"/>
        <v>-5.4120021520353578</v>
      </c>
      <c r="L68" s="10">
        <f t="shared" si="11"/>
        <v>0.2954071347406817</v>
      </c>
      <c r="M68" s="21">
        <f t="shared" si="15"/>
        <v>1.1617139540997492</v>
      </c>
      <c r="N68" s="21">
        <f t="shared" si="15"/>
        <v>9.6622903499709665</v>
      </c>
      <c r="O68" s="21">
        <f t="shared" si="15"/>
        <v>2.5784766867449522</v>
      </c>
      <c r="P68" s="21">
        <f t="shared" si="15"/>
        <v>8.245527617325763</v>
      </c>
      <c r="Q68" s="21">
        <f t="shared" si="15"/>
        <v>3.9952394193901553</v>
      </c>
      <c r="R68" s="21">
        <f t="shared" si="15"/>
        <v>6.8287648846805604</v>
      </c>
      <c r="S68" s="13" t="e">
        <f t="shared" si="6"/>
        <v>#N/A</v>
      </c>
      <c r="T68" s="21" t="e">
        <f t="shared" si="7"/>
        <v>#N/A</v>
      </c>
      <c r="U68" s="10">
        <f t="shared" si="8"/>
        <v>5.4120021520353578</v>
      </c>
      <c r="V68" s="10" t="e">
        <f>+IF(C68=MAX(IMAE!G:G),'IMAE shewhart'!B68,NA())</f>
        <v>#N/A</v>
      </c>
    </row>
    <row r="69" spans="1:26" x14ac:dyDescent="0.35">
      <c r="A69" s="10">
        <f t="shared" si="9"/>
        <v>66</v>
      </c>
      <c r="B69" s="10">
        <f>+'IMAE para s'!E67</f>
        <v>0</v>
      </c>
      <c r="C69" s="12">
        <f t="shared" si="10"/>
        <v>45808</v>
      </c>
      <c r="D69" s="10">
        <f t="shared" ref="D69:D75" si="43">+YEAR(C69)</f>
        <v>2025</v>
      </c>
      <c r="E69" s="10">
        <f t="shared" ref="E69:E75" si="44">+MONTH(C69)</f>
        <v>5</v>
      </c>
      <c r="F69" s="10" t="str">
        <f t="shared" ref="F69:F75" si="45">+_xlfn.CONCAT(D69,E69)</f>
        <v>20255</v>
      </c>
      <c r="G69" s="10">
        <f>+(A69*'IMAE regresion'!$B$18)+'IMAE regresion'!$B$17</f>
        <v>5.3143616568368932</v>
      </c>
      <c r="I69" s="10">
        <f t="shared" si="13"/>
        <v>0.36546086560505542</v>
      </c>
      <c r="J69" s="10">
        <f t="shared" ref="J69:J75" si="46">+G69+I69</f>
        <v>5.679822522441949</v>
      </c>
      <c r="K69" s="13">
        <f t="shared" ref="K69:K75" si="47">+B69-J69</f>
        <v>-5.679822522441949</v>
      </c>
      <c r="L69" s="10">
        <f t="shared" si="11"/>
        <v>0.26782037040659112</v>
      </c>
      <c r="M69" s="21">
        <f t="shared" si="15"/>
        <v>1.4295343245063403</v>
      </c>
      <c r="N69" s="21">
        <f t="shared" si="15"/>
        <v>9.9301107203775576</v>
      </c>
      <c r="O69" s="21">
        <f t="shared" si="15"/>
        <v>2.8462970571515434</v>
      </c>
      <c r="P69" s="21">
        <f t="shared" si="15"/>
        <v>8.5133479877323541</v>
      </c>
      <c r="Q69" s="21">
        <f t="shared" si="15"/>
        <v>4.2630597897967464</v>
      </c>
      <c r="R69" s="21">
        <f t="shared" si="15"/>
        <v>7.0965852550871515</v>
      </c>
      <c r="S69" s="13" t="e">
        <f t="shared" ref="S69:S84" si="48">+IF(B69=0,NA(),B69)</f>
        <v>#N/A</v>
      </c>
      <c r="T69" s="21" t="e">
        <f t="shared" ref="T69:T84" si="49">+IF(B70=0,NA(),J69)</f>
        <v>#N/A</v>
      </c>
      <c r="U69" s="10">
        <f t="shared" ref="U69:U84" si="50">+IF(B70=0,J69,NA())</f>
        <v>5.679822522441949</v>
      </c>
      <c r="V69" s="10" t="e">
        <f>+IF(C69=MAX(IMAE!G:G),'IMAE shewhart'!B69,NA())</f>
        <v>#N/A</v>
      </c>
    </row>
    <row r="70" spans="1:26" x14ac:dyDescent="0.35">
      <c r="A70" s="10">
        <f t="shared" ref="A70:A84" si="51">+A69+1</f>
        <v>67</v>
      </c>
      <c r="B70" s="10">
        <f>+'IMAE para s'!E68</f>
        <v>0</v>
      </c>
      <c r="C70" s="12">
        <f t="shared" ref="C70:C84" si="52">+EOMONTH(C69,1)</f>
        <v>45838</v>
      </c>
      <c r="D70" s="10">
        <f t="shared" si="43"/>
        <v>2025</v>
      </c>
      <c r="E70" s="10">
        <f t="shared" si="44"/>
        <v>6</v>
      </c>
      <c r="F70" s="10" t="str">
        <f t="shared" si="45"/>
        <v>20256</v>
      </c>
      <c r="G70" s="10">
        <f>+(A70*'IMAE regresion'!$B$18)+'IMAE regresion'!$B$17</f>
        <v>5.3626533155483109</v>
      </c>
      <c r="I70" s="10">
        <f t="shared" si="13"/>
        <v>0.15571708533947434</v>
      </c>
      <c r="J70" s="10">
        <f t="shared" si="46"/>
        <v>5.5183704008877852</v>
      </c>
      <c r="K70" s="13">
        <f t="shared" si="47"/>
        <v>-5.5183704008877852</v>
      </c>
      <c r="L70" s="10">
        <f t="shared" ref="L70:L75" si="53">+ABS(K70-K69)</f>
        <v>0.16145212155416377</v>
      </c>
      <c r="M70" s="21">
        <f t="shared" si="15"/>
        <v>1.2680822029521766</v>
      </c>
      <c r="N70" s="21">
        <f t="shared" si="15"/>
        <v>9.7686585988233929</v>
      </c>
      <c r="O70" s="21">
        <f t="shared" si="15"/>
        <v>2.6848449355973796</v>
      </c>
      <c r="P70" s="21">
        <f t="shared" si="15"/>
        <v>8.3518958661781912</v>
      </c>
      <c r="Q70" s="21">
        <f t="shared" si="15"/>
        <v>4.1016076682425826</v>
      </c>
      <c r="R70" s="21">
        <f t="shared" si="15"/>
        <v>6.9351331335329878</v>
      </c>
      <c r="S70" s="13" t="e">
        <f t="shared" si="48"/>
        <v>#N/A</v>
      </c>
      <c r="T70" s="21" t="e">
        <f t="shared" si="49"/>
        <v>#N/A</v>
      </c>
      <c r="U70" s="10">
        <f t="shared" si="50"/>
        <v>5.5183704008877852</v>
      </c>
      <c r="V70" s="10" t="e">
        <f>+IF(C70=MAX(IMAE!G:G),'IMAE shewhart'!B70,NA())</f>
        <v>#N/A</v>
      </c>
    </row>
    <row r="71" spans="1:26" x14ac:dyDescent="0.35">
      <c r="A71" s="10">
        <f t="shared" si="51"/>
        <v>68</v>
      </c>
      <c r="B71" s="10">
        <f>+'IMAE para s'!E69</f>
        <v>0</v>
      </c>
      <c r="C71" s="12">
        <f t="shared" si="52"/>
        <v>45869</v>
      </c>
      <c r="D71" s="10">
        <f t="shared" si="43"/>
        <v>2025</v>
      </c>
      <c r="E71" s="10">
        <f t="shared" si="44"/>
        <v>7</v>
      </c>
      <c r="F71" s="10" t="str">
        <f t="shared" si="45"/>
        <v>20257</v>
      </c>
      <c r="G71" s="10">
        <f>+(A71*'IMAE regresion'!$B$18)+'IMAE regresion'!$B$17</f>
        <v>5.4109449742597278</v>
      </c>
      <c r="I71" s="10">
        <f t="shared" si="13"/>
        <v>-1.9570340699511135E-2</v>
      </c>
      <c r="J71" s="10">
        <f t="shared" si="46"/>
        <v>5.3913746335602166</v>
      </c>
      <c r="K71" s="13">
        <f t="shared" si="47"/>
        <v>-5.3913746335602166</v>
      </c>
      <c r="L71" s="10">
        <f t="shared" si="53"/>
        <v>0.12699576732756857</v>
      </c>
      <c r="M71" s="21">
        <f t="shared" si="15"/>
        <v>1.141086435624608</v>
      </c>
      <c r="N71" s="21">
        <f t="shared" si="15"/>
        <v>9.6416628314958253</v>
      </c>
      <c r="O71" s="21">
        <f t="shared" si="15"/>
        <v>2.557849168269811</v>
      </c>
      <c r="P71" s="21">
        <f t="shared" si="15"/>
        <v>8.2249000988506218</v>
      </c>
      <c r="Q71" s="21">
        <f t="shared" si="15"/>
        <v>3.974611900915014</v>
      </c>
      <c r="R71" s="21">
        <f t="shared" si="15"/>
        <v>6.8081373662054192</v>
      </c>
      <c r="S71" s="13" t="e">
        <f t="shared" si="48"/>
        <v>#N/A</v>
      </c>
      <c r="T71" s="21" t="e">
        <f t="shared" si="49"/>
        <v>#N/A</v>
      </c>
      <c r="U71" s="10">
        <f t="shared" si="50"/>
        <v>5.3913746335602166</v>
      </c>
      <c r="V71" s="10" t="e">
        <f>+IF(C71=MAX(IMAE!G:G),'IMAE shewhart'!B71,NA())</f>
        <v>#N/A</v>
      </c>
    </row>
    <row r="72" spans="1:26" x14ac:dyDescent="0.35">
      <c r="A72" s="10">
        <f t="shared" si="51"/>
        <v>69</v>
      </c>
      <c r="B72" s="10">
        <f>+'IMAE para s'!E70</f>
        <v>0</v>
      </c>
      <c r="C72" s="12">
        <f t="shared" si="52"/>
        <v>45900</v>
      </c>
      <c r="D72" s="10">
        <f t="shared" si="43"/>
        <v>2025</v>
      </c>
      <c r="E72" s="10">
        <f t="shared" si="44"/>
        <v>8</v>
      </c>
      <c r="F72" s="10" t="str">
        <f t="shared" si="45"/>
        <v>20258</v>
      </c>
      <c r="G72" s="10">
        <f>+(A72*'IMAE regresion'!$B$18)+'IMAE regresion'!$B$17</f>
        <v>5.4592366329711464</v>
      </c>
      <c r="I72" s="10">
        <f t="shared" si="13"/>
        <v>7.2649265767304433E-2</v>
      </c>
      <c r="J72" s="10">
        <f t="shared" si="46"/>
        <v>5.5318858987384507</v>
      </c>
      <c r="K72" s="13">
        <f t="shared" si="47"/>
        <v>-5.5318858987384507</v>
      </c>
      <c r="L72" s="10">
        <f t="shared" si="53"/>
        <v>0.14051126517823409</v>
      </c>
      <c r="M72" s="21">
        <f t="shared" si="15"/>
        <v>1.2815977008028421</v>
      </c>
      <c r="N72" s="21">
        <f t="shared" si="15"/>
        <v>9.7821740966740585</v>
      </c>
      <c r="O72" s="21">
        <f t="shared" si="15"/>
        <v>2.6983604334480451</v>
      </c>
      <c r="P72" s="21">
        <f t="shared" si="15"/>
        <v>8.3654113640288568</v>
      </c>
      <c r="Q72" s="21">
        <f t="shared" si="15"/>
        <v>4.1151231660932481</v>
      </c>
      <c r="R72" s="21">
        <f t="shared" si="15"/>
        <v>6.9486486313836533</v>
      </c>
      <c r="S72" s="13" t="e">
        <f t="shared" si="48"/>
        <v>#N/A</v>
      </c>
      <c r="T72" s="21" t="e">
        <f t="shared" si="49"/>
        <v>#N/A</v>
      </c>
      <c r="U72" s="10">
        <f t="shared" si="50"/>
        <v>5.5318858987384507</v>
      </c>
      <c r="V72" s="10" t="e">
        <f>+IF(C72=MAX(IMAE!G:G),'IMAE shewhart'!B72,NA())</f>
        <v>#N/A</v>
      </c>
    </row>
    <row r="73" spans="1:26" x14ac:dyDescent="0.35">
      <c r="A73" s="10">
        <f t="shared" si="51"/>
        <v>70</v>
      </c>
      <c r="B73" s="10">
        <f>+'IMAE para s'!E71</f>
        <v>0</v>
      </c>
      <c r="C73" s="12">
        <f t="shared" si="52"/>
        <v>45930</v>
      </c>
      <c r="D73" s="10">
        <f t="shared" si="43"/>
        <v>2025</v>
      </c>
      <c r="E73" s="10">
        <f t="shared" si="44"/>
        <v>9</v>
      </c>
      <c r="F73" s="10" t="str">
        <f t="shared" si="45"/>
        <v>20259</v>
      </c>
      <c r="G73" s="10">
        <f>+(A73*'IMAE regresion'!$B$18)+'IMAE regresion'!$B$17</f>
        <v>5.5075282916825632</v>
      </c>
      <c r="I73" s="10">
        <f t="shared" si="13"/>
        <v>-0.21960316642469069</v>
      </c>
      <c r="J73" s="10">
        <f t="shared" si="46"/>
        <v>5.2879251252578729</v>
      </c>
      <c r="K73" s="13">
        <f t="shared" si="47"/>
        <v>-5.2879251252578729</v>
      </c>
      <c r="L73" s="10">
        <f t="shared" si="53"/>
        <v>0.24396077348057776</v>
      </c>
      <c r="M73" s="21">
        <f t="shared" si="15"/>
        <v>1.0376369273222643</v>
      </c>
      <c r="N73" s="21">
        <f t="shared" si="15"/>
        <v>9.5382133231934816</v>
      </c>
      <c r="O73" s="21">
        <f t="shared" si="15"/>
        <v>2.4543996599674673</v>
      </c>
      <c r="P73" s="21">
        <f t="shared" si="15"/>
        <v>8.1214505905482781</v>
      </c>
      <c r="Q73" s="21">
        <f t="shared" si="15"/>
        <v>3.8711623926126704</v>
      </c>
      <c r="R73" s="21">
        <f t="shared" si="15"/>
        <v>6.7046878579030755</v>
      </c>
      <c r="S73" s="13" t="e">
        <f t="shared" si="48"/>
        <v>#N/A</v>
      </c>
      <c r="T73" s="21" t="e">
        <f t="shared" si="49"/>
        <v>#N/A</v>
      </c>
      <c r="U73" s="10">
        <f t="shared" si="50"/>
        <v>5.2879251252578729</v>
      </c>
      <c r="V73" s="10" t="e">
        <f>+IF(C73=MAX(IMAE!G:G),'IMAE shewhart'!B73,NA())</f>
        <v>#N/A</v>
      </c>
    </row>
    <row r="74" spans="1:26" x14ac:dyDescent="0.35">
      <c r="A74" s="10">
        <f t="shared" si="51"/>
        <v>71</v>
      </c>
      <c r="B74" s="10">
        <f>+'IMAE para s'!E72</f>
        <v>0</v>
      </c>
      <c r="C74" s="12">
        <f t="shared" si="52"/>
        <v>45961</v>
      </c>
      <c r="D74" s="10">
        <f t="shared" si="43"/>
        <v>2025</v>
      </c>
      <c r="E74" s="10">
        <f t="shared" si="44"/>
        <v>10</v>
      </c>
      <c r="F74" s="10" t="str">
        <f t="shared" si="45"/>
        <v>202510</v>
      </c>
      <c r="G74" s="10">
        <f>+(A74*'IMAE regresion'!$B$18)+'IMAE regresion'!$B$17</f>
        <v>5.5558199503939809</v>
      </c>
      <c r="I74" s="10">
        <f t="shared" si="13"/>
        <v>-0.29219733460544733</v>
      </c>
      <c r="J74" s="10">
        <f t="shared" si="46"/>
        <v>5.2636226157885337</v>
      </c>
      <c r="K74" s="13">
        <f t="shared" si="47"/>
        <v>-5.2636226157885337</v>
      </c>
      <c r="L74" s="10">
        <f t="shared" si="53"/>
        <v>2.4302509469339206E-2</v>
      </c>
      <c r="M74" s="21">
        <f t="shared" si="15"/>
        <v>1.0133344178529251</v>
      </c>
      <c r="N74" s="21">
        <f t="shared" si="15"/>
        <v>9.5139108137241415</v>
      </c>
      <c r="O74" s="21">
        <f t="shared" si="15"/>
        <v>2.4300971504981281</v>
      </c>
      <c r="P74" s="21">
        <f t="shared" si="15"/>
        <v>8.0971480810789398</v>
      </c>
      <c r="Q74" s="21">
        <f t="shared" si="15"/>
        <v>3.8468598831433312</v>
      </c>
      <c r="R74" s="21">
        <f t="shared" si="15"/>
        <v>6.6803853484337363</v>
      </c>
      <c r="S74" s="13" t="e">
        <f t="shared" si="48"/>
        <v>#N/A</v>
      </c>
      <c r="T74" s="21" t="e">
        <f t="shared" si="49"/>
        <v>#N/A</v>
      </c>
      <c r="U74" s="10">
        <f t="shared" si="50"/>
        <v>5.2636226157885337</v>
      </c>
      <c r="V74" s="10" t="e">
        <f>+IF(C74=MAX(IMAE!G:G),'IMAE shewhart'!B74,NA())</f>
        <v>#N/A</v>
      </c>
    </row>
    <row r="75" spans="1:26" ht="36" x14ac:dyDescent="0.8">
      <c r="A75" s="10">
        <f t="shared" si="51"/>
        <v>72</v>
      </c>
      <c r="B75" s="10">
        <f>+'IMAE para s'!E73</f>
        <v>0</v>
      </c>
      <c r="C75" s="12">
        <f t="shared" si="52"/>
        <v>45991</v>
      </c>
      <c r="D75" s="10">
        <f t="shared" si="43"/>
        <v>2025</v>
      </c>
      <c r="E75" s="10">
        <f t="shared" si="44"/>
        <v>11</v>
      </c>
      <c r="F75" s="10" t="str">
        <f t="shared" si="45"/>
        <v>202511</v>
      </c>
      <c r="G75" s="10">
        <f>+(A75*'IMAE regresion'!$B$18)+'IMAE regresion'!$B$17</f>
        <v>5.6041116091053986</v>
      </c>
      <c r="I75" s="10">
        <f t="shared" si="13"/>
        <v>-0.56218914999499836</v>
      </c>
      <c r="J75" s="10">
        <f t="shared" si="46"/>
        <v>5.0419224591103999</v>
      </c>
      <c r="K75" s="13">
        <f t="shared" si="47"/>
        <v>-5.0419224591103999</v>
      </c>
      <c r="L75" s="10">
        <f t="shared" si="53"/>
        <v>0.22170015667813381</v>
      </c>
      <c r="M75" s="21">
        <f t="shared" si="15"/>
        <v>0.7916342611747913</v>
      </c>
      <c r="N75" s="21">
        <f t="shared" si="15"/>
        <v>9.2922106570460095</v>
      </c>
      <c r="O75" s="21">
        <f t="shared" si="15"/>
        <v>2.2083969938199943</v>
      </c>
      <c r="P75" s="21">
        <f t="shared" si="15"/>
        <v>7.875447924400806</v>
      </c>
      <c r="Q75" s="21">
        <f t="shared" si="15"/>
        <v>3.6251597264651974</v>
      </c>
      <c r="R75" s="21">
        <f t="shared" si="15"/>
        <v>6.4586851917556025</v>
      </c>
      <c r="S75" s="13" t="e">
        <f t="shared" si="48"/>
        <v>#N/A</v>
      </c>
      <c r="T75" s="21" t="e">
        <f t="shared" si="49"/>
        <v>#N/A</v>
      </c>
      <c r="U75" s="10">
        <f t="shared" si="50"/>
        <v>5.0419224591103999</v>
      </c>
      <c r="V75" s="10" t="e">
        <f>+IF(C75=MAX(IMAE!G:G),'IMAE shewhart'!B75,NA())</f>
        <v>#N/A</v>
      </c>
      <c r="W75" s="22"/>
      <c r="X75" s="23"/>
      <c r="Z75" s="24"/>
    </row>
    <row r="76" spans="1:26" ht="36" x14ac:dyDescent="0.8">
      <c r="A76" s="10">
        <f t="shared" si="51"/>
        <v>73</v>
      </c>
      <c r="B76" s="10">
        <f>+'IMAE para s'!E74</f>
        <v>0</v>
      </c>
      <c r="C76" s="12">
        <f t="shared" si="52"/>
        <v>46022</v>
      </c>
      <c r="D76" s="10">
        <f>+YEAR(C76)</f>
        <v>2025</v>
      </c>
      <c r="E76" s="10">
        <f>+MONTH(C76)</f>
        <v>12</v>
      </c>
      <c r="F76" s="10" t="str">
        <f>+_xlfn.CONCAT(D76,E76)</f>
        <v>202512</v>
      </c>
      <c r="G76" s="10">
        <f>+(A76*'IMAE regresion'!$B$18)+'IMAE regresion'!$B$17</f>
        <v>5.6524032678168155</v>
      </c>
      <c r="I76" s="10">
        <f t="shared" si="13"/>
        <v>0.27029029584199338</v>
      </c>
      <c r="J76" s="10">
        <f>+G76+I76</f>
        <v>5.9226935636588092</v>
      </c>
      <c r="K76" s="13">
        <f>+B76-J76</f>
        <v>-5.9226935636588092</v>
      </c>
      <c r="L76" s="10">
        <f>+ABS(K76-K75)</f>
        <v>0.88077110454840923</v>
      </c>
      <c r="M76" s="21">
        <f t="shared" si="15"/>
        <v>1.6724053657232005</v>
      </c>
      <c r="N76" s="21">
        <f t="shared" si="15"/>
        <v>10.172981761594418</v>
      </c>
      <c r="O76" s="21">
        <f t="shared" si="15"/>
        <v>3.0891680983684036</v>
      </c>
      <c r="P76" s="21">
        <f t="shared" si="15"/>
        <v>8.7562190289492143</v>
      </c>
      <c r="Q76" s="21">
        <f t="shared" si="15"/>
        <v>4.5059308310136066</v>
      </c>
      <c r="R76" s="21">
        <f t="shared" si="15"/>
        <v>7.3394562963040118</v>
      </c>
      <c r="S76" s="13" t="e">
        <f t="shared" si="48"/>
        <v>#N/A</v>
      </c>
      <c r="T76" s="21" t="e">
        <f t="shared" si="49"/>
        <v>#N/A</v>
      </c>
      <c r="U76" s="10">
        <f t="shared" si="50"/>
        <v>5.9226935636588092</v>
      </c>
      <c r="V76" s="10" t="e">
        <f>+IF(C76=MAX(IMAE!G:G),'IMAE shewhart'!B76,NA())</f>
        <v>#N/A</v>
      </c>
      <c r="W76" s="22"/>
      <c r="X76" s="23"/>
      <c r="Z76" s="24"/>
    </row>
    <row r="77" spans="1:26" ht="36" x14ac:dyDescent="0.8">
      <c r="A77" s="10">
        <f t="shared" si="51"/>
        <v>74</v>
      </c>
      <c r="B77" s="10">
        <f>+'IMAE para s'!E75</f>
        <v>0</v>
      </c>
      <c r="C77" s="12">
        <f t="shared" si="52"/>
        <v>46053</v>
      </c>
      <c r="D77" s="10">
        <f>+YEAR(C77)</f>
        <v>2026</v>
      </c>
      <c r="E77" s="10">
        <f>+MONTH(C77)</f>
        <v>1</v>
      </c>
      <c r="F77" s="10" t="str">
        <f>+_xlfn.CONCAT(D77,E77)</f>
        <v>20261</v>
      </c>
      <c r="G77" s="10">
        <f>+(A77*'IMAE regresion'!$B$18)+'IMAE regresion'!$B$17</f>
        <v>5.7006949265282332</v>
      </c>
      <c r="I77" s="10">
        <f t="shared" si="13"/>
        <v>0.18396321450355729</v>
      </c>
      <c r="J77" s="10">
        <f>+G77+I77</f>
        <v>5.8846581410317906</v>
      </c>
      <c r="K77" s="13">
        <f>+B77-J77</f>
        <v>-5.8846581410317906</v>
      </c>
      <c r="L77" s="10">
        <f>+ABS(K77-K76)</f>
        <v>3.8035422627018534E-2</v>
      </c>
      <c r="M77" s="21">
        <f t="shared" si="15"/>
        <v>1.634369943096182</v>
      </c>
      <c r="N77" s="21">
        <f t="shared" si="15"/>
        <v>10.134946338967399</v>
      </c>
      <c r="O77" s="21">
        <f t="shared" si="15"/>
        <v>3.051132675741385</v>
      </c>
      <c r="P77" s="21">
        <f t="shared" si="15"/>
        <v>8.7181836063221958</v>
      </c>
      <c r="Q77" s="21">
        <f t="shared" si="15"/>
        <v>4.4678954083865881</v>
      </c>
      <c r="R77" s="21">
        <f t="shared" si="15"/>
        <v>7.3014208736769932</v>
      </c>
      <c r="S77" s="13" t="e">
        <f t="shared" si="48"/>
        <v>#N/A</v>
      </c>
      <c r="T77" s="21" t="e">
        <f t="shared" si="49"/>
        <v>#N/A</v>
      </c>
      <c r="U77" s="10">
        <f t="shared" si="50"/>
        <v>5.8846581410317906</v>
      </c>
      <c r="V77" s="10" t="e">
        <f>+IF(C77=MAX(IMAE!G:G),'IMAE shewhart'!B77,NA())</f>
        <v>#N/A</v>
      </c>
      <c r="W77" s="22"/>
      <c r="X77" s="23"/>
      <c r="Z77" s="24"/>
    </row>
    <row r="78" spans="1:26" ht="36" x14ac:dyDescent="0.8">
      <c r="A78" s="10">
        <f t="shared" si="51"/>
        <v>75</v>
      </c>
      <c r="B78" s="10">
        <f>+'IMAE para s'!E76</f>
        <v>0</v>
      </c>
      <c r="C78" s="12">
        <f t="shared" si="52"/>
        <v>46081</v>
      </c>
      <c r="D78" s="10">
        <f>+YEAR(C78)</f>
        <v>2026</v>
      </c>
      <c r="E78" s="10">
        <f>+MONTH(C78)</f>
        <v>2</v>
      </c>
      <c r="F78" s="10" t="str">
        <f>+_xlfn.CONCAT(D78,E78)</f>
        <v>20262</v>
      </c>
      <c r="G78" s="10">
        <f>+(A78*'IMAE regresion'!$B$18)+'IMAE regresion'!$B$17</f>
        <v>5.7489865852396509</v>
      </c>
      <c r="I78" s="10">
        <f t="shared" si="13"/>
        <v>7.3043287676677338E-4</v>
      </c>
      <c r="J78" s="10">
        <f>+G78+I78</f>
        <v>5.7497170181164172</v>
      </c>
      <c r="K78" s="13">
        <f>+B78-J78</f>
        <v>-5.7497170181164172</v>
      </c>
      <c r="L78" s="10">
        <f>+ABS(K78-K77)</f>
        <v>0.13494112291537341</v>
      </c>
      <c r="M78" s="21">
        <f t="shared" si="15"/>
        <v>1.4994288201808086</v>
      </c>
      <c r="N78" s="21">
        <f t="shared" si="15"/>
        <v>10.000005216052026</v>
      </c>
      <c r="O78" s="21">
        <f t="shared" si="15"/>
        <v>2.9161915528260116</v>
      </c>
      <c r="P78" s="21">
        <f t="shared" si="15"/>
        <v>8.5832424834068224</v>
      </c>
      <c r="Q78" s="21">
        <f t="shared" si="15"/>
        <v>4.3329542854712146</v>
      </c>
      <c r="R78" s="21">
        <f t="shared" si="15"/>
        <v>7.1664797507616198</v>
      </c>
      <c r="S78" s="13" t="e">
        <f t="shared" si="48"/>
        <v>#N/A</v>
      </c>
      <c r="T78" s="21" t="e">
        <f t="shared" si="49"/>
        <v>#N/A</v>
      </c>
      <c r="U78" s="10">
        <f t="shared" si="50"/>
        <v>5.7497170181164172</v>
      </c>
      <c r="V78" s="10" t="e">
        <f>+IF(C78=MAX(IMAE!G:G),'IMAE shewhart'!B78,NA())</f>
        <v>#N/A</v>
      </c>
      <c r="W78" s="22"/>
      <c r="X78" s="23"/>
      <c r="Z78" s="24"/>
    </row>
    <row r="79" spans="1:26" x14ac:dyDescent="0.35">
      <c r="A79" s="10">
        <f t="shared" si="51"/>
        <v>76</v>
      </c>
      <c r="B79" s="10">
        <f>+'IMAE para s'!E77</f>
        <v>0</v>
      </c>
      <c r="C79" s="12">
        <f t="shared" si="52"/>
        <v>46112</v>
      </c>
      <c r="D79" s="10">
        <f t="shared" ref="D79:D84" si="54">+YEAR(C79)</f>
        <v>2026</v>
      </c>
      <c r="E79" s="10">
        <f t="shared" ref="E79:E84" si="55">+MONTH(C79)</f>
        <v>3</v>
      </c>
      <c r="F79" s="10" t="str">
        <f t="shared" ref="F79:F84" si="56">+_xlfn.CONCAT(D79,E79)</f>
        <v>20263</v>
      </c>
      <c r="G79" s="10">
        <f>+(A79*'IMAE regresion'!$B$18)+'IMAE regresion'!$B$17</f>
        <v>5.7972782439510677</v>
      </c>
      <c r="I79" s="10">
        <f t="shared" si="13"/>
        <v>-0.10118332211938252</v>
      </c>
      <c r="J79" s="10">
        <f t="shared" ref="J79:J84" si="57">+G79+I79</f>
        <v>5.6960949218316852</v>
      </c>
      <c r="K79" s="13">
        <f t="shared" ref="K79:K84" si="58">+B79-J79</f>
        <v>-5.6960949218316852</v>
      </c>
      <c r="L79" s="10">
        <f t="shared" ref="L79:L84" si="59">+ABS(K79-K78)</f>
        <v>5.3622096284732024E-2</v>
      </c>
      <c r="M79" s="21">
        <f t="shared" si="15"/>
        <v>1.4458067238960766</v>
      </c>
      <c r="N79" s="21">
        <f t="shared" si="15"/>
        <v>9.9463831197672938</v>
      </c>
      <c r="O79" s="21">
        <f t="shared" si="15"/>
        <v>2.8625694565412796</v>
      </c>
      <c r="P79" s="21">
        <f t="shared" si="15"/>
        <v>8.5296203871220904</v>
      </c>
      <c r="Q79" s="21">
        <f t="shared" si="15"/>
        <v>4.2793321891864826</v>
      </c>
      <c r="R79" s="21">
        <f t="shared" si="15"/>
        <v>7.1128576544768878</v>
      </c>
      <c r="S79" s="13" t="e">
        <f t="shared" si="48"/>
        <v>#N/A</v>
      </c>
      <c r="T79" s="21" t="e">
        <f t="shared" si="49"/>
        <v>#N/A</v>
      </c>
      <c r="U79" s="10">
        <f t="shared" si="50"/>
        <v>5.6960949218316852</v>
      </c>
      <c r="V79" s="10" t="e">
        <f>+IF(C79=MAX(IMAE!G:G),'IMAE shewhart'!B79,NA())</f>
        <v>#N/A</v>
      </c>
      <c r="W79" s="25"/>
      <c r="X79" s="25"/>
      <c r="Y79" s="25"/>
      <c r="Z79" s="25"/>
    </row>
    <row r="80" spans="1:26" x14ac:dyDescent="0.35">
      <c r="A80" s="10">
        <f t="shared" si="51"/>
        <v>77</v>
      </c>
      <c r="B80" s="10">
        <f>+'IMAE para s'!E78</f>
        <v>0</v>
      </c>
      <c r="C80" s="12">
        <f t="shared" si="52"/>
        <v>46142</v>
      </c>
      <c r="D80" s="10">
        <f t="shared" si="54"/>
        <v>2026</v>
      </c>
      <c r="E80" s="10">
        <f t="shared" si="55"/>
        <v>4</v>
      </c>
      <c r="F80" s="10" t="str">
        <f t="shared" si="56"/>
        <v>20264</v>
      </c>
      <c r="G80" s="10">
        <f>+(A80*'IMAE regresion'!$B$18)+'IMAE regresion'!$B$17</f>
        <v>5.8455699026624863</v>
      </c>
      <c r="I80" s="10">
        <f t="shared" si="13"/>
        <v>0.14593215390988207</v>
      </c>
      <c r="J80" s="10">
        <f t="shared" si="57"/>
        <v>5.9915020565723687</v>
      </c>
      <c r="K80" s="13">
        <f t="shared" si="58"/>
        <v>-5.9915020565723687</v>
      </c>
      <c r="L80" s="10">
        <f t="shared" si="59"/>
        <v>0.29540713474068347</v>
      </c>
      <c r="M80" s="21">
        <f t="shared" ref="M80:R84" si="60">($J80)+(M$1*$M$2)</f>
        <v>1.74121385863676</v>
      </c>
      <c r="N80" s="21">
        <f t="shared" si="60"/>
        <v>10.241790254507977</v>
      </c>
      <c r="O80" s="21">
        <f t="shared" si="60"/>
        <v>3.1579765912819631</v>
      </c>
      <c r="P80" s="21">
        <f t="shared" si="60"/>
        <v>8.8250275218627738</v>
      </c>
      <c r="Q80" s="21">
        <f t="shared" si="60"/>
        <v>4.5747393239271661</v>
      </c>
      <c r="R80" s="21">
        <f t="shared" si="60"/>
        <v>7.4082647892175713</v>
      </c>
      <c r="S80" s="13" t="e">
        <f t="shared" si="48"/>
        <v>#N/A</v>
      </c>
      <c r="T80" s="21" t="e">
        <f t="shared" si="49"/>
        <v>#N/A</v>
      </c>
      <c r="U80" s="10">
        <f t="shared" si="50"/>
        <v>5.9915020565723687</v>
      </c>
      <c r="V80" s="10" t="e">
        <f>+IF(C80=MAX(IMAE!G:G),'IMAE shewhart'!B80,NA())</f>
        <v>#N/A</v>
      </c>
      <c r="W80" s="25"/>
      <c r="X80" s="25"/>
      <c r="Y80" s="25"/>
      <c r="Z80" s="25"/>
    </row>
    <row r="81" spans="1:26" x14ac:dyDescent="0.35">
      <c r="A81" s="10">
        <f t="shared" si="51"/>
        <v>78</v>
      </c>
      <c r="B81" s="10">
        <f>+'IMAE para s'!E79</f>
        <v>0</v>
      </c>
      <c r="C81" s="12">
        <f t="shared" si="52"/>
        <v>46173</v>
      </c>
      <c r="D81" s="10">
        <f t="shared" si="54"/>
        <v>2026</v>
      </c>
      <c r="E81" s="10">
        <f t="shared" si="55"/>
        <v>5</v>
      </c>
      <c r="F81" s="10" t="str">
        <f t="shared" si="56"/>
        <v>20265</v>
      </c>
      <c r="G81" s="10">
        <f>+(A81*'IMAE regresion'!$B$18)+'IMAE regresion'!$B$17</f>
        <v>5.8938615613739032</v>
      </c>
      <c r="I81" s="10">
        <f t="shared" ref="I81:I84" si="61">+I69</f>
        <v>0.36546086560505542</v>
      </c>
      <c r="J81" s="10">
        <f t="shared" si="57"/>
        <v>6.2593224269789589</v>
      </c>
      <c r="K81" s="13">
        <f t="shared" si="58"/>
        <v>-6.2593224269789589</v>
      </c>
      <c r="L81" s="10">
        <f t="shared" si="59"/>
        <v>0.26782037040659024</v>
      </c>
      <c r="M81" s="21">
        <f t="shared" si="60"/>
        <v>2.0090342290433503</v>
      </c>
      <c r="N81" s="21">
        <f t="shared" si="60"/>
        <v>10.509610624914568</v>
      </c>
      <c r="O81" s="21">
        <f t="shared" si="60"/>
        <v>3.4257969616885533</v>
      </c>
      <c r="P81" s="21">
        <f t="shared" si="60"/>
        <v>9.092847892269365</v>
      </c>
      <c r="Q81" s="21">
        <f t="shared" si="60"/>
        <v>4.8425596943337563</v>
      </c>
      <c r="R81" s="21">
        <f t="shared" si="60"/>
        <v>7.6760851596241615</v>
      </c>
      <c r="S81" s="13" t="e">
        <f t="shared" si="48"/>
        <v>#N/A</v>
      </c>
      <c r="T81" s="21" t="e">
        <f t="shared" si="49"/>
        <v>#N/A</v>
      </c>
      <c r="U81" s="10">
        <f t="shared" si="50"/>
        <v>6.2593224269789589</v>
      </c>
      <c r="V81" s="10" t="e">
        <f>+IF(C81=MAX(IMAE!G:G),'IMAE shewhart'!B81,NA())</f>
        <v>#N/A</v>
      </c>
      <c r="W81" s="25"/>
      <c r="X81" s="25"/>
      <c r="Y81" s="25"/>
      <c r="Z81" s="25"/>
    </row>
    <row r="82" spans="1:26" x14ac:dyDescent="0.35">
      <c r="A82" s="10">
        <f t="shared" si="51"/>
        <v>79</v>
      </c>
      <c r="B82" s="10">
        <f>+'IMAE para s'!E80</f>
        <v>0</v>
      </c>
      <c r="C82" s="12">
        <f t="shared" si="52"/>
        <v>46203</v>
      </c>
      <c r="D82" s="10">
        <f t="shared" si="54"/>
        <v>2026</v>
      </c>
      <c r="E82" s="10">
        <f t="shared" si="55"/>
        <v>6</v>
      </c>
      <c r="F82" s="10" t="str">
        <f t="shared" si="56"/>
        <v>20266</v>
      </c>
      <c r="G82" s="10">
        <f>+(A82*'IMAE regresion'!$B$18)+'IMAE regresion'!$B$17</f>
        <v>5.9421532200853209</v>
      </c>
      <c r="I82" s="10">
        <f t="shared" si="61"/>
        <v>0.15571708533947434</v>
      </c>
      <c r="J82" s="10">
        <f t="shared" si="57"/>
        <v>6.0978703054247951</v>
      </c>
      <c r="K82" s="13">
        <f t="shared" si="58"/>
        <v>-6.0978703054247951</v>
      </c>
      <c r="L82" s="10">
        <f t="shared" si="59"/>
        <v>0.16145212155416377</v>
      </c>
      <c r="M82" s="21">
        <f t="shared" si="60"/>
        <v>1.8475821074891865</v>
      </c>
      <c r="N82" s="21">
        <f t="shared" si="60"/>
        <v>10.348158503360404</v>
      </c>
      <c r="O82" s="21">
        <f t="shared" si="60"/>
        <v>3.2643448401343895</v>
      </c>
      <c r="P82" s="21">
        <f t="shared" si="60"/>
        <v>8.9313957707152003</v>
      </c>
      <c r="Q82" s="21">
        <f t="shared" si="60"/>
        <v>4.6811075727795926</v>
      </c>
      <c r="R82" s="21">
        <f t="shared" si="60"/>
        <v>7.5146330380699977</v>
      </c>
      <c r="S82" s="13" t="e">
        <f t="shared" si="48"/>
        <v>#N/A</v>
      </c>
      <c r="T82" s="21" t="e">
        <f t="shared" si="49"/>
        <v>#N/A</v>
      </c>
      <c r="U82" s="10">
        <f t="shared" si="50"/>
        <v>6.0978703054247951</v>
      </c>
      <c r="V82" s="10" t="e">
        <f>+IF(C82=MAX(IMAE!G:G),'IMAE shewhart'!B82,NA())</f>
        <v>#N/A</v>
      </c>
      <c r="W82" s="25"/>
      <c r="X82" s="25"/>
      <c r="Y82" s="25"/>
      <c r="Z82" s="25"/>
    </row>
    <row r="83" spans="1:26" x14ac:dyDescent="0.35">
      <c r="A83" s="10">
        <f t="shared" si="51"/>
        <v>80</v>
      </c>
      <c r="B83" s="10">
        <f>+'IMAE para s'!E81</f>
        <v>0</v>
      </c>
      <c r="C83" s="12">
        <f t="shared" si="52"/>
        <v>46234</v>
      </c>
      <c r="D83" s="10">
        <f t="shared" si="54"/>
        <v>2026</v>
      </c>
      <c r="E83" s="10">
        <f t="shared" si="55"/>
        <v>7</v>
      </c>
      <c r="F83" s="10" t="str">
        <f t="shared" si="56"/>
        <v>20267</v>
      </c>
      <c r="G83" s="10">
        <f>+(A83*'IMAE regresion'!$B$18)+'IMAE regresion'!$B$17</f>
        <v>5.9904448787967386</v>
      </c>
      <c r="I83" s="10">
        <f t="shared" si="61"/>
        <v>-1.9570340699511135E-2</v>
      </c>
      <c r="J83" s="10">
        <f t="shared" si="57"/>
        <v>5.9708745380972275</v>
      </c>
      <c r="K83" s="13">
        <f t="shared" si="58"/>
        <v>-5.9708745380972275</v>
      </c>
      <c r="L83" s="10">
        <f t="shared" si="59"/>
        <v>0.12699576732756768</v>
      </c>
      <c r="M83" s="21">
        <f t="shared" si="60"/>
        <v>1.7205863401616188</v>
      </c>
      <c r="N83" s="21">
        <f t="shared" si="60"/>
        <v>10.221162736032836</v>
      </c>
      <c r="O83" s="21">
        <f t="shared" si="60"/>
        <v>3.1373490728068218</v>
      </c>
      <c r="P83" s="21">
        <f t="shared" si="60"/>
        <v>8.8044000033876326</v>
      </c>
      <c r="Q83" s="21">
        <f t="shared" si="60"/>
        <v>4.5541118054520249</v>
      </c>
      <c r="R83" s="21">
        <f t="shared" si="60"/>
        <v>7.38763727074243</v>
      </c>
      <c r="S83" s="13" t="e">
        <f t="shared" si="48"/>
        <v>#N/A</v>
      </c>
      <c r="T83" s="21" t="e">
        <f t="shared" si="49"/>
        <v>#N/A</v>
      </c>
      <c r="U83" s="10">
        <f t="shared" si="50"/>
        <v>5.9708745380972275</v>
      </c>
      <c r="V83" s="10" t="e">
        <f>+IF(C83=MAX(IMAE!G:G),'IMAE shewhart'!B83,NA())</f>
        <v>#N/A</v>
      </c>
      <c r="W83" s="25"/>
      <c r="X83" s="25"/>
      <c r="Y83" s="25"/>
      <c r="Z83" s="25"/>
    </row>
    <row r="84" spans="1:26" x14ac:dyDescent="0.35">
      <c r="A84" s="10">
        <f t="shared" si="51"/>
        <v>81</v>
      </c>
      <c r="B84" s="10">
        <f>+'IMAE para s'!E82</f>
        <v>0</v>
      </c>
      <c r="C84" s="12">
        <f t="shared" si="52"/>
        <v>46265</v>
      </c>
      <c r="D84" s="10">
        <f t="shared" si="54"/>
        <v>2026</v>
      </c>
      <c r="E84" s="10">
        <f t="shared" si="55"/>
        <v>8</v>
      </c>
      <c r="F84" s="10" t="str">
        <f t="shared" si="56"/>
        <v>20268</v>
      </c>
      <c r="G84" s="10">
        <f>+(A84*'IMAE regresion'!$B$18)+'IMAE regresion'!$B$17</f>
        <v>6.0387365375081554</v>
      </c>
      <c r="I84" s="10">
        <f t="shared" si="61"/>
        <v>7.2649265767304433E-2</v>
      </c>
      <c r="J84" s="10">
        <f t="shared" si="57"/>
        <v>6.1113858032754598</v>
      </c>
      <c r="K84" s="13">
        <f t="shared" si="58"/>
        <v>-6.1113858032754598</v>
      </c>
      <c r="L84" s="10">
        <f t="shared" si="59"/>
        <v>0.14051126517823231</v>
      </c>
      <c r="M84" s="21">
        <f t="shared" si="60"/>
        <v>1.8610976053398511</v>
      </c>
      <c r="N84" s="21">
        <f t="shared" si="60"/>
        <v>10.361674001211068</v>
      </c>
      <c r="O84" s="21">
        <f t="shared" si="60"/>
        <v>3.2778603379850542</v>
      </c>
      <c r="P84" s="21">
        <f t="shared" si="60"/>
        <v>8.9449112685658658</v>
      </c>
      <c r="Q84" s="21">
        <f t="shared" si="60"/>
        <v>4.6946230706302572</v>
      </c>
      <c r="R84" s="21">
        <f t="shared" si="60"/>
        <v>7.5281485359206624</v>
      </c>
      <c r="S84" s="13" t="e">
        <f t="shared" si="48"/>
        <v>#N/A</v>
      </c>
      <c r="T84" s="21" t="e">
        <f t="shared" si="49"/>
        <v>#N/A</v>
      </c>
      <c r="U84" s="10">
        <f t="shared" si="50"/>
        <v>6.1113858032754598</v>
      </c>
      <c r="V84" s="10" t="e">
        <f>+IF(C84=MAX(IMAE!G:G),'IMAE shewhart'!B84,NA())</f>
        <v>#N/A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/>
  </sheetViews>
  <sheetFormatPr defaultColWidth="8.81640625"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+MAX(IMAE!D:D)</f>
        <v>0</v>
      </c>
    </row>
    <row r="2" spans="1:7" x14ac:dyDescent="0.35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35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35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35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35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35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35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35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35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35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35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35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35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35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35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35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35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35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35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35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35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35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35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35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35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35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35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35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35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35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35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35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35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35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35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35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35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35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35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35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35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35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35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35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35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35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35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35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35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35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35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35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35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35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35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35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35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35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35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35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35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35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35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35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35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35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35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35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35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35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35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35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35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35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35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35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35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35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35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35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35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35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35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35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35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/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72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73</v>
      </c>
      <c r="B3" s="27"/>
      <c r="C3"/>
      <c r="D3"/>
      <c r="E3"/>
      <c r="F3"/>
      <c r="G3"/>
      <c r="H3"/>
      <c r="I3"/>
    </row>
    <row r="4" spans="1:9" x14ac:dyDescent="0.3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79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5">
      <c r="A17" t="s">
        <v>95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96</v>
      </c>
      <c r="B18" s="11" t="e">
        <f>+SLOPE('IMAE para s (2)'!E2:E61,'IMAE para s (2)'!A2:A61)</f>
        <v>#NUM!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97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5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35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35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35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35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35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35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35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35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35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35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35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35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35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35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35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35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35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35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35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35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35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35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35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35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35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35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35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35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35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35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35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35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35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35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35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35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35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35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35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35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35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35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35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35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35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35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35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35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35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35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35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35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35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35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35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35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35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35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zoomScale="85" zoomScaleNormal="85" workbookViewId="0">
      <selection activeCell="T96" sqref="T95:T96"/>
    </sheetView>
  </sheetViews>
  <sheetFormatPr defaultColWidth="8.81640625" defaultRowHeight="15.5" x14ac:dyDescent="0.35"/>
  <cols>
    <col min="1" max="1" width="8.81640625" style="10"/>
    <col min="2" max="2" width="16.81640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81640625" style="10" bestFit="1" customWidth="1"/>
    <col min="18" max="18" width="8.81640625" style="10"/>
    <col min="19" max="19" width="14" style="10" bestFit="1" customWidth="1"/>
    <col min="20" max="20" width="12.81640625" style="10" bestFit="1" customWidth="1"/>
    <col min="21" max="21" width="8.81640625" style="10"/>
    <col min="22" max="22" width="14" style="10" bestFit="1" customWidth="1"/>
    <col min="23" max="23" width="17.81640625" style="10" bestFit="1" customWidth="1"/>
    <col min="24" max="24" width="15.81640625" style="10" bestFit="1" customWidth="1"/>
    <col min="25" max="25" width="15.54296875" style="10" bestFit="1" customWidth="1"/>
    <col min="26" max="26" width="16.179687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99</v>
      </c>
      <c r="H2" s="14" t="s">
        <v>100</v>
      </c>
      <c r="L2" s="10" t="e">
        <f>+AVERAGE(L5:L63)</f>
        <v>#NUM!</v>
      </c>
      <c r="M2" s="10" t="e">
        <f>+(L2*2.66)/3</f>
        <v>#NUM!</v>
      </c>
    </row>
    <row r="3" spans="1:1011" s="18" customFormat="1" ht="12.75" customHeight="1" x14ac:dyDescent="0.3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 t="e">
        <f>+'IMAE para s (2)'!E2</f>
        <v>#NUM!</v>
      </c>
      <c r="C4" s="12" t="e">
        <f>+'IMAE para s (2)'!D2</f>
        <v>#NUM!</v>
      </c>
      <c r="D4" s="10" t="e">
        <f>+YEAR(C4)</f>
        <v>#NUM!</v>
      </c>
      <c r="E4" s="10" t="e">
        <f>+MONTH(C4)</f>
        <v>#NUM!</v>
      </c>
      <c r="F4" s="10" t="e">
        <f>+_xlfn.CONCAT(D4,E4)</f>
        <v>#NUM!</v>
      </c>
      <c r="G4" s="10" t="e">
        <f>+'IMAE regresion (2)'!B25</f>
        <v>#NUM!</v>
      </c>
      <c r="H4" s="10" t="e">
        <f>+'IMAE regresion (2)'!C25</f>
        <v>#NUM!</v>
      </c>
      <c r="I4" s="10" t="e">
        <f>+AVERAGE(H4,H16,H28,H40,H64,H52)</f>
        <v>#NUM!</v>
      </c>
      <c r="J4" s="10" t="e">
        <f>+G4+I4</f>
        <v>#NUM!</v>
      </c>
      <c r="K4" s="13" t="e">
        <f>+B4-J4</f>
        <v>#NUM!</v>
      </c>
      <c r="M4" s="21" t="e">
        <f t="shared" ref="M4:R19" si="0">($J4)+(M$1*$M$2)</f>
        <v>#NUM!</v>
      </c>
      <c r="N4" s="21" t="e">
        <f t="shared" si="0"/>
        <v>#NUM!</v>
      </c>
      <c r="O4" s="21" t="e">
        <f t="shared" si="0"/>
        <v>#NUM!</v>
      </c>
      <c r="P4" s="21" t="e">
        <f t="shared" si="0"/>
        <v>#NUM!</v>
      </c>
      <c r="Q4" s="21" t="e">
        <f t="shared" si="0"/>
        <v>#NUM!</v>
      </c>
      <c r="R4" s="21" t="e">
        <f t="shared" si="0"/>
        <v>#NUM!</v>
      </c>
      <c r="S4" s="13" t="e">
        <f>+IF(B4=0,NA(),B4)</f>
        <v>#NUM!</v>
      </c>
      <c r="T4" s="21" t="e">
        <f>+IF(B5=0,NA(),J4)</f>
        <v>#NUM!</v>
      </c>
      <c r="U4" s="10" t="e">
        <f>+IF(B5=0,J4,NA())</f>
        <v>#NUM!</v>
      </c>
      <c r="V4" s="10" t="e">
        <f>+IF(C4=MAX(IMAE!G:G),'IMAE shewhart (2)'!B4,NA())</f>
        <v>#NUM!</v>
      </c>
    </row>
    <row r="5" spans="1:1011" x14ac:dyDescent="0.35">
      <c r="A5" s="10">
        <f>+A4+1</f>
        <v>2</v>
      </c>
      <c r="B5" s="10" t="e">
        <f>+'IMAE para s (2)'!E3</f>
        <v>#NUM!</v>
      </c>
      <c r="C5" s="12" t="e">
        <f>+EOMONTH(C4,1)</f>
        <v>#NUM!</v>
      </c>
      <c r="D5" s="10" t="e">
        <f t="shared" ref="D5:D68" si="1">+YEAR(C5)</f>
        <v>#NUM!</v>
      </c>
      <c r="E5" s="10" t="e">
        <f t="shared" ref="E5:E68" si="2">+MONTH(C5)</f>
        <v>#NUM!</v>
      </c>
      <c r="F5" s="10" t="e">
        <f t="shared" ref="F5:F68" si="3">+_xlfn.CONCAT(D5,E5)</f>
        <v>#NUM!</v>
      </c>
      <c r="G5" s="10" t="e">
        <f>+'IMAE regresion (2)'!B26</f>
        <v>#NUM!</v>
      </c>
      <c r="H5" s="10" t="e">
        <f>+'IMAE regresion (2)'!C26</f>
        <v>#NUM!</v>
      </c>
      <c r="I5" s="10" t="e">
        <f>+AVERAGE(H5,H17,H29,H41,H65,H53)</f>
        <v>#NUM!</v>
      </c>
      <c r="J5" s="10" t="e">
        <f t="shared" ref="J5:J68" si="4">+G5+I5</f>
        <v>#NUM!</v>
      </c>
      <c r="K5" s="13" t="e">
        <f t="shared" ref="K5:K68" si="5">+B5-J5</f>
        <v>#NUM!</v>
      </c>
      <c r="L5" s="10" t="e">
        <f>+ABS(K5-K4)</f>
        <v>#NUM!</v>
      </c>
      <c r="M5" s="21" t="e">
        <f t="shared" si="0"/>
        <v>#NUM!</v>
      </c>
      <c r="N5" s="21" t="e">
        <f t="shared" si="0"/>
        <v>#NUM!</v>
      </c>
      <c r="O5" s="21" t="e">
        <f t="shared" si="0"/>
        <v>#NUM!</v>
      </c>
      <c r="P5" s="21" t="e">
        <f t="shared" si="0"/>
        <v>#NUM!</v>
      </c>
      <c r="Q5" s="21" t="e">
        <f t="shared" si="0"/>
        <v>#NUM!</v>
      </c>
      <c r="R5" s="21" t="e">
        <f t="shared" si="0"/>
        <v>#NUM!</v>
      </c>
      <c r="S5" s="13" t="e">
        <f t="shared" ref="S5:S68" si="6">+IF(B5=0,NA(),B5)</f>
        <v>#NUM!</v>
      </c>
      <c r="T5" s="21" t="e">
        <f t="shared" ref="T5:T68" si="7">+IF(B6=0,NA(),J5)</f>
        <v>#NUM!</v>
      </c>
      <c r="U5" s="10" t="e">
        <f t="shared" ref="U5:U68" si="8">+IF(B6=0,J5,NA())</f>
        <v>#NUM!</v>
      </c>
      <c r="V5" s="10" t="e">
        <f>+IF(C5=MAX(IMAE!G:G),'IMAE shewhart (2)'!B5,NA())</f>
        <v>#NUM!</v>
      </c>
    </row>
    <row r="6" spans="1:1011" x14ac:dyDescent="0.35">
      <c r="A6" s="10">
        <f t="shared" ref="A6:A69" si="9">+A5+1</f>
        <v>3</v>
      </c>
      <c r="B6" s="10" t="e">
        <f>+'IMAE para s (2)'!E4</f>
        <v>#NUM!</v>
      </c>
      <c r="C6" s="12" t="e">
        <f t="shared" ref="C6:C69" si="10">+EOMONTH(C5,1)</f>
        <v>#NUM!</v>
      </c>
      <c r="D6" s="10" t="e">
        <f t="shared" si="1"/>
        <v>#NUM!</v>
      </c>
      <c r="E6" s="10" t="e">
        <f t="shared" si="2"/>
        <v>#NUM!</v>
      </c>
      <c r="F6" s="10" t="e">
        <f t="shared" si="3"/>
        <v>#NUM!</v>
      </c>
      <c r="G6" s="10" t="e">
        <f>+'IMAE regresion (2)'!B27</f>
        <v>#NUM!</v>
      </c>
      <c r="H6" s="10" t="e">
        <f>+'IMAE regresion (2)'!C27</f>
        <v>#NUM!</v>
      </c>
      <c r="I6" s="10" t="e">
        <f>+AVERAGE(H6,H18,H30,H42,H66,H54)</f>
        <v>#NUM!</v>
      </c>
      <c r="J6" s="10" t="e">
        <f t="shared" si="4"/>
        <v>#NUM!</v>
      </c>
      <c r="K6" s="13" t="e">
        <f t="shared" si="5"/>
        <v>#NUM!</v>
      </c>
      <c r="L6" s="10" t="e">
        <f t="shared" ref="L6:L69" si="11">+ABS(K6-K5)</f>
        <v>#NUM!</v>
      </c>
      <c r="M6" s="21" t="e">
        <f t="shared" si="0"/>
        <v>#NUM!</v>
      </c>
      <c r="N6" s="21" t="e">
        <f t="shared" si="0"/>
        <v>#NUM!</v>
      </c>
      <c r="O6" s="21" t="e">
        <f t="shared" si="0"/>
        <v>#NUM!</v>
      </c>
      <c r="P6" s="21" t="e">
        <f t="shared" si="0"/>
        <v>#NUM!</v>
      </c>
      <c r="Q6" s="21" t="e">
        <f t="shared" si="0"/>
        <v>#NUM!</v>
      </c>
      <c r="R6" s="21" t="e">
        <f t="shared" si="0"/>
        <v>#NUM!</v>
      </c>
      <c r="S6" s="13" t="e">
        <f t="shared" si="6"/>
        <v>#NUM!</v>
      </c>
      <c r="T6" s="21" t="e">
        <f t="shared" si="7"/>
        <v>#NUM!</v>
      </c>
      <c r="U6" s="10" t="e">
        <f t="shared" si="8"/>
        <v>#NUM!</v>
      </c>
      <c r="V6" s="10" t="e">
        <f>+IF(C6=MAX(IMAE!G:G),'IMAE shewhart (2)'!B6,NA())</f>
        <v>#NUM!</v>
      </c>
    </row>
    <row r="7" spans="1:1011" x14ac:dyDescent="0.35">
      <c r="A7" s="10">
        <f t="shared" si="9"/>
        <v>4</v>
      </c>
      <c r="B7" s="10" t="e">
        <f>+'IMAE para s (2)'!E5</f>
        <v>#NUM!</v>
      </c>
      <c r="C7" s="12" t="e">
        <f t="shared" si="10"/>
        <v>#NUM!</v>
      </c>
      <c r="D7" s="10" t="e">
        <f t="shared" si="1"/>
        <v>#NUM!</v>
      </c>
      <c r="E7" s="10" t="e">
        <f t="shared" si="2"/>
        <v>#NUM!</v>
      </c>
      <c r="F7" s="10" t="e">
        <f t="shared" si="3"/>
        <v>#NUM!</v>
      </c>
      <c r="G7" s="10" t="e">
        <f>+'IMAE regresion (2)'!B28</f>
        <v>#NUM!</v>
      </c>
      <c r="H7" s="10" t="e">
        <f>+'IMAE regresion (2)'!C28</f>
        <v>#NUM!</v>
      </c>
      <c r="I7" s="10" t="e">
        <f t="shared" ref="I7:I15" si="12">+AVERAGE(H7,H19,H31,H43,H55,H67)</f>
        <v>#NUM!</v>
      </c>
      <c r="J7" s="10" t="e">
        <f t="shared" si="4"/>
        <v>#NUM!</v>
      </c>
      <c r="K7" s="13" t="e">
        <f t="shared" si="5"/>
        <v>#NUM!</v>
      </c>
      <c r="L7" s="10" t="e">
        <f t="shared" si="11"/>
        <v>#NUM!</v>
      </c>
      <c r="M7" s="21" t="e">
        <f t="shared" si="0"/>
        <v>#NUM!</v>
      </c>
      <c r="N7" s="21" t="e">
        <f t="shared" si="0"/>
        <v>#NUM!</v>
      </c>
      <c r="O7" s="21" t="e">
        <f t="shared" si="0"/>
        <v>#NUM!</v>
      </c>
      <c r="P7" s="21" t="e">
        <f t="shared" si="0"/>
        <v>#NUM!</v>
      </c>
      <c r="Q7" s="21" t="e">
        <f t="shared" si="0"/>
        <v>#NUM!</v>
      </c>
      <c r="R7" s="21" t="e">
        <f t="shared" si="0"/>
        <v>#NUM!</v>
      </c>
      <c r="S7" s="13" t="e">
        <f t="shared" si="6"/>
        <v>#NUM!</v>
      </c>
      <c r="T7" s="21" t="e">
        <f t="shared" si="7"/>
        <v>#NUM!</v>
      </c>
      <c r="U7" s="10" t="e">
        <f t="shared" si="8"/>
        <v>#NUM!</v>
      </c>
      <c r="V7" s="10" t="e">
        <f>+IF(C7=MAX(IMAE!G:G),'IMAE shewhart (2)'!B7,NA())</f>
        <v>#NUM!</v>
      </c>
    </row>
    <row r="8" spans="1:1011" x14ac:dyDescent="0.35">
      <c r="A8" s="10">
        <f t="shared" si="9"/>
        <v>5</v>
      </c>
      <c r="B8" s="10" t="e">
        <f>+'IMAE para s (2)'!E6</f>
        <v>#NUM!</v>
      </c>
      <c r="C8" s="12" t="e">
        <f t="shared" si="10"/>
        <v>#NUM!</v>
      </c>
      <c r="D8" s="10" t="e">
        <f t="shared" si="1"/>
        <v>#NUM!</v>
      </c>
      <c r="E8" s="10" t="e">
        <f t="shared" si="2"/>
        <v>#NUM!</v>
      </c>
      <c r="F8" s="10" t="e">
        <f t="shared" si="3"/>
        <v>#NUM!</v>
      </c>
      <c r="G8" s="10" t="e">
        <f>+'IMAE regresion (2)'!B29</f>
        <v>#NUM!</v>
      </c>
      <c r="H8" s="10" t="e">
        <f>+'IMAE regresion (2)'!C29</f>
        <v>#NUM!</v>
      </c>
      <c r="I8" s="10" t="e">
        <f t="shared" si="12"/>
        <v>#NUM!</v>
      </c>
      <c r="J8" s="10" t="e">
        <f t="shared" si="4"/>
        <v>#NUM!</v>
      </c>
      <c r="K8" s="13" t="e">
        <f t="shared" si="5"/>
        <v>#NUM!</v>
      </c>
      <c r="L8" s="10" t="e">
        <f t="shared" si="11"/>
        <v>#NUM!</v>
      </c>
      <c r="M8" s="21" t="e">
        <f t="shared" si="0"/>
        <v>#NUM!</v>
      </c>
      <c r="N8" s="21" t="e">
        <f t="shared" si="0"/>
        <v>#NUM!</v>
      </c>
      <c r="O8" s="21" t="e">
        <f t="shared" si="0"/>
        <v>#NUM!</v>
      </c>
      <c r="P8" s="21" t="e">
        <f t="shared" si="0"/>
        <v>#NUM!</v>
      </c>
      <c r="Q8" s="21" t="e">
        <f t="shared" si="0"/>
        <v>#NUM!</v>
      </c>
      <c r="R8" s="21" t="e">
        <f t="shared" si="0"/>
        <v>#NUM!</v>
      </c>
      <c r="S8" s="13" t="e">
        <f t="shared" si="6"/>
        <v>#NUM!</v>
      </c>
      <c r="T8" s="21" t="e">
        <f t="shared" si="7"/>
        <v>#NUM!</v>
      </c>
      <c r="U8" s="10" t="e">
        <f t="shared" si="8"/>
        <v>#NUM!</v>
      </c>
      <c r="V8" s="10" t="e">
        <f>+IF(C8=MAX(IMAE!G:G),'IMAE shewhart (2)'!B8,NA())</f>
        <v>#NUM!</v>
      </c>
    </row>
    <row r="9" spans="1:1011" x14ac:dyDescent="0.35">
      <c r="A9" s="10">
        <f t="shared" si="9"/>
        <v>6</v>
      </c>
      <c r="B9" s="10" t="e">
        <f>+'IMAE para s (2)'!E7</f>
        <v>#NUM!</v>
      </c>
      <c r="C9" s="12" t="e">
        <f t="shared" si="10"/>
        <v>#NUM!</v>
      </c>
      <c r="D9" s="10" t="e">
        <f t="shared" si="1"/>
        <v>#NUM!</v>
      </c>
      <c r="E9" s="10" t="e">
        <f t="shared" si="2"/>
        <v>#NUM!</v>
      </c>
      <c r="F9" s="10" t="e">
        <f t="shared" si="3"/>
        <v>#NUM!</v>
      </c>
      <c r="G9" s="10" t="e">
        <f>+'IMAE regresion (2)'!B30</f>
        <v>#NUM!</v>
      </c>
      <c r="H9" s="10" t="e">
        <f>+'IMAE regresion (2)'!C30</f>
        <v>#NUM!</v>
      </c>
      <c r="I9" s="10" t="e">
        <f t="shared" si="12"/>
        <v>#NUM!</v>
      </c>
      <c r="J9" s="10" t="e">
        <f t="shared" si="4"/>
        <v>#NUM!</v>
      </c>
      <c r="K9" s="13" t="e">
        <f t="shared" si="5"/>
        <v>#NUM!</v>
      </c>
      <c r="L9" s="10" t="e">
        <f t="shared" si="11"/>
        <v>#NUM!</v>
      </c>
      <c r="M9" s="21" t="e">
        <f t="shared" si="0"/>
        <v>#NUM!</v>
      </c>
      <c r="N9" s="21" t="e">
        <f t="shared" si="0"/>
        <v>#NUM!</v>
      </c>
      <c r="O9" s="21" t="e">
        <f t="shared" si="0"/>
        <v>#NUM!</v>
      </c>
      <c r="P9" s="21" t="e">
        <f t="shared" si="0"/>
        <v>#NUM!</v>
      </c>
      <c r="Q9" s="21" t="e">
        <f t="shared" si="0"/>
        <v>#NUM!</v>
      </c>
      <c r="R9" s="21" t="e">
        <f t="shared" si="0"/>
        <v>#NUM!</v>
      </c>
      <c r="S9" s="13" t="e">
        <f t="shared" si="6"/>
        <v>#NUM!</v>
      </c>
      <c r="T9" s="21" t="e">
        <f t="shared" si="7"/>
        <v>#NUM!</v>
      </c>
      <c r="U9" s="10" t="e">
        <f t="shared" si="8"/>
        <v>#NUM!</v>
      </c>
      <c r="V9" s="10" t="e">
        <f>+IF(C9=MAX(IMAE!G:G),'IMAE shewhart (2)'!B9,NA())</f>
        <v>#NUM!</v>
      </c>
    </row>
    <row r="10" spans="1:1011" x14ac:dyDescent="0.35">
      <c r="A10" s="10">
        <f t="shared" si="9"/>
        <v>7</v>
      </c>
      <c r="B10" s="10" t="e">
        <f>+'IMAE para s (2)'!E8</f>
        <v>#NUM!</v>
      </c>
      <c r="C10" s="12" t="e">
        <f t="shared" si="10"/>
        <v>#NUM!</v>
      </c>
      <c r="D10" s="10" t="e">
        <f t="shared" si="1"/>
        <v>#NUM!</v>
      </c>
      <c r="E10" s="10" t="e">
        <f t="shared" si="2"/>
        <v>#NUM!</v>
      </c>
      <c r="F10" s="10" t="e">
        <f t="shared" si="3"/>
        <v>#NUM!</v>
      </c>
      <c r="G10" s="10" t="e">
        <f>+'IMAE regresion (2)'!B31</f>
        <v>#NUM!</v>
      </c>
      <c r="H10" s="10" t="e">
        <f>+'IMAE regresion (2)'!C31</f>
        <v>#NUM!</v>
      </c>
      <c r="I10" s="10" t="e">
        <f t="shared" si="12"/>
        <v>#NUM!</v>
      </c>
      <c r="J10" s="10" t="e">
        <f t="shared" si="4"/>
        <v>#NUM!</v>
      </c>
      <c r="K10" s="13" t="e">
        <f t="shared" si="5"/>
        <v>#NUM!</v>
      </c>
      <c r="L10" s="10" t="e">
        <f t="shared" si="11"/>
        <v>#NUM!</v>
      </c>
      <c r="M10" s="21" t="e">
        <f t="shared" si="0"/>
        <v>#NUM!</v>
      </c>
      <c r="N10" s="21" t="e">
        <f t="shared" si="0"/>
        <v>#NUM!</v>
      </c>
      <c r="O10" s="21" t="e">
        <f t="shared" si="0"/>
        <v>#NUM!</v>
      </c>
      <c r="P10" s="21" t="e">
        <f t="shared" si="0"/>
        <v>#NUM!</v>
      </c>
      <c r="Q10" s="21" t="e">
        <f t="shared" si="0"/>
        <v>#NUM!</v>
      </c>
      <c r="R10" s="21" t="e">
        <f t="shared" si="0"/>
        <v>#NUM!</v>
      </c>
      <c r="S10" s="13" t="e">
        <f t="shared" si="6"/>
        <v>#NUM!</v>
      </c>
      <c r="T10" s="21" t="e">
        <f t="shared" si="7"/>
        <v>#NUM!</v>
      </c>
      <c r="U10" s="10" t="e">
        <f t="shared" si="8"/>
        <v>#NUM!</v>
      </c>
      <c r="V10" s="10" t="e">
        <f>+IF(C10=MAX(IMAE!G:G),'IMAE shewhart (2)'!B10,NA())</f>
        <v>#NUM!</v>
      </c>
    </row>
    <row r="11" spans="1:1011" x14ac:dyDescent="0.35">
      <c r="A11" s="10">
        <f t="shared" si="9"/>
        <v>8</v>
      </c>
      <c r="B11" s="10" t="e">
        <f>+'IMAE para s (2)'!E9</f>
        <v>#NUM!</v>
      </c>
      <c r="C11" s="12" t="e">
        <f t="shared" si="10"/>
        <v>#NUM!</v>
      </c>
      <c r="D11" s="10" t="e">
        <f t="shared" si="1"/>
        <v>#NUM!</v>
      </c>
      <c r="E11" s="10" t="e">
        <f t="shared" si="2"/>
        <v>#NUM!</v>
      </c>
      <c r="F11" s="10" t="e">
        <f t="shared" si="3"/>
        <v>#NUM!</v>
      </c>
      <c r="G11" s="10" t="e">
        <f>+'IMAE regresion (2)'!B32</f>
        <v>#NUM!</v>
      </c>
      <c r="H11" s="10" t="e">
        <f>+'IMAE regresion (2)'!C32</f>
        <v>#NUM!</v>
      </c>
      <c r="I11" s="10" t="e">
        <f t="shared" si="12"/>
        <v>#NUM!</v>
      </c>
      <c r="J11" s="10" t="e">
        <f t="shared" si="4"/>
        <v>#NUM!</v>
      </c>
      <c r="K11" s="13" t="e">
        <f t="shared" si="5"/>
        <v>#NUM!</v>
      </c>
      <c r="L11" s="10" t="e">
        <f t="shared" si="11"/>
        <v>#NUM!</v>
      </c>
      <c r="M11" s="21" t="e">
        <f t="shared" si="0"/>
        <v>#NUM!</v>
      </c>
      <c r="N11" s="21" t="e">
        <f t="shared" si="0"/>
        <v>#NUM!</v>
      </c>
      <c r="O11" s="21" t="e">
        <f t="shared" si="0"/>
        <v>#NUM!</v>
      </c>
      <c r="P11" s="21" t="e">
        <f t="shared" si="0"/>
        <v>#NUM!</v>
      </c>
      <c r="Q11" s="21" t="e">
        <f t="shared" si="0"/>
        <v>#NUM!</v>
      </c>
      <c r="R11" s="21" t="e">
        <f t="shared" si="0"/>
        <v>#NUM!</v>
      </c>
      <c r="S11" s="13" t="e">
        <f t="shared" si="6"/>
        <v>#NUM!</v>
      </c>
      <c r="T11" s="21" t="e">
        <f t="shared" si="7"/>
        <v>#NUM!</v>
      </c>
      <c r="U11" s="10" t="e">
        <f t="shared" si="8"/>
        <v>#NUM!</v>
      </c>
      <c r="V11" s="10" t="e">
        <f>+IF(C11=MAX(IMAE!G:G),'IMAE shewhart (2)'!B11,NA())</f>
        <v>#NUM!</v>
      </c>
    </row>
    <row r="12" spans="1:1011" x14ac:dyDescent="0.35">
      <c r="A12" s="10">
        <f t="shared" si="9"/>
        <v>9</v>
      </c>
      <c r="B12" s="10" t="e">
        <f>+'IMAE para s (2)'!E10</f>
        <v>#NUM!</v>
      </c>
      <c r="C12" s="12" t="e">
        <f t="shared" si="10"/>
        <v>#NUM!</v>
      </c>
      <c r="D12" s="10" t="e">
        <f t="shared" si="1"/>
        <v>#NUM!</v>
      </c>
      <c r="E12" s="10" t="e">
        <f t="shared" si="2"/>
        <v>#NUM!</v>
      </c>
      <c r="F12" s="10" t="e">
        <f t="shared" si="3"/>
        <v>#NUM!</v>
      </c>
      <c r="G12" s="10" t="e">
        <f>+'IMAE regresion (2)'!B33</f>
        <v>#NUM!</v>
      </c>
      <c r="H12" s="10" t="e">
        <f>+'IMAE regresion (2)'!C33</f>
        <v>#NUM!</v>
      </c>
      <c r="I12" s="10" t="e">
        <f t="shared" si="12"/>
        <v>#NUM!</v>
      </c>
      <c r="J12" s="10" t="e">
        <f t="shared" si="4"/>
        <v>#NUM!</v>
      </c>
      <c r="K12" s="13" t="e">
        <f t="shared" si="5"/>
        <v>#NUM!</v>
      </c>
      <c r="L12" s="10" t="e">
        <f t="shared" si="11"/>
        <v>#NUM!</v>
      </c>
      <c r="M12" s="21" t="e">
        <f t="shared" si="0"/>
        <v>#NUM!</v>
      </c>
      <c r="N12" s="21" t="e">
        <f t="shared" si="0"/>
        <v>#NUM!</v>
      </c>
      <c r="O12" s="21" t="e">
        <f t="shared" si="0"/>
        <v>#NUM!</v>
      </c>
      <c r="P12" s="21" t="e">
        <f t="shared" si="0"/>
        <v>#NUM!</v>
      </c>
      <c r="Q12" s="21" t="e">
        <f t="shared" si="0"/>
        <v>#NUM!</v>
      </c>
      <c r="R12" s="21" t="e">
        <f t="shared" si="0"/>
        <v>#NUM!</v>
      </c>
      <c r="S12" s="13" t="e">
        <f t="shared" si="6"/>
        <v>#NUM!</v>
      </c>
      <c r="T12" s="21" t="e">
        <f t="shared" si="7"/>
        <v>#NUM!</v>
      </c>
      <c r="U12" s="10" t="e">
        <f t="shared" si="8"/>
        <v>#NUM!</v>
      </c>
      <c r="V12" s="10" t="e">
        <f>+IF(C12=MAX(IMAE!G:G),'IMAE shewhart (2)'!B12,NA())</f>
        <v>#NUM!</v>
      </c>
    </row>
    <row r="13" spans="1:1011" x14ac:dyDescent="0.35">
      <c r="A13" s="10">
        <f t="shared" si="9"/>
        <v>10</v>
      </c>
      <c r="B13" s="10" t="e">
        <f>+'IMAE para s (2)'!E11</f>
        <v>#NUM!</v>
      </c>
      <c r="C13" s="12" t="e">
        <f t="shared" si="10"/>
        <v>#NUM!</v>
      </c>
      <c r="D13" s="10" t="e">
        <f t="shared" si="1"/>
        <v>#NUM!</v>
      </c>
      <c r="E13" s="10" t="e">
        <f t="shared" si="2"/>
        <v>#NUM!</v>
      </c>
      <c r="F13" s="10" t="e">
        <f t="shared" si="3"/>
        <v>#NUM!</v>
      </c>
      <c r="G13" s="10" t="e">
        <f>+'IMAE regresion (2)'!B34</f>
        <v>#NUM!</v>
      </c>
      <c r="H13" s="10" t="e">
        <f>+'IMAE regresion (2)'!C34</f>
        <v>#NUM!</v>
      </c>
      <c r="I13" s="10" t="e">
        <f t="shared" si="12"/>
        <v>#NUM!</v>
      </c>
      <c r="J13" s="10" t="e">
        <f t="shared" si="4"/>
        <v>#NUM!</v>
      </c>
      <c r="K13" s="13" t="e">
        <f t="shared" si="5"/>
        <v>#NUM!</v>
      </c>
      <c r="L13" s="10" t="e">
        <f t="shared" si="11"/>
        <v>#NUM!</v>
      </c>
      <c r="M13" s="21" t="e">
        <f t="shared" si="0"/>
        <v>#NUM!</v>
      </c>
      <c r="N13" s="21" t="e">
        <f t="shared" si="0"/>
        <v>#NUM!</v>
      </c>
      <c r="O13" s="21" t="e">
        <f t="shared" si="0"/>
        <v>#NUM!</v>
      </c>
      <c r="P13" s="21" t="e">
        <f t="shared" si="0"/>
        <v>#NUM!</v>
      </c>
      <c r="Q13" s="21" t="e">
        <f t="shared" si="0"/>
        <v>#NUM!</v>
      </c>
      <c r="R13" s="21" t="e">
        <f t="shared" si="0"/>
        <v>#NUM!</v>
      </c>
      <c r="S13" s="13" t="e">
        <f t="shared" si="6"/>
        <v>#NUM!</v>
      </c>
      <c r="T13" s="21" t="e">
        <f t="shared" si="7"/>
        <v>#NUM!</v>
      </c>
      <c r="U13" s="10" t="e">
        <f t="shared" si="8"/>
        <v>#NUM!</v>
      </c>
      <c r="V13" s="10" t="e">
        <f>+IF(C13=MAX(IMAE!G:G),'IMAE shewhart (2)'!B13,NA())</f>
        <v>#NUM!</v>
      </c>
    </row>
    <row r="14" spans="1:1011" x14ac:dyDescent="0.35">
      <c r="A14" s="10">
        <f t="shared" si="9"/>
        <v>11</v>
      </c>
      <c r="B14" s="10" t="e">
        <f>+'IMAE para s (2)'!E12</f>
        <v>#NUM!</v>
      </c>
      <c r="C14" s="12" t="e">
        <f t="shared" si="10"/>
        <v>#NUM!</v>
      </c>
      <c r="D14" s="10" t="e">
        <f t="shared" si="1"/>
        <v>#NUM!</v>
      </c>
      <c r="E14" s="10" t="e">
        <f t="shared" si="2"/>
        <v>#NUM!</v>
      </c>
      <c r="F14" s="10" t="e">
        <f t="shared" si="3"/>
        <v>#NUM!</v>
      </c>
      <c r="G14" s="10" t="e">
        <f>+'IMAE regresion (2)'!B35</f>
        <v>#NUM!</v>
      </c>
      <c r="H14" s="10" t="e">
        <f>+'IMAE regresion (2)'!C35</f>
        <v>#NUM!</v>
      </c>
      <c r="I14" s="10" t="e">
        <f t="shared" si="12"/>
        <v>#NUM!</v>
      </c>
      <c r="J14" s="10" t="e">
        <f t="shared" si="4"/>
        <v>#NUM!</v>
      </c>
      <c r="K14" s="13" t="e">
        <f t="shared" si="5"/>
        <v>#NUM!</v>
      </c>
      <c r="L14" s="10" t="e">
        <f t="shared" si="11"/>
        <v>#NUM!</v>
      </c>
      <c r="M14" s="21" t="e">
        <f t="shared" si="0"/>
        <v>#NUM!</v>
      </c>
      <c r="N14" s="21" t="e">
        <f t="shared" si="0"/>
        <v>#NUM!</v>
      </c>
      <c r="O14" s="21" t="e">
        <f t="shared" si="0"/>
        <v>#NUM!</v>
      </c>
      <c r="P14" s="21" t="e">
        <f t="shared" si="0"/>
        <v>#NUM!</v>
      </c>
      <c r="Q14" s="21" t="e">
        <f t="shared" si="0"/>
        <v>#NUM!</v>
      </c>
      <c r="R14" s="21" t="e">
        <f t="shared" si="0"/>
        <v>#NUM!</v>
      </c>
      <c r="S14" s="13" t="e">
        <f t="shared" si="6"/>
        <v>#NUM!</v>
      </c>
      <c r="T14" s="21" t="e">
        <f t="shared" si="7"/>
        <v>#NUM!</v>
      </c>
      <c r="U14" s="10" t="e">
        <f t="shared" si="8"/>
        <v>#NUM!</v>
      </c>
      <c r="V14" s="10" t="e">
        <f>+IF(C14=MAX(IMAE!G:G),'IMAE shewhart (2)'!B14,NA())</f>
        <v>#NUM!</v>
      </c>
    </row>
    <row r="15" spans="1:1011" x14ac:dyDescent="0.35">
      <c r="A15" s="10">
        <f t="shared" si="9"/>
        <v>12</v>
      </c>
      <c r="B15" s="10" t="e">
        <f>+'IMAE para s (2)'!E13</f>
        <v>#NUM!</v>
      </c>
      <c r="C15" s="12" t="e">
        <f t="shared" si="10"/>
        <v>#NUM!</v>
      </c>
      <c r="D15" s="10" t="e">
        <f t="shared" si="1"/>
        <v>#NUM!</v>
      </c>
      <c r="E15" s="10" t="e">
        <f t="shared" si="2"/>
        <v>#NUM!</v>
      </c>
      <c r="F15" s="10" t="e">
        <f t="shared" si="3"/>
        <v>#NUM!</v>
      </c>
      <c r="G15" s="10" t="e">
        <f>+'IMAE regresion (2)'!B36</f>
        <v>#NUM!</v>
      </c>
      <c r="H15" s="10" t="e">
        <f>+'IMAE regresion (2)'!C36</f>
        <v>#NUM!</v>
      </c>
      <c r="I15" s="10" t="e">
        <f t="shared" si="12"/>
        <v>#NUM!</v>
      </c>
      <c r="J15" s="10" t="e">
        <f t="shared" si="4"/>
        <v>#NUM!</v>
      </c>
      <c r="K15" s="13" t="e">
        <f t="shared" si="5"/>
        <v>#NUM!</v>
      </c>
      <c r="L15" s="10" t="e">
        <f t="shared" si="11"/>
        <v>#NUM!</v>
      </c>
      <c r="M15" s="21" t="e">
        <f t="shared" si="0"/>
        <v>#NUM!</v>
      </c>
      <c r="N15" s="21" t="e">
        <f t="shared" si="0"/>
        <v>#NUM!</v>
      </c>
      <c r="O15" s="21" t="e">
        <f t="shared" si="0"/>
        <v>#NUM!</v>
      </c>
      <c r="P15" s="21" t="e">
        <f t="shared" si="0"/>
        <v>#NUM!</v>
      </c>
      <c r="Q15" s="21" t="e">
        <f t="shared" si="0"/>
        <v>#NUM!</v>
      </c>
      <c r="R15" s="21" t="e">
        <f t="shared" si="0"/>
        <v>#NUM!</v>
      </c>
      <c r="S15" s="13" t="e">
        <f t="shared" si="6"/>
        <v>#NUM!</v>
      </c>
      <c r="T15" s="21" t="e">
        <f t="shared" si="7"/>
        <v>#NUM!</v>
      </c>
      <c r="U15" s="10" t="e">
        <f t="shared" si="8"/>
        <v>#NUM!</v>
      </c>
      <c r="V15" s="10" t="e">
        <f>+IF(C15=MAX(IMAE!G:G),'IMAE shewhart (2)'!B15,NA())</f>
        <v>#NUM!</v>
      </c>
    </row>
    <row r="16" spans="1:1011" x14ac:dyDescent="0.35">
      <c r="A16" s="10">
        <f t="shared" si="9"/>
        <v>13</v>
      </c>
      <c r="B16" s="10" t="e">
        <f>+'IMAE para s (2)'!E14</f>
        <v>#NUM!</v>
      </c>
      <c r="C16" s="12" t="e">
        <f t="shared" si="10"/>
        <v>#NUM!</v>
      </c>
      <c r="D16" s="10" t="e">
        <f t="shared" si="1"/>
        <v>#NUM!</v>
      </c>
      <c r="E16" s="10" t="e">
        <f t="shared" si="2"/>
        <v>#NUM!</v>
      </c>
      <c r="F16" s="10" t="e">
        <f t="shared" si="3"/>
        <v>#NUM!</v>
      </c>
      <c r="G16" s="10" t="e">
        <f>+'IMAE regresion (2)'!B37</f>
        <v>#NUM!</v>
      </c>
      <c r="H16" s="10" t="e">
        <f>+'IMAE regresion (2)'!C37</f>
        <v>#NUM!</v>
      </c>
      <c r="I16" s="10" t="e">
        <f>+I4</f>
        <v>#NUM!</v>
      </c>
      <c r="J16" s="10" t="e">
        <f t="shared" si="4"/>
        <v>#NUM!</v>
      </c>
      <c r="K16" s="13" t="e">
        <f t="shared" si="5"/>
        <v>#NUM!</v>
      </c>
      <c r="L16" s="10" t="e">
        <f t="shared" si="11"/>
        <v>#NUM!</v>
      </c>
      <c r="M16" s="21" t="e">
        <f t="shared" si="0"/>
        <v>#NUM!</v>
      </c>
      <c r="N16" s="21" t="e">
        <f t="shared" si="0"/>
        <v>#NUM!</v>
      </c>
      <c r="O16" s="21" t="e">
        <f t="shared" si="0"/>
        <v>#NUM!</v>
      </c>
      <c r="P16" s="21" t="e">
        <f t="shared" si="0"/>
        <v>#NUM!</v>
      </c>
      <c r="Q16" s="21" t="e">
        <f t="shared" si="0"/>
        <v>#NUM!</v>
      </c>
      <c r="R16" s="21" t="e">
        <f t="shared" si="0"/>
        <v>#NUM!</v>
      </c>
      <c r="S16" s="13" t="e">
        <f t="shared" si="6"/>
        <v>#NUM!</v>
      </c>
      <c r="T16" s="21" t="e">
        <f t="shared" si="7"/>
        <v>#NUM!</v>
      </c>
      <c r="U16" s="10" t="e">
        <f t="shared" si="8"/>
        <v>#NUM!</v>
      </c>
      <c r="V16" s="10" t="e">
        <f>+IF(C16=MAX(IMAE!G:G),'IMAE shewhart (2)'!B16,NA())</f>
        <v>#NUM!</v>
      </c>
    </row>
    <row r="17" spans="1:22" x14ac:dyDescent="0.35">
      <c r="A17" s="10">
        <f t="shared" si="9"/>
        <v>14</v>
      </c>
      <c r="B17" s="10" t="e">
        <f>+'IMAE para s (2)'!E15</f>
        <v>#NUM!</v>
      </c>
      <c r="C17" s="12" t="e">
        <f t="shared" si="10"/>
        <v>#NUM!</v>
      </c>
      <c r="D17" s="10" t="e">
        <f t="shared" si="1"/>
        <v>#NUM!</v>
      </c>
      <c r="E17" s="10" t="e">
        <f t="shared" si="2"/>
        <v>#NUM!</v>
      </c>
      <c r="F17" s="10" t="e">
        <f t="shared" si="3"/>
        <v>#NUM!</v>
      </c>
      <c r="G17" s="10" t="e">
        <f>+'IMAE regresion (2)'!B38</f>
        <v>#NUM!</v>
      </c>
      <c r="H17" s="10" t="e">
        <f>+'IMAE regresion (2)'!C38</f>
        <v>#NUM!</v>
      </c>
      <c r="I17" s="10" t="e">
        <f t="shared" ref="I17:I80" si="13">+I5</f>
        <v>#NUM!</v>
      </c>
      <c r="J17" s="10" t="e">
        <f t="shared" si="4"/>
        <v>#NUM!</v>
      </c>
      <c r="K17" s="13" t="e">
        <f t="shared" si="5"/>
        <v>#NUM!</v>
      </c>
      <c r="L17" s="10" t="e">
        <f t="shared" si="11"/>
        <v>#NUM!</v>
      </c>
      <c r="M17" s="21" t="e">
        <f t="shared" si="0"/>
        <v>#NUM!</v>
      </c>
      <c r="N17" s="21" t="e">
        <f t="shared" si="0"/>
        <v>#NUM!</v>
      </c>
      <c r="O17" s="21" t="e">
        <f t="shared" si="0"/>
        <v>#NUM!</v>
      </c>
      <c r="P17" s="21" t="e">
        <f t="shared" si="0"/>
        <v>#NUM!</v>
      </c>
      <c r="Q17" s="21" t="e">
        <f t="shared" si="0"/>
        <v>#NUM!</v>
      </c>
      <c r="R17" s="21" t="e">
        <f t="shared" si="0"/>
        <v>#NUM!</v>
      </c>
      <c r="S17" s="13" t="e">
        <f t="shared" si="6"/>
        <v>#NUM!</v>
      </c>
      <c r="T17" s="21" t="e">
        <f t="shared" si="7"/>
        <v>#NUM!</v>
      </c>
      <c r="U17" s="10" t="e">
        <f t="shared" si="8"/>
        <v>#NUM!</v>
      </c>
      <c r="V17" s="10" t="e">
        <f>+IF(C17=MAX(IMAE!G:G),'IMAE shewhart (2)'!B17,NA())</f>
        <v>#NUM!</v>
      </c>
    </row>
    <row r="18" spans="1:22" x14ac:dyDescent="0.35">
      <c r="A18" s="10">
        <f t="shared" si="9"/>
        <v>15</v>
      </c>
      <c r="B18" s="10" t="e">
        <f>+'IMAE para s (2)'!E16</f>
        <v>#NUM!</v>
      </c>
      <c r="C18" s="12" t="e">
        <f t="shared" si="10"/>
        <v>#NUM!</v>
      </c>
      <c r="D18" s="10" t="e">
        <f t="shared" si="1"/>
        <v>#NUM!</v>
      </c>
      <c r="E18" s="10" t="e">
        <f t="shared" si="2"/>
        <v>#NUM!</v>
      </c>
      <c r="F18" s="10" t="e">
        <f t="shared" si="3"/>
        <v>#NUM!</v>
      </c>
      <c r="G18" s="10" t="e">
        <f>+'IMAE regresion (2)'!B39</f>
        <v>#NUM!</v>
      </c>
      <c r="H18" s="10" t="e">
        <f>+'IMAE regresion (2)'!C39</f>
        <v>#NUM!</v>
      </c>
      <c r="I18" s="10" t="e">
        <f t="shared" si="13"/>
        <v>#NUM!</v>
      </c>
      <c r="J18" s="10" t="e">
        <f t="shared" si="4"/>
        <v>#NUM!</v>
      </c>
      <c r="K18" s="13" t="e">
        <f t="shared" si="5"/>
        <v>#NUM!</v>
      </c>
      <c r="L18" s="10" t="e">
        <f t="shared" si="11"/>
        <v>#NUM!</v>
      </c>
      <c r="M18" s="21" t="e">
        <f t="shared" si="0"/>
        <v>#NUM!</v>
      </c>
      <c r="N18" s="21" t="e">
        <f t="shared" si="0"/>
        <v>#NUM!</v>
      </c>
      <c r="O18" s="21" t="e">
        <f t="shared" si="0"/>
        <v>#NUM!</v>
      </c>
      <c r="P18" s="21" t="e">
        <f t="shared" si="0"/>
        <v>#NUM!</v>
      </c>
      <c r="Q18" s="21" t="e">
        <f t="shared" si="0"/>
        <v>#NUM!</v>
      </c>
      <c r="R18" s="21" t="e">
        <f t="shared" si="0"/>
        <v>#NUM!</v>
      </c>
      <c r="S18" s="13" t="e">
        <f t="shared" si="6"/>
        <v>#NUM!</v>
      </c>
      <c r="T18" s="21" t="e">
        <f t="shared" si="7"/>
        <v>#NUM!</v>
      </c>
      <c r="U18" s="10" t="e">
        <f t="shared" si="8"/>
        <v>#NUM!</v>
      </c>
      <c r="V18" s="10" t="e">
        <f>+IF(C18=MAX(IMAE!G:G),'IMAE shewhart (2)'!B18,NA())</f>
        <v>#NUM!</v>
      </c>
    </row>
    <row r="19" spans="1:22" x14ac:dyDescent="0.35">
      <c r="A19" s="10">
        <f t="shared" si="9"/>
        <v>16</v>
      </c>
      <c r="B19" s="10" t="e">
        <f>+'IMAE para s (2)'!E17</f>
        <v>#NUM!</v>
      </c>
      <c r="C19" s="12" t="e">
        <f t="shared" si="10"/>
        <v>#NUM!</v>
      </c>
      <c r="D19" s="10" t="e">
        <f t="shared" si="1"/>
        <v>#NUM!</v>
      </c>
      <c r="E19" s="10" t="e">
        <f t="shared" si="2"/>
        <v>#NUM!</v>
      </c>
      <c r="F19" s="10" t="e">
        <f t="shared" si="3"/>
        <v>#NUM!</v>
      </c>
      <c r="G19" s="10" t="e">
        <f>+'IMAE regresion (2)'!B40</f>
        <v>#NUM!</v>
      </c>
      <c r="H19" s="10" t="e">
        <f>+'IMAE regresion (2)'!C40</f>
        <v>#NUM!</v>
      </c>
      <c r="I19" s="10" t="e">
        <f t="shared" si="13"/>
        <v>#NUM!</v>
      </c>
      <c r="J19" s="10" t="e">
        <f t="shared" si="4"/>
        <v>#NUM!</v>
      </c>
      <c r="K19" s="13" t="e">
        <f t="shared" si="5"/>
        <v>#NUM!</v>
      </c>
      <c r="L19" s="10" t="e">
        <f t="shared" si="11"/>
        <v>#NUM!</v>
      </c>
      <c r="M19" s="21" t="e">
        <f t="shared" si="0"/>
        <v>#NUM!</v>
      </c>
      <c r="N19" s="21" t="e">
        <f t="shared" si="0"/>
        <v>#NUM!</v>
      </c>
      <c r="O19" s="21" t="e">
        <f t="shared" si="0"/>
        <v>#NUM!</v>
      </c>
      <c r="P19" s="21" t="e">
        <f t="shared" si="0"/>
        <v>#NUM!</v>
      </c>
      <c r="Q19" s="21" t="e">
        <f t="shared" si="0"/>
        <v>#NUM!</v>
      </c>
      <c r="R19" s="21" t="e">
        <f t="shared" si="0"/>
        <v>#NUM!</v>
      </c>
      <c r="S19" s="13" t="e">
        <f t="shared" si="6"/>
        <v>#NUM!</v>
      </c>
      <c r="T19" s="21" t="e">
        <f t="shared" si="7"/>
        <v>#NUM!</v>
      </c>
      <c r="U19" s="10" t="e">
        <f t="shared" si="8"/>
        <v>#NUM!</v>
      </c>
      <c r="V19" s="10" t="e">
        <f>+IF(C19=MAX(IMAE!G:G),'IMAE shewhart (2)'!B19,NA())</f>
        <v>#NUM!</v>
      </c>
    </row>
    <row r="20" spans="1:22" x14ac:dyDescent="0.35">
      <c r="A20" s="10">
        <f t="shared" si="9"/>
        <v>17</v>
      </c>
      <c r="B20" s="10" t="e">
        <f>+'IMAE para s (2)'!E18</f>
        <v>#NUM!</v>
      </c>
      <c r="C20" s="12" t="e">
        <f t="shared" si="10"/>
        <v>#NUM!</v>
      </c>
      <c r="D20" s="10" t="e">
        <f t="shared" si="1"/>
        <v>#NUM!</v>
      </c>
      <c r="E20" s="10" t="e">
        <f t="shared" si="2"/>
        <v>#NUM!</v>
      </c>
      <c r="F20" s="10" t="e">
        <f t="shared" si="3"/>
        <v>#NUM!</v>
      </c>
      <c r="G20" s="10" t="e">
        <f>+'IMAE regresion (2)'!B41</f>
        <v>#NUM!</v>
      </c>
      <c r="H20" s="10" t="e">
        <f>+'IMAE regresion (2)'!C41</f>
        <v>#NUM!</v>
      </c>
      <c r="I20" s="10" t="e">
        <f t="shared" si="13"/>
        <v>#NUM!</v>
      </c>
      <c r="J20" s="10" t="e">
        <f t="shared" si="4"/>
        <v>#NUM!</v>
      </c>
      <c r="K20" s="13" t="e">
        <f t="shared" si="5"/>
        <v>#NUM!</v>
      </c>
      <c r="L20" s="10" t="e">
        <f t="shared" si="11"/>
        <v>#NUM!</v>
      </c>
      <c r="M20" s="21" t="e">
        <f t="shared" ref="M20:R51" si="14">($J20)+(M$1*$M$2)</f>
        <v>#NUM!</v>
      </c>
      <c r="N20" s="21" t="e">
        <f t="shared" si="14"/>
        <v>#NUM!</v>
      </c>
      <c r="O20" s="21" t="e">
        <f t="shared" si="14"/>
        <v>#NUM!</v>
      </c>
      <c r="P20" s="21" t="e">
        <f t="shared" si="14"/>
        <v>#NUM!</v>
      </c>
      <c r="Q20" s="21" t="e">
        <f t="shared" si="14"/>
        <v>#NUM!</v>
      </c>
      <c r="R20" s="21" t="e">
        <f t="shared" si="14"/>
        <v>#NUM!</v>
      </c>
      <c r="S20" s="13" t="e">
        <f t="shared" si="6"/>
        <v>#NUM!</v>
      </c>
      <c r="T20" s="21" t="e">
        <f t="shared" si="7"/>
        <v>#NUM!</v>
      </c>
      <c r="U20" s="10" t="e">
        <f t="shared" si="8"/>
        <v>#NUM!</v>
      </c>
      <c r="V20" s="10" t="e">
        <f>+IF(C20=MAX(IMAE!G:G),'IMAE shewhart (2)'!B20,NA())</f>
        <v>#NUM!</v>
      </c>
    </row>
    <row r="21" spans="1:22" x14ac:dyDescent="0.35">
      <c r="A21" s="10">
        <f t="shared" si="9"/>
        <v>18</v>
      </c>
      <c r="B21" s="10" t="e">
        <f>+'IMAE para s (2)'!E19</f>
        <v>#NUM!</v>
      </c>
      <c r="C21" s="12" t="e">
        <f t="shared" si="10"/>
        <v>#NUM!</v>
      </c>
      <c r="D21" s="10" t="e">
        <f t="shared" si="1"/>
        <v>#NUM!</v>
      </c>
      <c r="E21" s="10" t="e">
        <f t="shared" si="2"/>
        <v>#NUM!</v>
      </c>
      <c r="F21" s="10" t="e">
        <f t="shared" si="3"/>
        <v>#NUM!</v>
      </c>
      <c r="G21" s="10" t="e">
        <f>+'IMAE regresion (2)'!B42</f>
        <v>#NUM!</v>
      </c>
      <c r="H21" s="10" t="e">
        <f>+'IMAE regresion (2)'!C42</f>
        <v>#NUM!</v>
      </c>
      <c r="I21" s="10" t="e">
        <f t="shared" si="13"/>
        <v>#NUM!</v>
      </c>
      <c r="J21" s="10" t="e">
        <f t="shared" si="4"/>
        <v>#NUM!</v>
      </c>
      <c r="K21" s="13" t="e">
        <f t="shared" si="5"/>
        <v>#NUM!</v>
      </c>
      <c r="L21" s="10" t="e">
        <f t="shared" si="11"/>
        <v>#NUM!</v>
      </c>
      <c r="M21" s="21" t="e">
        <f t="shared" si="14"/>
        <v>#NUM!</v>
      </c>
      <c r="N21" s="21" t="e">
        <f t="shared" si="14"/>
        <v>#NUM!</v>
      </c>
      <c r="O21" s="21" t="e">
        <f t="shared" si="14"/>
        <v>#NUM!</v>
      </c>
      <c r="P21" s="21" t="e">
        <f t="shared" si="14"/>
        <v>#NUM!</v>
      </c>
      <c r="Q21" s="21" t="e">
        <f t="shared" si="14"/>
        <v>#NUM!</v>
      </c>
      <c r="R21" s="21" t="e">
        <f t="shared" si="14"/>
        <v>#NUM!</v>
      </c>
      <c r="S21" s="13" t="e">
        <f t="shared" si="6"/>
        <v>#NUM!</v>
      </c>
      <c r="T21" s="21" t="e">
        <f t="shared" si="7"/>
        <v>#NUM!</v>
      </c>
      <c r="U21" s="10" t="e">
        <f t="shared" si="8"/>
        <v>#NUM!</v>
      </c>
      <c r="V21" s="10" t="e">
        <f>+IF(C21=MAX(IMAE!G:G),'IMAE shewhart (2)'!B21,NA())</f>
        <v>#NUM!</v>
      </c>
    </row>
    <row r="22" spans="1:22" x14ac:dyDescent="0.35">
      <c r="A22" s="10">
        <f t="shared" si="9"/>
        <v>19</v>
      </c>
      <c r="B22" s="10" t="e">
        <f>+'IMAE para s (2)'!E20</f>
        <v>#NUM!</v>
      </c>
      <c r="C22" s="12" t="e">
        <f t="shared" si="10"/>
        <v>#NUM!</v>
      </c>
      <c r="D22" s="10" t="e">
        <f t="shared" si="1"/>
        <v>#NUM!</v>
      </c>
      <c r="E22" s="10" t="e">
        <f t="shared" si="2"/>
        <v>#NUM!</v>
      </c>
      <c r="F22" s="10" t="e">
        <f t="shared" si="3"/>
        <v>#NUM!</v>
      </c>
      <c r="G22" s="10" t="e">
        <f>+'IMAE regresion (2)'!B43</f>
        <v>#NUM!</v>
      </c>
      <c r="H22" s="10" t="e">
        <f>+'IMAE regresion (2)'!C43</f>
        <v>#NUM!</v>
      </c>
      <c r="I22" s="10" t="e">
        <f t="shared" si="13"/>
        <v>#NUM!</v>
      </c>
      <c r="J22" s="10" t="e">
        <f t="shared" si="4"/>
        <v>#NUM!</v>
      </c>
      <c r="K22" s="13" t="e">
        <f t="shared" si="5"/>
        <v>#NUM!</v>
      </c>
      <c r="L22" s="10" t="e">
        <f t="shared" si="11"/>
        <v>#NUM!</v>
      </c>
      <c r="M22" s="21" t="e">
        <f t="shared" si="14"/>
        <v>#NUM!</v>
      </c>
      <c r="N22" s="21" t="e">
        <f t="shared" si="14"/>
        <v>#NUM!</v>
      </c>
      <c r="O22" s="21" t="e">
        <f t="shared" si="14"/>
        <v>#NUM!</v>
      </c>
      <c r="P22" s="21" t="e">
        <f t="shared" si="14"/>
        <v>#NUM!</v>
      </c>
      <c r="Q22" s="21" t="e">
        <f t="shared" si="14"/>
        <v>#NUM!</v>
      </c>
      <c r="R22" s="21" t="e">
        <f t="shared" si="14"/>
        <v>#NUM!</v>
      </c>
      <c r="S22" s="13" t="e">
        <f t="shared" si="6"/>
        <v>#NUM!</v>
      </c>
      <c r="T22" s="21" t="e">
        <f t="shared" si="7"/>
        <v>#NUM!</v>
      </c>
      <c r="U22" s="10" t="e">
        <f t="shared" si="8"/>
        <v>#NUM!</v>
      </c>
      <c r="V22" s="10" t="e">
        <f>+IF(C22=MAX(IMAE!G:G),'IMAE shewhart (2)'!B22,NA())</f>
        <v>#NUM!</v>
      </c>
    </row>
    <row r="23" spans="1:22" x14ac:dyDescent="0.35">
      <c r="A23" s="10">
        <f t="shared" si="9"/>
        <v>20</v>
      </c>
      <c r="B23" s="10" t="e">
        <f>+'IMAE para s (2)'!E21</f>
        <v>#NUM!</v>
      </c>
      <c r="C23" s="12" t="e">
        <f t="shared" si="10"/>
        <v>#NUM!</v>
      </c>
      <c r="D23" s="10" t="e">
        <f t="shared" si="1"/>
        <v>#NUM!</v>
      </c>
      <c r="E23" s="10" t="e">
        <f t="shared" si="2"/>
        <v>#NUM!</v>
      </c>
      <c r="F23" s="10" t="e">
        <f t="shared" si="3"/>
        <v>#NUM!</v>
      </c>
      <c r="G23" s="10" t="e">
        <f>+'IMAE regresion (2)'!B44</f>
        <v>#NUM!</v>
      </c>
      <c r="H23" s="10" t="e">
        <f>+'IMAE regresion (2)'!C44</f>
        <v>#NUM!</v>
      </c>
      <c r="I23" s="10" t="e">
        <f t="shared" si="13"/>
        <v>#NUM!</v>
      </c>
      <c r="J23" s="10" t="e">
        <f t="shared" si="4"/>
        <v>#NUM!</v>
      </c>
      <c r="K23" s="13" t="e">
        <f t="shared" si="5"/>
        <v>#NUM!</v>
      </c>
      <c r="L23" s="10" t="e">
        <f t="shared" si="11"/>
        <v>#NUM!</v>
      </c>
      <c r="M23" s="21" t="e">
        <f t="shared" si="14"/>
        <v>#NUM!</v>
      </c>
      <c r="N23" s="21" t="e">
        <f t="shared" si="14"/>
        <v>#NUM!</v>
      </c>
      <c r="O23" s="21" t="e">
        <f t="shared" si="14"/>
        <v>#NUM!</v>
      </c>
      <c r="P23" s="21" t="e">
        <f t="shared" si="14"/>
        <v>#NUM!</v>
      </c>
      <c r="Q23" s="21" t="e">
        <f t="shared" si="14"/>
        <v>#NUM!</v>
      </c>
      <c r="R23" s="21" t="e">
        <f t="shared" si="14"/>
        <v>#NUM!</v>
      </c>
      <c r="S23" s="13" t="e">
        <f t="shared" si="6"/>
        <v>#NUM!</v>
      </c>
      <c r="T23" s="21" t="e">
        <f t="shared" si="7"/>
        <v>#NUM!</v>
      </c>
      <c r="U23" s="10" t="e">
        <f t="shared" si="8"/>
        <v>#NUM!</v>
      </c>
      <c r="V23" s="10" t="e">
        <f>+IF(C23=MAX(IMAE!G:G),'IMAE shewhart (2)'!B23,NA())</f>
        <v>#NUM!</v>
      </c>
    </row>
    <row r="24" spans="1:22" x14ac:dyDescent="0.35">
      <c r="A24" s="10">
        <f t="shared" si="9"/>
        <v>21</v>
      </c>
      <c r="B24" s="10" t="e">
        <f>+'IMAE para s (2)'!E22</f>
        <v>#NUM!</v>
      </c>
      <c r="C24" s="12" t="e">
        <f t="shared" si="10"/>
        <v>#NUM!</v>
      </c>
      <c r="D24" s="10" t="e">
        <f t="shared" si="1"/>
        <v>#NUM!</v>
      </c>
      <c r="E24" s="10" t="e">
        <f t="shared" si="2"/>
        <v>#NUM!</v>
      </c>
      <c r="F24" s="10" t="e">
        <f t="shared" si="3"/>
        <v>#NUM!</v>
      </c>
      <c r="G24" s="10" t="e">
        <f>+'IMAE regresion (2)'!B45</f>
        <v>#NUM!</v>
      </c>
      <c r="H24" s="10" t="e">
        <f>+'IMAE regresion (2)'!C45</f>
        <v>#NUM!</v>
      </c>
      <c r="I24" s="10" t="e">
        <f t="shared" si="13"/>
        <v>#NUM!</v>
      </c>
      <c r="J24" s="10" t="e">
        <f t="shared" si="4"/>
        <v>#NUM!</v>
      </c>
      <c r="K24" s="13" t="e">
        <f t="shared" si="5"/>
        <v>#NUM!</v>
      </c>
      <c r="L24" s="10" t="e">
        <f t="shared" si="11"/>
        <v>#NUM!</v>
      </c>
      <c r="M24" s="21" t="e">
        <f t="shared" si="14"/>
        <v>#NUM!</v>
      </c>
      <c r="N24" s="21" t="e">
        <f t="shared" si="14"/>
        <v>#NUM!</v>
      </c>
      <c r="O24" s="21" t="e">
        <f t="shared" si="14"/>
        <v>#NUM!</v>
      </c>
      <c r="P24" s="21" t="e">
        <f t="shared" si="14"/>
        <v>#NUM!</v>
      </c>
      <c r="Q24" s="21" t="e">
        <f t="shared" si="14"/>
        <v>#NUM!</v>
      </c>
      <c r="R24" s="21" t="e">
        <f t="shared" si="14"/>
        <v>#NUM!</v>
      </c>
      <c r="S24" s="13" t="e">
        <f t="shared" si="6"/>
        <v>#NUM!</v>
      </c>
      <c r="T24" s="21" t="e">
        <f t="shared" si="7"/>
        <v>#NUM!</v>
      </c>
      <c r="U24" s="10" t="e">
        <f t="shared" si="8"/>
        <v>#NUM!</v>
      </c>
      <c r="V24" s="10" t="e">
        <f>+IF(C24=MAX(IMAE!G:G),'IMAE shewhart (2)'!B24,NA())</f>
        <v>#NUM!</v>
      </c>
    </row>
    <row r="25" spans="1:22" x14ac:dyDescent="0.35">
      <c r="A25" s="10">
        <f t="shared" si="9"/>
        <v>22</v>
      </c>
      <c r="B25" s="10" t="e">
        <f>+'IMAE para s (2)'!E23</f>
        <v>#NUM!</v>
      </c>
      <c r="C25" s="12" t="e">
        <f t="shared" si="10"/>
        <v>#NUM!</v>
      </c>
      <c r="D25" s="10" t="e">
        <f t="shared" si="1"/>
        <v>#NUM!</v>
      </c>
      <c r="E25" s="10" t="e">
        <f t="shared" si="2"/>
        <v>#NUM!</v>
      </c>
      <c r="F25" s="10" t="e">
        <f t="shared" si="3"/>
        <v>#NUM!</v>
      </c>
      <c r="G25" s="10" t="e">
        <f>+'IMAE regresion (2)'!B46</f>
        <v>#NUM!</v>
      </c>
      <c r="H25" s="10" t="e">
        <f>+'IMAE regresion (2)'!C46</f>
        <v>#NUM!</v>
      </c>
      <c r="I25" s="10" t="e">
        <f t="shared" si="13"/>
        <v>#NUM!</v>
      </c>
      <c r="J25" s="10" t="e">
        <f t="shared" si="4"/>
        <v>#NUM!</v>
      </c>
      <c r="K25" s="13" t="e">
        <f t="shared" si="5"/>
        <v>#NUM!</v>
      </c>
      <c r="L25" s="10" t="e">
        <f t="shared" si="11"/>
        <v>#NUM!</v>
      </c>
      <c r="M25" s="21" t="e">
        <f t="shared" si="14"/>
        <v>#NUM!</v>
      </c>
      <c r="N25" s="21" t="e">
        <f t="shared" si="14"/>
        <v>#NUM!</v>
      </c>
      <c r="O25" s="21" t="e">
        <f t="shared" si="14"/>
        <v>#NUM!</v>
      </c>
      <c r="P25" s="21" t="e">
        <f t="shared" si="14"/>
        <v>#NUM!</v>
      </c>
      <c r="Q25" s="21" t="e">
        <f t="shared" si="14"/>
        <v>#NUM!</v>
      </c>
      <c r="R25" s="21" t="e">
        <f t="shared" si="14"/>
        <v>#NUM!</v>
      </c>
      <c r="S25" s="13" t="e">
        <f t="shared" si="6"/>
        <v>#NUM!</v>
      </c>
      <c r="T25" s="21" t="e">
        <f t="shared" si="7"/>
        <v>#NUM!</v>
      </c>
      <c r="U25" s="10" t="e">
        <f t="shared" si="8"/>
        <v>#NUM!</v>
      </c>
      <c r="V25" s="10" t="e">
        <f>+IF(C25=MAX(IMAE!G:G),'IMAE shewhart (2)'!B25,NA())</f>
        <v>#NUM!</v>
      </c>
    </row>
    <row r="26" spans="1:22" x14ac:dyDescent="0.35">
      <c r="A26" s="10">
        <f t="shared" si="9"/>
        <v>23</v>
      </c>
      <c r="B26" s="10" t="e">
        <f>+'IMAE para s (2)'!E24</f>
        <v>#NUM!</v>
      </c>
      <c r="C26" s="12" t="e">
        <f t="shared" si="10"/>
        <v>#NUM!</v>
      </c>
      <c r="D26" s="10" t="e">
        <f t="shared" si="1"/>
        <v>#NUM!</v>
      </c>
      <c r="E26" s="10" t="e">
        <f t="shared" si="2"/>
        <v>#NUM!</v>
      </c>
      <c r="F26" s="10" t="e">
        <f t="shared" si="3"/>
        <v>#NUM!</v>
      </c>
      <c r="G26" s="10" t="e">
        <f>+'IMAE regresion (2)'!B47</f>
        <v>#NUM!</v>
      </c>
      <c r="H26" s="10" t="e">
        <f>+'IMAE regresion (2)'!C47</f>
        <v>#NUM!</v>
      </c>
      <c r="I26" s="10" t="e">
        <f t="shared" si="13"/>
        <v>#NUM!</v>
      </c>
      <c r="J26" s="10" t="e">
        <f t="shared" si="4"/>
        <v>#NUM!</v>
      </c>
      <c r="K26" s="13" t="e">
        <f t="shared" si="5"/>
        <v>#NUM!</v>
      </c>
      <c r="L26" s="10" t="e">
        <f t="shared" si="11"/>
        <v>#NUM!</v>
      </c>
      <c r="M26" s="21" t="e">
        <f t="shared" si="14"/>
        <v>#NUM!</v>
      </c>
      <c r="N26" s="21" t="e">
        <f t="shared" si="14"/>
        <v>#NUM!</v>
      </c>
      <c r="O26" s="21" t="e">
        <f t="shared" si="14"/>
        <v>#NUM!</v>
      </c>
      <c r="P26" s="21" t="e">
        <f t="shared" si="14"/>
        <v>#NUM!</v>
      </c>
      <c r="Q26" s="21" t="e">
        <f t="shared" si="14"/>
        <v>#NUM!</v>
      </c>
      <c r="R26" s="21" t="e">
        <f t="shared" si="14"/>
        <v>#NUM!</v>
      </c>
      <c r="S26" s="13" t="e">
        <f t="shared" si="6"/>
        <v>#NUM!</v>
      </c>
      <c r="T26" s="21" t="e">
        <f t="shared" si="7"/>
        <v>#NUM!</v>
      </c>
      <c r="U26" s="10" t="e">
        <f t="shared" si="8"/>
        <v>#NUM!</v>
      </c>
      <c r="V26" s="10" t="e">
        <f>+IF(C26=MAX(IMAE!G:G),'IMAE shewhart (2)'!B26,NA())</f>
        <v>#NUM!</v>
      </c>
    </row>
    <row r="27" spans="1:22" x14ac:dyDescent="0.35">
      <c r="A27" s="10">
        <f t="shared" si="9"/>
        <v>24</v>
      </c>
      <c r="B27" s="10" t="e">
        <f>+'IMAE para s (2)'!E25</f>
        <v>#NUM!</v>
      </c>
      <c r="C27" s="12" t="e">
        <f t="shared" si="10"/>
        <v>#NUM!</v>
      </c>
      <c r="D27" s="10" t="e">
        <f t="shared" si="1"/>
        <v>#NUM!</v>
      </c>
      <c r="E27" s="10" t="e">
        <f t="shared" si="2"/>
        <v>#NUM!</v>
      </c>
      <c r="F27" s="10" t="e">
        <f t="shared" si="3"/>
        <v>#NUM!</v>
      </c>
      <c r="G27" s="10" t="e">
        <f>+'IMAE regresion (2)'!B48</f>
        <v>#NUM!</v>
      </c>
      <c r="H27" s="10" t="e">
        <f>+'IMAE regresion (2)'!C48</f>
        <v>#NUM!</v>
      </c>
      <c r="I27" s="10" t="e">
        <f t="shared" si="13"/>
        <v>#NUM!</v>
      </c>
      <c r="J27" s="10" t="e">
        <f t="shared" si="4"/>
        <v>#NUM!</v>
      </c>
      <c r="K27" s="13" t="e">
        <f t="shared" si="5"/>
        <v>#NUM!</v>
      </c>
      <c r="L27" s="10" t="e">
        <f t="shared" si="11"/>
        <v>#NUM!</v>
      </c>
      <c r="M27" s="21" t="e">
        <f t="shared" si="14"/>
        <v>#NUM!</v>
      </c>
      <c r="N27" s="21" t="e">
        <f t="shared" si="14"/>
        <v>#NUM!</v>
      </c>
      <c r="O27" s="21" t="e">
        <f t="shared" si="14"/>
        <v>#NUM!</v>
      </c>
      <c r="P27" s="21" t="e">
        <f t="shared" si="14"/>
        <v>#NUM!</v>
      </c>
      <c r="Q27" s="21" t="e">
        <f t="shared" si="14"/>
        <v>#NUM!</v>
      </c>
      <c r="R27" s="21" t="e">
        <f t="shared" si="14"/>
        <v>#NUM!</v>
      </c>
      <c r="S27" s="13" t="e">
        <f t="shared" si="6"/>
        <v>#NUM!</v>
      </c>
      <c r="T27" s="21" t="e">
        <f t="shared" si="7"/>
        <v>#NUM!</v>
      </c>
      <c r="U27" s="10" t="e">
        <f t="shared" si="8"/>
        <v>#NUM!</v>
      </c>
      <c r="V27" s="10" t="e">
        <f>+IF(C27=MAX(IMAE!G:G),'IMAE shewhart (2)'!B27,NA())</f>
        <v>#NUM!</v>
      </c>
    </row>
    <row r="28" spans="1:22" x14ac:dyDescent="0.35">
      <c r="A28" s="10">
        <f t="shared" si="9"/>
        <v>25</v>
      </c>
      <c r="B28" s="10" t="e">
        <f>+'IMAE para s (2)'!E26</f>
        <v>#NUM!</v>
      </c>
      <c r="C28" s="12" t="e">
        <f t="shared" si="10"/>
        <v>#NUM!</v>
      </c>
      <c r="D28" s="10" t="e">
        <f t="shared" si="1"/>
        <v>#NUM!</v>
      </c>
      <c r="E28" s="10" t="e">
        <f t="shared" si="2"/>
        <v>#NUM!</v>
      </c>
      <c r="F28" s="10" t="e">
        <f t="shared" si="3"/>
        <v>#NUM!</v>
      </c>
      <c r="G28" s="10" t="e">
        <f>+'IMAE regresion (2)'!B49</f>
        <v>#NUM!</v>
      </c>
      <c r="H28" s="10" t="e">
        <f>+'IMAE regresion (2)'!C49</f>
        <v>#NUM!</v>
      </c>
      <c r="I28" s="10" t="e">
        <f t="shared" si="13"/>
        <v>#NUM!</v>
      </c>
      <c r="J28" s="10" t="e">
        <f t="shared" si="4"/>
        <v>#NUM!</v>
      </c>
      <c r="K28" s="13" t="e">
        <f t="shared" si="5"/>
        <v>#NUM!</v>
      </c>
      <c r="L28" s="10" t="e">
        <f t="shared" si="11"/>
        <v>#NUM!</v>
      </c>
      <c r="M28" s="21" t="e">
        <f t="shared" si="14"/>
        <v>#NUM!</v>
      </c>
      <c r="N28" s="21" t="e">
        <f t="shared" si="14"/>
        <v>#NUM!</v>
      </c>
      <c r="O28" s="21" t="e">
        <f t="shared" si="14"/>
        <v>#NUM!</v>
      </c>
      <c r="P28" s="21" t="e">
        <f t="shared" si="14"/>
        <v>#NUM!</v>
      </c>
      <c r="Q28" s="21" t="e">
        <f t="shared" si="14"/>
        <v>#NUM!</v>
      </c>
      <c r="R28" s="21" t="e">
        <f t="shared" si="14"/>
        <v>#NUM!</v>
      </c>
      <c r="S28" s="13" t="e">
        <f t="shared" si="6"/>
        <v>#NUM!</v>
      </c>
      <c r="T28" s="21" t="e">
        <f t="shared" si="7"/>
        <v>#NUM!</v>
      </c>
      <c r="U28" s="10" t="e">
        <f t="shared" si="8"/>
        <v>#NUM!</v>
      </c>
      <c r="V28" s="10" t="e">
        <f>+IF(C28=MAX(IMAE!G:G),'IMAE shewhart (2)'!B28,NA())</f>
        <v>#NUM!</v>
      </c>
    </row>
    <row r="29" spans="1:22" x14ac:dyDescent="0.35">
      <c r="A29" s="10">
        <f t="shared" si="9"/>
        <v>26</v>
      </c>
      <c r="B29" s="10" t="e">
        <f>+'IMAE para s (2)'!E27</f>
        <v>#NUM!</v>
      </c>
      <c r="C29" s="12" t="e">
        <f t="shared" si="10"/>
        <v>#NUM!</v>
      </c>
      <c r="D29" s="10" t="e">
        <f t="shared" si="1"/>
        <v>#NUM!</v>
      </c>
      <c r="E29" s="10" t="e">
        <f t="shared" si="2"/>
        <v>#NUM!</v>
      </c>
      <c r="F29" s="10" t="e">
        <f t="shared" si="3"/>
        <v>#NUM!</v>
      </c>
      <c r="G29" s="10" t="e">
        <f>+'IMAE regresion (2)'!B50</f>
        <v>#NUM!</v>
      </c>
      <c r="H29" s="10" t="e">
        <f>+'IMAE regresion (2)'!C50</f>
        <v>#NUM!</v>
      </c>
      <c r="I29" s="10" t="e">
        <f t="shared" si="13"/>
        <v>#NUM!</v>
      </c>
      <c r="J29" s="10" t="e">
        <f t="shared" si="4"/>
        <v>#NUM!</v>
      </c>
      <c r="K29" s="13" t="e">
        <f t="shared" si="5"/>
        <v>#NUM!</v>
      </c>
      <c r="L29" s="10" t="e">
        <f t="shared" si="11"/>
        <v>#NUM!</v>
      </c>
      <c r="M29" s="21" t="e">
        <f t="shared" si="14"/>
        <v>#NUM!</v>
      </c>
      <c r="N29" s="21" t="e">
        <f t="shared" si="14"/>
        <v>#NUM!</v>
      </c>
      <c r="O29" s="21" t="e">
        <f t="shared" si="14"/>
        <v>#NUM!</v>
      </c>
      <c r="P29" s="21" t="e">
        <f t="shared" si="14"/>
        <v>#NUM!</v>
      </c>
      <c r="Q29" s="21" t="e">
        <f t="shared" si="14"/>
        <v>#NUM!</v>
      </c>
      <c r="R29" s="21" t="e">
        <f t="shared" si="14"/>
        <v>#NUM!</v>
      </c>
      <c r="S29" s="13" t="e">
        <f t="shared" si="6"/>
        <v>#NUM!</v>
      </c>
      <c r="T29" s="21" t="e">
        <f t="shared" si="7"/>
        <v>#NUM!</v>
      </c>
      <c r="U29" s="10" t="e">
        <f t="shared" si="8"/>
        <v>#NUM!</v>
      </c>
      <c r="V29" s="10" t="e">
        <f>+IF(C29=MAX(IMAE!G:G),'IMAE shewhart (2)'!B29,NA())</f>
        <v>#NUM!</v>
      </c>
    </row>
    <row r="30" spans="1:22" x14ac:dyDescent="0.35">
      <c r="A30" s="10">
        <f t="shared" si="9"/>
        <v>27</v>
      </c>
      <c r="B30" s="10" t="e">
        <f>+'IMAE para s (2)'!E28</f>
        <v>#NUM!</v>
      </c>
      <c r="C30" s="12" t="e">
        <f t="shared" si="10"/>
        <v>#NUM!</v>
      </c>
      <c r="D30" s="10" t="e">
        <f t="shared" si="1"/>
        <v>#NUM!</v>
      </c>
      <c r="E30" s="10" t="e">
        <f t="shared" si="2"/>
        <v>#NUM!</v>
      </c>
      <c r="F30" s="10" t="e">
        <f t="shared" si="3"/>
        <v>#NUM!</v>
      </c>
      <c r="G30" s="10" t="e">
        <f>+'IMAE regresion (2)'!B51</f>
        <v>#NUM!</v>
      </c>
      <c r="H30" s="10" t="e">
        <f>+'IMAE regresion (2)'!C51</f>
        <v>#NUM!</v>
      </c>
      <c r="I30" s="10" t="e">
        <f t="shared" si="13"/>
        <v>#NUM!</v>
      </c>
      <c r="J30" s="10" t="e">
        <f t="shared" si="4"/>
        <v>#NUM!</v>
      </c>
      <c r="K30" s="13" t="e">
        <f t="shared" si="5"/>
        <v>#NUM!</v>
      </c>
      <c r="L30" s="10" t="e">
        <f t="shared" si="11"/>
        <v>#NUM!</v>
      </c>
      <c r="M30" s="21" t="e">
        <f t="shared" si="14"/>
        <v>#NUM!</v>
      </c>
      <c r="N30" s="21" t="e">
        <f t="shared" si="14"/>
        <v>#NUM!</v>
      </c>
      <c r="O30" s="21" t="e">
        <f t="shared" si="14"/>
        <v>#NUM!</v>
      </c>
      <c r="P30" s="21" t="e">
        <f t="shared" si="14"/>
        <v>#NUM!</v>
      </c>
      <c r="Q30" s="21" t="e">
        <f t="shared" si="14"/>
        <v>#NUM!</v>
      </c>
      <c r="R30" s="21" t="e">
        <f t="shared" si="14"/>
        <v>#NUM!</v>
      </c>
      <c r="S30" s="13" t="e">
        <f t="shared" si="6"/>
        <v>#NUM!</v>
      </c>
      <c r="T30" s="21" t="e">
        <f t="shared" si="7"/>
        <v>#NUM!</v>
      </c>
      <c r="U30" s="10" t="e">
        <f t="shared" si="8"/>
        <v>#NUM!</v>
      </c>
      <c r="V30" s="10" t="e">
        <f>+IF(C30=MAX(IMAE!G:G),'IMAE shewhart (2)'!B30,NA())</f>
        <v>#NUM!</v>
      </c>
    </row>
    <row r="31" spans="1:22" x14ac:dyDescent="0.35">
      <c r="A31" s="10">
        <f t="shared" si="9"/>
        <v>28</v>
      </c>
      <c r="B31" s="10" t="e">
        <f>+'IMAE para s (2)'!E29</f>
        <v>#NUM!</v>
      </c>
      <c r="C31" s="12" t="e">
        <f t="shared" si="10"/>
        <v>#NUM!</v>
      </c>
      <c r="D31" s="10" t="e">
        <f t="shared" si="1"/>
        <v>#NUM!</v>
      </c>
      <c r="E31" s="10" t="e">
        <f t="shared" si="2"/>
        <v>#NUM!</v>
      </c>
      <c r="F31" s="10" t="e">
        <f t="shared" si="3"/>
        <v>#NUM!</v>
      </c>
      <c r="G31" s="10" t="e">
        <f>+'IMAE regresion (2)'!B52</f>
        <v>#NUM!</v>
      </c>
      <c r="H31" s="10" t="e">
        <f>+'IMAE regresion (2)'!C52</f>
        <v>#NUM!</v>
      </c>
      <c r="I31" s="10" t="e">
        <f t="shared" si="13"/>
        <v>#NUM!</v>
      </c>
      <c r="J31" s="10" t="e">
        <f t="shared" si="4"/>
        <v>#NUM!</v>
      </c>
      <c r="K31" s="13" t="e">
        <f t="shared" si="5"/>
        <v>#NUM!</v>
      </c>
      <c r="L31" s="10" t="e">
        <f t="shared" si="11"/>
        <v>#NUM!</v>
      </c>
      <c r="M31" s="21" t="e">
        <f t="shared" si="14"/>
        <v>#NUM!</v>
      </c>
      <c r="N31" s="21" t="e">
        <f t="shared" si="14"/>
        <v>#NUM!</v>
      </c>
      <c r="O31" s="21" t="e">
        <f t="shared" si="14"/>
        <v>#NUM!</v>
      </c>
      <c r="P31" s="21" t="e">
        <f t="shared" si="14"/>
        <v>#NUM!</v>
      </c>
      <c r="Q31" s="21" t="e">
        <f t="shared" si="14"/>
        <v>#NUM!</v>
      </c>
      <c r="R31" s="21" t="e">
        <f t="shared" si="14"/>
        <v>#NUM!</v>
      </c>
      <c r="S31" s="13" t="e">
        <f t="shared" si="6"/>
        <v>#NUM!</v>
      </c>
      <c r="T31" s="21" t="e">
        <f t="shared" si="7"/>
        <v>#NUM!</v>
      </c>
      <c r="U31" s="10" t="e">
        <f t="shared" si="8"/>
        <v>#NUM!</v>
      </c>
      <c r="V31" s="10" t="e">
        <f>+IF(C31=MAX(IMAE!G:G),'IMAE shewhart (2)'!B31,NA())</f>
        <v>#NUM!</v>
      </c>
    </row>
    <row r="32" spans="1:22" x14ac:dyDescent="0.35">
      <c r="A32" s="10">
        <f t="shared" si="9"/>
        <v>29</v>
      </c>
      <c r="B32" s="10" t="e">
        <f>+'IMAE para s (2)'!E30</f>
        <v>#NUM!</v>
      </c>
      <c r="C32" s="12" t="e">
        <f t="shared" si="10"/>
        <v>#NUM!</v>
      </c>
      <c r="D32" s="10" t="e">
        <f t="shared" si="1"/>
        <v>#NUM!</v>
      </c>
      <c r="E32" s="10" t="e">
        <f t="shared" si="2"/>
        <v>#NUM!</v>
      </c>
      <c r="F32" s="10" t="e">
        <f t="shared" si="3"/>
        <v>#NUM!</v>
      </c>
      <c r="G32" s="10" t="e">
        <f>+'IMAE regresion (2)'!B53</f>
        <v>#NUM!</v>
      </c>
      <c r="H32" s="10" t="e">
        <f>+'IMAE regresion (2)'!C53</f>
        <v>#NUM!</v>
      </c>
      <c r="I32" s="10" t="e">
        <f t="shared" si="13"/>
        <v>#NUM!</v>
      </c>
      <c r="J32" s="10" t="e">
        <f t="shared" si="4"/>
        <v>#NUM!</v>
      </c>
      <c r="K32" s="13" t="e">
        <f t="shared" si="5"/>
        <v>#NUM!</v>
      </c>
      <c r="L32" s="10" t="e">
        <f t="shared" si="11"/>
        <v>#NUM!</v>
      </c>
      <c r="M32" s="21" t="e">
        <f t="shared" si="14"/>
        <v>#NUM!</v>
      </c>
      <c r="N32" s="21" t="e">
        <f t="shared" si="14"/>
        <v>#NUM!</v>
      </c>
      <c r="O32" s="21" t="e">
        <f t="shared" si="14"/>
        <v>#NUM!</v>
      </c>
      <c r="P32" s="21" t="e">
        <f t="shared" si="14"/>
        <v>#NUM!</v>
      </c>
      <c r="Q32" s="21" t="e">
        <f t="shared" si="14"/>
        <v>#NUM!</v>
      </c>
      <c r="R32" s="21" t="e">
        <f t="shared" si="14"/>
        <v>#NUM!</v>
      </c>
      <c r="S32" s="13" t="e">
        <f t="shared" si="6"/>
        <v>#NUM!</v>
      </c>
      <c r="T32" s="21" t="e">
        <f t="shared" si="7"/>
        <v>#NUM!</v>
      </c>
      <c r="U32" s="10" t="e">
        <f t="shared" si="8"/>
        <v>#NUM!</v>
      </c>
      <c r="V32" s="10" t="e">
        <f>+IF(C32=MAX(IMAE!G:G),'IMAE shewhart (2)'!B32,NA())</f>
        <v>#NUM!</v>
      </c>
    </row>
    <row r="33" spans="1:22" x14ac:dyDescent="0.35">
      <c r="A33" s="10">
        <f t="shared" si="9"/>
        <v>30</v>
      </c>
      <c r="B33" s="10" t="e">
        <f>+'IMAE para s (2)'!E31</f>
        <v>#NUM!</v>
      </c>
      <c r="C33" s="12" t="e">
        <f t="shared" si="10"/>
        <v>#NUM!</v>
      </c>
      <c r="D33" s="10" t="e">
        <f t="shared" si="1"/>
        <v>#NUM!</v>
      </c>
      <c r="E33" s="10" t="e">
        <f t="shared" si="2"/>
        <v>#NUM!</v>
      </c>
      <c r="F33" s="10" t="e">
        <f t="shared" si="3"/>
        <v>#NUM!</v>
      </c>
      <c r="G33" s="10" t="e">
        <f>+'IMAE regresion (2)'!B54</f>
        <v>#NUM!</v>
      </c>
      <c r="H33" s="10" t="e">
        <f>+'IMAE regresion (2)'!C54</f>
        <v>#NUM!</v>
      </c>
      <c r="I33" s="10" t="e">
        <f t="shared" si="13"/>
        <v>#NUM!</v>
      </c>
      <c r="J33" s="10" t="e">
        <f t="shared" si="4"/>
        <v>#NUM!</v>
      </c>
      <c r="K33" s="13" t="e">
        <f t="shared" si="5"/>
        <v>#NUM!</v>
      </c>
      <c r="L33" s="10" t="e">
        <f t="shared" si="11"/>
        <v>#NUM!</v>
      </c>
      <c r="M33" s="21" t="e">
        <f t="shared" si="14"/>
        <v>#NUM!</v>
      </c>
      <c r="N33" s="21" t="e">
        <f t="shared" si="14"/>
        <v>#NUM!</v>
      </c>
      <c r="O33" s="21" t="e">
        <f t="shared" si="14"/>
        <v>#NUM!</v>
      </c>
      <c r="P33" s="21" t="e">
        <f t="shared" si="14"/>
        <v>#NUM!</v>
      </c>
      <c r="Q33" s="21" t="e">
        <f t="shared" si="14"/>
        <v>#NUM!</v>
      </c>
      <c r="R33" s="21" t="e">
        <f t="shared" si="14"/>
        <v>#NUM!</v>
      </c>
      <c r="S33" s="13" t="e">
        <f t="shared" si="6"/>
        <v>#NUM!</v>
      </c>
      <c r="T33" s="21" t="e">
        <f t="shared" si="7"/>
        <v>#NUM!</v>
      </c>
      <c r="U33" s="10" t="e">
        <f t="shared" si="8"/>
        <v>#NUM!</v>
      </c>
      <c r="V33" s="10" t="e">
        <f>+IF(C33=MAX(IMAE!G:G),'IMAE shewhart (2)'!B33,NA())</f>
        <v>#NUM!</v>
      </c>
    </row>
    <row r="34" spans="1:22" x14ac:dyDescent="0.35">
      <c r="A34" s="10">
        <f t="shared" si="9"/>
        <v>31</v>
      </c>
      <c r="B34" s="10" t="e">
        <f>+'IMAE para s (2)'!E32</f>
        <v>#NUM!</v>
      </c>
      <c r="C34" s="12" t="e">
        <f t="shared" si="10"/>
        <v>#NUM!</v>
      </c>
      <c r="D34" s="10" t="e">
        <f t="shared" si="1"/>
        <v>#NUM!</v>
      </c>
      <c r="E34" s="10" t="e">
        <f t="shared" si="2"/>
        <v>#NUM!</v>
      </c>
      <c r="F34" s="10" t="e">
        <f t="shared" si="3"/>
        <v>#NUM!</v>
      </c>
      <c r="G34" s="10" t="e">
        <f>+'IMAE regresion (2)'!B55</f>
        <v>#NUM!</v>
      </c>
      <c r="H34" s="10" t="e">
        <f>+'IMAE regresion (2)'!C55</f>
        <v>#NUM!</v>
      </c>
      <c r="I34" s="10" t="e">
        <f t="shared" si="13"/>
        <v>#NUM!</v>
      </c>
      <c r="J34" s="10" t="e">
        <f t="shared" si="4"/>
        <v>#NUM!</v>
      </c>
      <c r="K34" s="13" t="e">
        <f t="shared" si="5"/>
        <v>#NUM!</v>
      </c>
      <c r="L34" s="10" t="e">
        <f t="shared" si="11"/>
        <v>#NUM!</v>
      </c>
      <c r="M34" s="21" t="e">
        <f t="shared" si="14"/>
        <v>#NUM!</v>
      </c>
      <c r="N34" s="21" t="e">
        <f t="shared" si="14"/>
        <v>#NUM!</v>
      </c>
      <c r="O34" s="21" t="e">
        <f t="shared" si="14"/>
        <v>#NUM!</v>
      </c>
      <c r="P34" s="21" t="e">
        <f t="shared" si="14"/>
        <v>#NUM!</v>
      </c>
      <c r="Q34" s="21" t="e">
        <f t="shared" si="14"/>
        <v>#NUM!</v>
      </c>
      <c r="R34" s="21" t="e">
        <f t="shared" si="14"/>
        <v>#NUM!</v>
      </c>
      <c r="S34" s="13" t="e">
        <f t="shared" si="6"/>
        <v>#NUM!</v>
      </c>
      <c r="T34" s="21" t="e">
        <f t="shared" si="7"/>
        <v>#NUM!</v>
      </c>
      <c r="U34" s="10" t="e">
        <f t="shared" si="8"/>
        <v>#NUM!</v>
      </c>
      <c r="V34" s="10" t="e">
        <f>+IF(C34=MAX(IMAE!G:G),'IMAE shewhart (2)'!B34,NA())</f>
        <v>#NUM!</v>
      </c>
    </row>
    <row r="35" spans="1:22" x14ac:dyDescent="0.35">
      <c r="A35" s="10">
        <f t="shared" si="9"/>
        <v>32</v>
      </c>
      <c r="B35" s="10" t="e">
        <f>+'IMAE para s (2)'!E33</f>
        <v>#NUM!</v>
      </c>
      <c r="C35" s="12" t="e">
        <f t="shared" si="10"/>
        <v>#NUM!</v>
      </c>
      <c r="D35" s="10" t="e">
        <f t="shared" si="1"/>
        <v>#NUM!</v>
      </c>
      <c r="E35" s="10" t="e">
        <f t="shared" si="2"/>
        <v>#NUM!</v>
      </c>
      <c r="F35" s="10" t="e">
        <f t="shared" si="3"/>
        <v>#NUM!</v>
      </c>
      <c r="G35" s="10" t="e">
        <f>+'IMAE regresion (2)'!B56</f>
        <v>#NUM!</v>
      </c>
      <c r="H35" s="10" t="e">
        <f>+'IMAE regresion (2)'!C56</f>
        <v>#NUM!</v>
      </c>
      <c r="I35" s="10" t="e">
        <f t="shared" si="13"/>
        <v>#NUM!</v>
      </c>
      <c r="J35" s="10" t="e">
        <f t="shared" si="4"/>
        <v>#NUM!</v>
      </c>
      <c r="K35" s="13" t="e">
        <f t="shared" si="5"/>
        <v>#NUM!</v>
      </c>
      <c r="L35" s="10" t="e">
        <f t="shared" si="11"/>
        <v>#NUM!</v>
      </c>
      <c r="M35" s="21" t="e">
        <f t="shared" si="14"/>
        <v>#NUM!</v>
      </c>
      <c r="N35" s="21" t="e">
        <f t="shared" si="14"/>
        <v>#NUM!</v>
      </c>
      <c r="O35" s="21" t="e">
        <f t="shared" si="14"/>
        <v>#NUM!</v>
      </c>
      <c r="P35" s="21" t="e">
        <f t="shared" si="14"/>
        <v>#NUM!</v>
      </c>
      <c r="Q35" s="21" t="e">
        <f t="shared" si="14"/>
        <v>#NUM!</v>
      </c>
      <c r="R35" s="21" t="e">
        <f t="shared" si="14"/>
        <v>#NUM!</v>
      </c>
      <c r="S35" s="13" t="e">
        <f t="shared" si="6"/>
        <v>#NUM!</v>
      </c>
      <c r="T35" s="21" t="e">
        <f t="shared" si="7"/>
        <v>#NUM!</v>
      </c>
      <c r="U35" s="10" t="e">
        <f t="shared" si="8"/>
        <v>#NUM!</v>
      </c>
      <c r="V35" s="10" t="e">
        <f>+IF(C35=MAX(IMAE!G:G),'IMAE shewhart (2)'!B35,NA())</f>
        <v>#NUM!</v>
      </c>
    </row>
    <row r="36" spans="1:22" x14ac:dyDescent="0.35">
      <c r="A36" s="10">
        <f t="shared" si="9"/>
        <v>33</v>
      </c>
      <c r="B36" s="10" t="e">
        <f>+'IMAE para s (2)'!E34</f>
        <v>#NUM!</v>
      </c>
      <c r="C36" s="12" t="e">
        <f t="shared" si="10"/>
        <v>#NUM!</v>
      </c>
      <c r="D36" s="10" t="e">
        <f t="shared" si="1"/>
        <v>#NUM!</v>
      </c>
      <c r="E36" s="10" t="e">
        <f t="shared" si="2"/>
        <v>#NUM!</v>
      </c>
      <c r="F36" s="10" t="e">
        <f t="shared" si="3"/>
        <v>#NUM!</v>
      </c>
      <c r="G36" s="10" t="e">
        <f>+'IMAE regresion (2)'!B57</f>
        <v>#NUM!</v>
      </c>
      <c r="H36" s="10" t="e">
        <f>+'IMAE regresion (2)'!C57</f>
        <v>#NUM!</v>
      </c>
      <c r="I36" s="10" t="e">
        <f t="shared" si="13"/>
        <v>#NUM!</v>
      </c>
      <c r="J36" s="10" t="e">
        <f t="shared" si="4"/>
        <v>#NUM!</v>
      </c>
      <c r="K36" s="13" t="e">
        <f t="shared" si="5"/>
        <v>#NUM!</v>
      </c>
      <c r="L36" s="10" t="e">
        <f t="shared" si="11"/>
        <v>#NUM!</v>
      </c>
      <c r="M36" s="21" t="e">
        <f t="shared" si="14"/>
        <v>#NUM!</v>
      </c>
      <c r="N36" s="21" t="e">
        <f t="shared" si="14"/>
        <v>#NUM!</v>
      </c>
      <c r="O36" s="21" t="e">
        <f t="shared" si="14"/>
        <v>#NUM!</v>
      </c>
      <c r="P36" s="21" t="e">
        <f t="shared" si="14"/>
        <v>#NUM!</v>
      </c>
      <c r="Q36" s="21" t="e">
        <f t="shared" si="14"/>
        <v>#NUM!</v>
      </c>
      <c r="R36" s="21" t="e">
        <f t="shared" si="14"/>
        <v>#NUM!</v>
      </c>
      <c r="S36" s="13" t="e">
        <f t="shared" si="6"/>
        <v>#NUM!</v>
      </c>
      <c r="T36" s="21" t="e">
        <f t="shared" si="7"/>
        <v>#NUM!</v>
      </c>
      <c r="U36" s="10" t="e">
        <f t="shared" si="8"/>
        <v>#NUM!</v>
      </c>
      <c r="V36" s="10" t="e">
        <f>+IF(C36=MAX(IMAE!G:G),'IMAE shewhart (2)'!B36,NA())</f>
        <v>#NUM!</v>
      </c>
    </row>
    <row r="37" spans="1:22" x14ac:dyDescent="0.35">
      <c r="A37" s="10">
        <f t="shared" si="9"/>
        <v>34</v>
      </c>
      <c r="B37" s="10" t="e">
        <f>+'IMAE para s (2)'!E35</f>
        <v>#NUM!</v>
      </c>
      <c r="C37" s="12" t="e">
        <f t="shared" si="10"/>
        <v>#NUM!</v>
      </c>
      <c r="D37" s="10" t="e">
        <f t="shared" si="1"/>
        <v>#NUM!</v>
      </c>
      <c r="E37" s="10" t="e">
        <f t="shared" si="2"/>
        <v>#NUM!</v>
      </c>
      <c r="F37" s="10" t="e">
        <f t="shared" si="3"/>
        <v>#NUM!</v>
      </c>
      <c r="G37" s="10" t="e">
        <f>+'IMAE regresion (2)'!B58</f>
        <v>#NUM!</v>
      </c>
      <c r="H37" s="10" t="e">
        <f>+'IMAE regresion (2)'!C58</f>
        <v>#NUM!</v>
      </c>
      <c r="I37" s="10" t="e">
        <f t="shared" si="13"/>
        <v>#NUM!</v>
      </c>
      <c r="J37" s="10" t="e">
        <f t="shared" si="4"/>
        <v>#NUM!</v>
      </c>
      <c r="K37" s="13" t="e">
        <f t="shared" si="5"/>
        <v>#NUM!</v>
      </c>
      <c r="L37" s="10" t="e">
        <f t="shared" si="11"/>
        <v>#NUM!</v>
      </c>
      <c r="M37" s="21" t="e">
        <f t="shared" si="14"/>
        <v>#NUM!</v>
      </c>
      <c r="N37" s="21" t="e">
        <f t="shared" si="14"/>
        <v>#NUM!</v>
      </c>
      <c r="O37" s="21" t="e">
        <f t="shared" si="14"/>
        <v>#NUM!</v>
      </c>
      <c r="P37" s="21" t="e">
        <f t="shared" si="14"/>
        <v>#NUM!</v>
      </c>
      <c r="Q37" s="21" t="e">
        <f t="shared" si="14"/>
        <v>#NUM!</v>
      </c>
      <c r="R37" s="21" t="e">
        <f t="shared" si="14"/>
        <v>#NUM!</v>
      </c>
      <c r="S37" s="13" t="e">
        <f t="shared" si="6"/>
        <v>#NUM!</v>
      </c>
      <c r="T37" s="21" t="e">
        <f t="shared" si="7"/>
        <v>#NUM!</v>
      </c>
      <c r="U37" s="10" t="e">
        <f t="shared" si="8"/>
        <v>#NUM!</v>
      </c>
      <c r="V37" s="10" t="e">
        <f>+IF(C37=MAX(IMAE!G:G),'IMAE shewhart (2)'!B37,NA())</f>
        <v>#NUM!</v>
      </c>
    </row>
    <row r="38" spans="1:22" x14ac:dyDescent="0.35">
      <c r="A38" s="10">
        <f t="shared" si="9"/>
        <v>35</v>
      </c>
      <c r="B38" s="10" t="e">
        <f>+'IMAE para s (2)'!E36</f>
        <v>#NUM!</v>
      </c>
      <c r="C38" s="12" t="e">
        <f t="shared" si="10"/>
        <v>#NUM!</v>
      </c>
      <c r="D38" s="10" t="e">
        <f t="shared" si="1"/>
        <v>#NUM!</v>
      </c>
      <c r="E38" s="10" t="e">
        <f t="shared" si="2"/>
        <v>#NUM!</v>
      </c>
      <c r="F38" s="10" t="e">
        <f t="shared" si="3"/>
        <v>#NUM!</v>
      </c>
      <c r="G38" s="10" t="e">
        <f>+'IMAE regresion (2)'!B59</f>
        <v>#NUM!</v>
      </c>
      <c r="H38" s="10" t="e">
        <f>+'IMAE regresion (2)'!C59</f>
        <v>#NUM!</v>
      </c>
      <c r="I38" s="10" t="e">
        <f t="shared" si="13"/>
        <v>#NUM!</v>
      </c>
      <c r="J38" s="10" t="e">
        <f t="shared" si="4"/>
        <v>#NUM!</v>
      </c>
      <c r="K38" s="13" t="e">
        <f t="shared" si="5"/>
        <v>#NUM!</v>
      </c>
      <c r="L38" s="10" t="e">
        <f t="shared" si="11"/>
        <v>#NUM!</v>
      </c>
      <c r="M38" s="21" t="e">
        <f t="shared" si="14"/>
        <v>#NUM!</v>
      </c>
      <c r="N38" s="21" t="e">
        <f t="shared" si="14"/>
        <v>#NUM!</v>
      </c>
      <c r="O38" s="21" t="e">
        <f t="shared" si="14"/>
        <v>#NUM!</v>
      </c>
      <c r="P38" s="21" t="e">
        <f t="shared" si="14"/>
        <v>#NUM!</v>
      </c>
      <c r="Q38" s="21" t="e">
        <f t="shared" si="14"/>
        <v>#NUM!</v>
      </c>
      <c r="R38" s="21" t="e">
        <f t="shared" si="14"/>
        <v>#NUM!</v>
      </c>
      <c r="S38" s="13" t="e">
        <f t="shared" si="6"/>
        <v>#NUM!</v>
      </c>
      <c r="T38" s="21" t="e">
        <f t="shared" si="7"/>
        <v>#NUM!</v>
      </c>
      <c r="U38" s="10" t="e">
        <f t="shared" si="8"/>
        <v>#NUM!</v>
      </c>
      <c r="V38" s="10" t="e">
        <f>+IF(C38=MAX(IMAE!G:G),'IMAE shewhart (2)'!B38,NA())</f>
        <v>#NUM!</v>
      </c>
    </row>
    <row r="39" spans="1:22" x14ac:dyDescent="0.35">
      <c r="A39" s="10">
        <f t="shared" si="9"/>
        <v>36</v>
      </c>
      <c r="B39" s="10" t="e">
        <f>+'IMAE para s (2)'!E37</f>
        <v>#NUM!</v>
      </c>
      <c r="C39" s="12" t="e">
        <f t="shared" si="10"/>
        <v>#NUM!</v>
      </c>
      <c r="D39" s="10" t="e">
        <f t="shared" si="1"/>
        <v>#NUM!</v>
      </c>
      <c r="E39" s="10" t="e">
        <f t="shared" si="2"/>
        <v>#NUM!</v>
      </c>
      <c r="F39" s="10" t="e">
        <f t="shared" si="3"/>
        <v>#NUM!</v>
      </c>
      <c r="G39" s="10" t="e">
        <f>+'IMAE regresion (2)'!B60</f>
        <v>#NUM!</v>
      </c>
      <c r="H39" s="10" t="e">
        <f>+'IMAE regresion (2)'!C60</f>
        <v>#NUM!</v>
      </c>
      <c r="I39" s="10" t="e">
        <f t="shared" si="13"/>
        <v>#NUM!</v>
      </c>
      <c r="J39" s="10" t="e">
        <f t="shared" si="4"/>
        <v>#NUM!</v>
      </c>
      <c r="K39" s="13" t="e">
        <f t="shared" si="5"/>
        <v>#NUM!</v>
      </c>
      <c r="L39" s="10" t="e">
        <f t="shared" si="11"/>
        <v>#NUM!</v>
      </c>
      <c r="M39" s="21" t="e">
        <f t="shared" si="14"/>
        <v>#NUM!</v>
      </c>
      <c r="N39" s="21" t="e">
        <f t="shared" si="14"/>
        <v>#NUM!</v>
      </c>
      <c r="O39" s="21" t="e">
        <f t="shared" si="14"/>
        <v>#NUM!</v>
      </c>
      <c r="P39" s="21" t="e">
        <f t="shared" si="14"/>
        <v>#NUM!</v>
      </c>
      <c r="Q39" s="21" t="e">
        <f t="shared" si="14"/>
        <v>#NUM!</v>
      </c>
      <c r="R39" s="21" t="e">
        <f t="shared" si="14"/>
        <v>#NUM!</v>
      </c>
      <c r="S39" s="13" t="e">
        <f t="shared" si="6"/>
        <v>#NUM!</v>
      </c>
      <c r="T39" s="21" t="e">
        <f t="shared" si="7"/>
        <v>#NUM!</v>
      </c>
      <c r="U39" s="10" t="e">
        <f t="shared" si="8"/>
        <v>#NUM!</v>
      </c>
      <c r="V39" s="10" t="e">
        <f>+IF(C39=MAX(IMAE!G:G),'IMAE shewhart (2)'!B39,NA())</f>
        <v>#NUM!</v>
      </c>
    </row>
    <row r="40" spans="1:22" x14ac:dyDescent="0.35">
      <c r="A40" s="10">
        <f t="shared" si="9"/>
        <v>37</v>
      </c>
      <c r="B40" s="10" t="e">
        <f>+'IMAE para s (2)'!E38</f>
        <v>#NUM!</v>
      </c>
      <c r="C40" s="12" t="e">
        <f t="shared" si="10"/>
        <v>#NUM!</v>
      </c>
      <c r="D40" s="10" t="e">
        <f t="shared" si="1"/>
        <v>#NUM!</v>
      </c>
      <c r="E40" s="10" t="e">
        <f t="shared" si="2"/>
        <v>#NUM!</v>
      </c>
      <c r="F40" s="10" t="e">
        <f t="shared" si="3"/>
        <v>#NUM!</v>
      </c>
      <c r="G40" s="10" t="e">
        <f>+'IMAE regresion (2)'!B61</f>
        <v>#NUM!</v>
      </c>
      <c r="H40" s="10" t="e">
        <f>+'IMAE regresion (2)'!C61</f>
        <v>#NUM!</v>
      </c>
      <c r="I40" s="10" t="e">
        <f t="shared" si="13"/>
        <v>#NUM!</v>
      </c>
      <c r="J40" s="10" t="e">
        <f t="shared" si="4"/>
        <v>#NUM!</v>
      </c>
      <c r="K40" s="13" t="e">
        <f t="shared" si="5"/>
        <v>#NUM!</v>
      </c>
      <c r="L40" s="10" t="e">
        <f t="shared" si="11"/>
        <v>#NUM!</v>
      </c>
      <c r="M40" s="21" t="e">
        <f t="shared" si="14"/>
        <v>#NUM!</v>
      </c>
      <c r="N40" s="21" t="e">
        <f t="shared" si="14"/>
        <v>#NUM!</v>
      </c>
      <c r="O40" s="21" t="e">
        <f t="shared" si="14"/>
        <v>#NUM!</v>
      </c>
      <c r="P40" s="21" t="e">
        <f t="shared" si="14"/>
        <v>#NUM!</v>
      </c>
      <c r="Q40" s="21" t="e">
        <f t="shared" si="14"/>
        <v>#NUM!</v>
      </c>
      <c r="R40" s="21" t="e">
        <f t="shared" si="14"/>
        <v>#NUM!</v>
      </c>
      <c r="S40" s="13" t="e">
        <f t="shared" si="6"/>
        <v>#NUM!</v>
      </c>
      <c r="T40" s="21" t="e">
        <f t="shared" si="7"/>
        <v>#NUM!</v>
      </c>
      <c r="U40" s="10" t="e">
        <f t="shared" si="8"/>
        <v>#NUM!</v>
      </c>
      <c r="V40" s="10" t="e">
        <f>+IF(C40=MAX(IMAE!G:G),'IMAE shewhart (2)'!B40,NA())</f>
        <v>#NUM!</v>
      </c>
    </row>
    <row r="41" spans="1:22" x14ac:dyDescent="0.35">
      <c r="A41" s="10">
        <f t="shared" si="9"/>
        <v>38</v>
      </c>
      <c r="B41" s="10" t="e">
        <f>+'IMAE para s (2)'!E39</f>
        <v>#NUM!</v>
      </c>
      <c r="C41" s="12" t="e">
        <f t="shared" si="10"/>
        <v>#NUM!</v>
      </c>
      <c r="D41" s="10" t="e">
        <f t="shared" si="1"/>
        <v>#NUM!</v>
      </c>
      <c r="E41" s="10" t="e">
        <f t="shared" si="2"/>
        <v>#NUM!</v>
      </c>
      <c r="F41" s="10" t="e">
        <f t="shared" si="3"/>
        <v>#NUM!</v>
      </c>
      <c r="G41" s="10" t="e">
        <f>+'IMAE regresion (2)'!B62</f>
        <v>#NUM!</v>
      </c>
      <c r="H41" s="10" t="e">
        <f>+'IMAE regresion (2)'!C62</f>
        <v>#NUM!</v>
      </c>
      <c r="I41" s="10" t="e">
        <f t="shared" si="13"/>
        <v>#NUM!</v>
      </c>
      <c r="J41" s="10" t="e">
        <f t="shared" si="4"/>
        <v>#NUM!</v>
      </c>
      <c r="K41" s="13" t="e">
        <f t="shared" si="5"/>
        <v>#NUM!</v>
      </c>
      <c r="L41" s="10" t="e">
        <f t="shared" si="11"/>
        <v>#NUM!</v>
      </c>
      <c r="M41" s="21" t="e">
        <f t="shared" si="14"/>
        <v>#NUM!</v>
      </c>
      <c r="N41" s="21" t="e">
        <f t="shared" si="14"/>
        <v>#NUM!</v>
      </c>
      <c r="O41" s="21" t="e">
        <f t="shared" si="14"/>
        <v>#NUM!</v>
      </c>
      <c r="P41" s="21" t="e">
        <f t="shared" si="14"/>
        <v>#NUM!</v>
      </c>
      <c r="Q41" s="21" t="e">
        <f t="shared" si="14"/>
        <v>#NUM!</v>
      </c>
      <c r="R41" s="21" t="e">
        <f t="shared" si="14"/>
        <v>#NUM!</v>
      </c>
      <c r="S41" s="13" t="e">
        <f t="shared" si="6"/>
        <v>#NUM!</v>
      </c>
      <c r="T41" s="21" t="e">
        <f t="shared" si="7"/>
        <v>#NUM!</v>
      </c>
      <c r="U41" s="10" t="e">
        <f t="shared" si="8"/>
        <v>#NUM!</v>
      </c>
      <c r="V41" s="10" t="e">
        <f>+IF(C41=MAX(IMAE!G:G),'IMAE shewhart (2)'!B41,NA())</f>
        <v>#NUM!</v>
      </c>
    </row>
    <row r="42" spans="1:22" x14ac:dyDescent="0.35">
      <c r="A42" s="10">
        <f t="shared" si="9"/>
        <v>39</v>
      </c>
      <c r="B42" s="10" t="e">
        <f>+'IMAE para s (2)'!E40</f>
        <v>#NUM!</v>
      </c>
      <c r="C42" s="12" t="e">
        <f t="shared" si="10"/>
        <v>#NUM!</v>
      </c>
      <c r="D42" s="10" t="e">
        <f t="shared" si="1"/>
        <v>#NUM!</v>
      </c>
      <c r="E42" s="10" t="e">
        <f t="shared" si="2"/>
        <v>#NUM!</v>
      </c>
      <c r="F42" s="10" t="e">
        <f t="shared" si="3"/>
        <v>#NUM!</v>
      </c>
      <c r="G42" s="10" t="e">
        <f>+'IMAE regresion (2)'!B63</f>
        <v>#NUM!</v>
      </c>
      <c r="H42" s="10" t="e">
        <f>+'IMAE regresion (2)'!C63</f>
        <v>#NUM!</v>
      </c>
      <c r="I42" s="10" t="e">
        <f t="shared" si="13"/>
        <v>#NUM!</v>
      </c>
      <c r="J42" s="10" t="e">
        <f t="shared" si="4"/>
        <v>#NUM!</v>
      </c>
      <c r="K42" s="13" t="e">
        <f t="shared" si="5"/>
        <v>#NUM!</v>
      </c>
      <c r="L42" s="10" t="e">
        <f t="shared" si="11"/>
        <v>#NUM!</v>
      </c>
      <c r="M42" s="21" t="e">
        <f t="shared" si="14"/>
        <v>#NUM!</v>
      </c>
      <c r="N42" s="21" t="e">
        <f t="shared" si="14"/>
        <v>#NUM!</v>
      </c>
      <c r="O42" s="21" t="e">
        <f t="shared" si="14"/>
        <v>#NUM!</v>
      </c>
      <c r="P42" s="21" t="e">
        <f t="shared" si="14"/>
        <v>#NUM!</v>
      </c>
      <c r="Q42" s="21" t="e">
        <f t="shared" si="14"/>
        <v>#NUM!</v>
      </c>
      <c r="R42" s="21" t="e">
        <f t="shared" si="14"/>
        <v>#NUM!</v>
      </c>
      <c r="S42" s="13" t="e">
        <f t="shared" si="6"/>
        <v>#NUM!</v>
      </c>
      <c r="T42" s="21" t="e">
        <f t="shared" si="7"/>
        <v>#NUM!</v>
      </c>
      <c r="U42" s="10" t="e">
        <f t="shared" si="8"/>
        <v>#NUM!</v>
      </c>
      <c r="V42" s="10" t="e">
        <f>+IF(C42=MAX(IMAE!G:G),'IMAE shewhart (2)'!B42,NA())</f>
        <v>#NUM!</v>
      </c>
    </row>
    <row r="43" spans="1:22" x14ac:dyDescent="0.35">
      <c r="A43" s="10">
        <f t="shared" si="9"/>
        <v>40</v>
      </c>
      <c r="B43" s="10" t="e">
        <f>+'IMAE para s (2)'!E41</f>
        <v>#NUM!</v>
      </c>
      <c r="C43" s="12" t="e">
        <f t="shared" si="10"/>
        <v>#NUM!</v>
      </c>
      <c r="D43" s="10" t="e">
        <f t="shared" si="1"/>
        <v>#NUM!</v>
      </c>
      <c r="E43" s="10" t="e">
        <f t="shared" si="2"/>
        <v>#NUM!</v>
      </c>
      <c r="F43" s="10" t="e">
        <f t="shared" si="3"/>
        <v>#NUM!</v>
      </c>
      <c r="G43" s="10" t="e">
        <f>+'IMAE regresion (2)'!B64</f>
        <v>#NUM!</v>
      </c>
      <c r="H43" s="10" t="e">
        <f>+'IMAE regresion (2)'!C64</f>
        <v>#NUM!</v>
      </c>
      <c r="I43" s="10" t="e">
        <f t="shared" si="13"/>
        <v>#NUM!</v>
      </c>
      <c r="J43" s="10" t="e">
        <f t="shared" si="4"/>
        <v>#NUM!</v>
      </c>
      <c r="K43" s="13" t="e">
        <f t="shared" si="5"/>
        <v>#NUM!</v>
      </c>
      <c r="L43" s="10" t="e">
        <f t="shared" si="11"/>
        <v>#NUM!</v>
      </c>
      <c r="M43" s="21" t="e">
        <f t="shared" si="14"/>
        <v>#NUM!</v>
      </c>
      <c r="N43" s="21" t="e">
        <f t="shared" si="14"/>
        <v>#NUM!</v>
      </c>
      <c r="O43" s="21" t="e">
        <f t="shared" si="14"/>
        <v>#NUM!</v>
      </c>
      <c r="P43" s="21" t="e">
        <f t="shared" si="14"/>
        <v>#NUM!</v>
      </c>
      <c r="Q43" s="21" t="e">
        <f t="shared" si="14"/>
        <v>#NUM!</v>
      </c>
      <c r="R43" s="21" t="e">
        <f t="shared" si="14"/>
        <v>#NUM!</v>
      </c>
      <c r="S43" s="13" t="e">
        <f t="shared" si="6"/>
        <v>#NUM!</v>
      </c>
      <c r="T43" s="21" t="e">
        <f t="shared" si="7"/>
        <v>#NUM!</v>
      </c>
      <c r="U43" s="10" t="e">
        <f t="shared" si="8"/>
        <v>#NUM!</v>
      </c>
      <c r="V43" s="10" t="e">
        <f>+IF(C43=MAX(IMAE!G:G),'IMAE shewhart (2)'!B43,NA())</f>
        <v>#NUM!</v>
      </c>
    </row>
    <row r="44" spans="1:22" x14ac:dyDescent="0.35">
      <c r="A44" s="10">
        <f t="shared" si="9"/>
        <v>41</v>
      </c>
      <c r="B44" s="10" t="e">
        <f>+'IMAE para s (2)'!E42</f>
        <v>#NUM!</v>
      </c>
      <c r="C44" s="12" t="e">
        <f t="shared" si="10"/>
        <v>#NUM!</v>
      </c>
      <c r="D44" s="10" t="e">
        <f t="shared" si="1"/>
        <v>#NUM!</v>
      </c>
      <c r="E44" s="10" t="e">
        <f t="shared" si="2"/>
        <v>#NUM!</v>
      </c>
      <c r="F44" s="10" t="e">
        <f t="shared" si="3"/>
        <v>#NUM!</v>
      </c>
      <c r="G44" s="10" t="e">
        <f>+'IMAE regresion (2)'!B65</f>
        <v>#NUM!</v>
      </c>
      <c r="H44" s="10" t="e">
        <f>+'IMAE regresion (2)'!C65</f>
        <v>#NUM!</v>
      </c>
      <c r="I44" s="10" t="e">
        <f t="shared" si="13"/>
        <v>#NUM!</v>
      </c>
      <c r="J44" s="10" t="e">
        <f t="shared" si="4"/>
        <v>#NUM!</v>
      </c>
      <c r="K44" s="13" t="e">
        <f t="shared" si="5"/>
        <v>#NUM!</v>
      </c>
      <c r="L44" s="10" t="e">
        <f t="shared" si="11"/>
        <v>#NUM!</v>
      </c>
      <c r="M44" s="21" t="e">
        <f t="shared" si="14"/>
        <v>#NUM!</v>
      </c>
      <c r="N44" s="21" t="e">
        <f t="shared" si="14"/>
        <v>#NUM!</v>
      </c>
      <c r="O44" s="21" t="e">
        <f t="shared" si="14"/>
        <v>#NUM!</v>
      </c>
      <c r="P44" s="21" t="e">
        <f t="shared" si="14"/>
        <v>#NUM!</v>
      </c>
      <c r="Q44" s="21" t="e">
        <f t="shared" si="14"/>
        <v>#NUM!</v>
      </c>
      <c r="R44" s="21" t="e">
        <f t="shared" si="14"/>
        <v>#NUM!</v>
      </c>
      <c r="S44" s="13" t="e">
        <f t="shared" si="6"/>
        <v>#NUM!</v>
      </c>
      <c r="T44" s="21" t="e">
        <f t="shared" si="7"/>
        <v>#NUM!</v>
      </c>
      <c r="U44" s="10" t="e">
        <f t="shared" si="8"/>
        <v>#NUM!</v>
      </c>
      <c r="V44" s="10" t="e">
        <f>+IF(C44=MAX(IMAE!G:G),'IMAE shewhart (2)'!B44,NA())</f>
        <v>#NUM!</v>
      </c>
    </row>
    <row r="45" spans="1:22" x14ac:dyDescent="0.35">
      <c r="A45" s="10">
        <f t="shared" si="9"/>
        <v>42</v>
      </c>
      <c r="B45" s="10" t="e">
        <f>+'IMAE para s (2)'!E43</f>
        <v>#NUM!</v>
      </c>
      <c r="C45" s="12" t="e">
        <f t="shared" si="10"/>
        <v>#NUM!</v>
      </c>
      <c r="D45" s="10" t="e">
        <f t="shared" si="1"/>
        <v>#NUM!</v>
      </c>
      <c r="E45" s="10" t="e">
        <f t="shared" si="2"/>
        <v>#NUM!</v>
      </c>
      <c r="F45" s="10" t="e">
        <f t="shared" si="3"/>
        <v>#NUM!</v>
      </c>
      <c r="G45" s="10" t="e">
        <f>+'IMAE regresion (2)'!B66</f>
        <v>#NUM!</v>
      </c>
      <c r="H45" s="10" t="e">
        <f>+'IMAE regresion (2)'!C66</f>
        <v>#NUM!</v>
      </c>
      <c r="I45" s="10" t="e">
        <f t="shared" si="13"/>
        <v>#NUM!</v>
      </c>
      <c r="J45" s="10" t="e">
        <f t="shared" si="4"/>
        <v>#NUM!</v>
      </c>
      <c r="K45" s="13" t="e">
        <f t="shared" si="5"/>
        <v>#NUM!</v>
      </c>
      <c r="L45" s="10" t="e">
        <f t="shared" si="11"/>
        <v>#NUM!</v>
      </c>
      <c r="M45" s="21" t="e">
        <f t="shared" si="14"/>
        <v>#NUM!</v>
      </c>
      <c r="N45" s="21" t="e">
        <f t="shared" si="14"/>
        <v>#NUM!</v>
      </c>
      <c r="O45" s="21" t="e">
        <f t="shared" si="14"/>
        <v>#NUM!</v>
      </c>
      <c r="P45" s="21" t="e">
        <f t="shared" si="14"/>
        <v>#NUM!</v>
      </c>
      <c r="Q45" s="21" t="e">
        <f t="shared" si="14"/>
        <v>#NUM!</v>
      </c>
      <c r="R45" s="21" t="e">
        <f t="shared" si="14"/>
        <v>#NUM!</v>
      </c>
      <c r="S45" s="13" t="e">
        <f t="shared" si="6"/>
        <v>#NUM!</v>
      </c>
      <c r="T45" s="21" t="e">
        <f t="shared" si="7"/>
        <v>#NUM!</v>
      </c>
      <c r="U45" s="10" t="e">
        <f t="shared" si="8"/>
        <v>#NUM!</v>
      </c>
      <c r="V45" s="10" t="e">
        <f>+IF(C45=MAX(IMAE!G:G),'IMAE shewhart (2)'!B45,NA())</f>
        <v>#NUM!</v>
      </c>
    </row>
    <row r="46" spans="1:22" x14ac:dyDescent="0.35">
      <c r="A46" s="10">
        <f t="shared" si="9"/>
        <v>43</v>
      </c>
      <c r="B46" s="10" t="e">
        <f>+'IMAE para s (2)'!E44</f>
        <v>#NUM!</v>
      </c>
      <c r="C46" s="12" t="e">
        <f t="shared" si="10"/>
        <v>#NUM!</v>
      </c>
      <c r="D46" s="10" t="e">
        <f t="shared" si="1"/>
        <v>#NUM!</v>
      </c>
      <c r="E46" s="10" t="e">
        <f t="shared" si="2"/>
        <v>#NUM!</v>
      </c>
      <c r="F46" s="10" t="e">
        <f t="shared" si="3"/>
        <v>#NUM!</v>
      </c>
      <c r="G46" s="10" t="e">
        <f>+'IMAE regresion (2)'!B67</f>
        <v>#NUM!</v>
      </c>
      <c r="H46" s="10" t="e">
        <f>+'IMAE regresion (2)'!C67</f>
        <v>#NUM!</v>
      </c>
      <c r="I46" s="10" t="e">
        <f t="shared" si="13"/>
        <v>#NUM!</v>
      </c>
      <c r="J46" s="10" t="e">
        <f t="shared" si="4"/>
        <v>#NUM!</v>
      </c>
      <c r="K46" s="13" t="e">
        <f t="shared" si="5"/>
        <v>#NUM!</v>
      </c>
      <c r="L46" s="10" t="e">
        <f t="shared" si="11"/>
        <v>#NUM!</v>
      </c>
      <c r="M46" s="21" t="e">
        <f t="shared" si="14"/>
        <v>#NUM!</v>
      </c>
      <c r="N46" s="21" t="e">
        <f t="shared" si="14"/>
        <v>#NUM!</v>
      </c>
      <c r="O46" s="21" t="e">
        <f t="shared" si="14"/>
        <v>#NUM!</v>
      </c>
      <c r="P46" s="21" t="e">
        <f t="shared" si="14"/>
        <v>#NUM!</v>
      </c>
      <c r="Q46" s="21" t="e">
        <f t="shared" si="14"/>
        <v>#NUM!</v>
      </c>
      <c r="R46" s="21" t="e">
        <f t="shared" si="14"/>
        <v>#NUM!</v>
      </c>
      <c r="S46" s="13" t="e">
        <f t="shared" si="6"/>
        <v>#NUM!</v>
      </c>
      <c r="T46" s="21" t="e">
        <f t="shared" si="7"/>
        <v>#NUM!</v>
      </c>
      <c r="U46" s="10" t="e">
        <f t="shared" si="8"/>
        <v>#NUM!</v>
      </c>
      <c r="V46" s="10" t="e">
        <f>+IF(C46=MAX(IMAE!G:G),'IMAE shewhart (2)'!B46,NA())</f>
        <v>#NUM!</v>
      </c>
    </row>
    <row r="47" spans="1:22" x14ac:dyDescent="0.35">
      <c r="A47" s="10">
        <f t="shared" si="9"/>
        <v>44</v>
      </c>
      <c r="B47" s="10" t="e">
        <f>+'IMAE para s (2)'!E45</f>
        <v>#NUM!</v>
      </c>
      <c r="C47" s="12" t="e">
        <f t="shared" si="10"/>
        <v>#NUM!</v>
      </c>
      <c r="D47" s="10" t="e">
        <f t="shared" si="1"/>
        <v>#NUM!</v>
      </c>
      <c r="E47" s="10" t="e">
        <f t="shared" si="2"/>
        <v>#NUM!</v>
      </c>
      <c r="F47" s="10" t="e">
        <f t="shared" si="3"/>
        <v>#NUM!</v>
      </c>
      <c r="G47" s="10" t="e">
        <f>+'IMAE regresion (2)'!B68</f>
        <v>#NUM!</v>
      </c>
      <c r="H47" s="10" t="e">
        <f>+'IMAE regresion (2)'!C68</f>
        <v>#NUM!</v>
      </c>
      <c r="I47" s="10" t="e">
        <f t="shared" si="13"/>
        <v>#NUM!</v>
      </c>
      <c r="J47" s="10" t="e">
        <f t="shared" si="4"/>
        <v>#NUM!</v>
      </c>
      <c r="K47" s="13" t="e">
        <f t="shared" si="5"/>
        <v>#NUM!</v>
      </c>
      <c r="L47" s="10" t="e">
        <f t="shared" si="11"/>
        <v>#NUM!</v>
      </c>
      <c r="M47" s="21" t="e">
        <f t="shared" si="14"/>
        <v>#NUM!</v>
      </c>
      <c r="N47" s="21" t="e">
        <f t="shared" si="14"/>
        <v>#NUM!</v>
      </c>
      <c r="O47" s="21" t="e">
        <f t="shared" si="14"/>
        <v>#NUM!</v>
      </c>
      <c r="P47" s="21" t="e">
        <f t="shared" si="14"/>
        <v>#NUM!</v>
      </c>
      <c r="Q47" s="21" t="e">
        <f t="shared" si="14"/>
        <v>#NUM!</v>
      </c>
      <c r="R47" s="21" t="e">
        <f t="shared" si="14"/>
        <v>#NUM!</v>
      </c>
      <c r="S47" s="13" t="e">
        <f t="shared" si="6"/>
        <v>#NUM!</v>
      </c>
      <c r="T47" s="21" t="e">
        <f t="shared" si="7"/>
        <v>#NUM!</v>
      </c>
      <c r="U47" s="10" t="e">
        <f t="shared" si="8"/>
        <v>#NUM!</v>
      </c>
      <c r="V47" s="10" t="e">
        <f>+IF(C47=MAX(IMAE!G:G),'IMAE shewhart (2)'!B47,NA())</f>
        <v>#NUM!</v>
      </c>
    </row>
    <row r="48" spans="1:22" x14ac:dyDescent="0.35">
      <c r="A48" s="10">
        <f t="shared" si="9"/>
        <v>45</v>
      </c>
      <c r="B48" s="10" t="e">
        <f>+'IMAE para s (2)'!E46</f>
        <v>#NUM!</v>
      </c>
      <c r="C48" s="12" t="e">
        <f t="shared" si="10"/>
        <v>#NUM!</v>
      </c>
      <c r="D48" s="10" t="e">
        <f t="shared" si="1"/>
        <v>#NUM!</v>
      </c>
      <c r="E48" s="10" t="e">
        <f t="shared" si="2"/>
        <v>#NUM!</v>
      </c>
      <c r="F48" s="10" t="e">
        <f t="shared" si="3"/>
        <v>#NUM!</v>
      </c>
      <c r="G48" s="10" t="e">
        <f>+'IMAE regresion (2)'!B69</f>
        <v>#NUM!</v>
      </c>
      <c r="H48" s="10" t="e">
        <f>+'IMAE regresion (2)'!C69</f>
        <v>#NUM!</v>
      </c>
      <c r="I48" s="10" t="e">
        <f t="shared" si="13"/>
        <v>#NUM!</v>
      </c>
      <c r="J48" s="10" t="e">
        <f t="shared" si="4"/>
        <v>#NUM!</v>
      </c>
      <c r="K48" s="13" t="e">
        <f t="shared" si="5"/>
        <v>#NUM!</v>
      </c>
      <c r="L48" s="10" t="e">
        <f t="shared" si="11"/>
        <v>#NUM!</v>
      </c>
      <c r="M48" s="21" t="e">
        <f t="shared" si="14"/>
        <v>#NUM!</v>
      </c>
      <c r="N48" s="21" t="e">
        <f t="shared" si="14"/>
        <v>#NUM!</v>
      </c>
      <c r="O48" s="21" t="e">
        <f t="shared" si="14"/>
        <v>#NUM!</v>
      </c>
      <c r="P48" s="21" t="e">
        <f t="shared" si="14"/>
        <v>#NUM!</v>
      </c>
      <c r="Q48" s="21" t="e">
        <f t="shared" si="14"/>
        <v>#NUM!</v>
      </c>
      <c r="R48" s="21" t="e">
        <f t="shared" si="14"/>
        <v>#NUM!</v>
      </c>
      <c r="S48" s="13" t="e">
        <f t="shared" si="6"/>
        <v>#NUM!</v>
      </c>
      <c r="T48" s="21" t="e">
        <f t="shared" si="7"/>
        <v>#NUM!</v>
      </c>
      <c r="U48" s="10" t="e">
        <f t="shared" si="8"/>
        <v>#NUM!</v>
      </c>
      <c r="V48" s="10" t="e">
        <f>+IF(C48=MAX(IMAE!G:G),'IMAE shewhart (2)'!B48,NA())</f>
        <v>#NUM!</v>
      </c>
    </row>
    <row r="49" spans="1:22" x14ac:dyDescent="0.35">
      <c r="A49" s="10">
        <f t="shared" si="9"/>
        <v>46</v>
      </c>
      <c r="B49" s="10" t="e">
        <f>+'IMAE para s (2)'!E47</f>
        <v>#NUM!</v>
      </c>
      <c r="C49" s="12" t="e">
        <f t="shared" si="10"/>
        <v>#NUM!</v>
      </c>
      <c r="D49" s="10" t="e">
        <f t="shared" si="1"/>
        <v>#NUM!</v>
      </c>
      <c r="E49" s="10" t="e">
        <f t="shared" si="2"/>
        <v>#NUM!</v>
      </c>
      <c r="F49" s="10" t="e">
        <f t="shared" si="3"/>
        <v>#NUM!</v>
      </c>
      <c r="G49" s="10" t="e">
        <f>+'IMAE regresion (2)'!B70</f>
        <v>#NUM!</v>
      </c>
      <c r="H49" s="10" t="e">
        <f>+'IMAE regresion (2)'!C70</f>
        <v>#NUM!</v>
      </c>
      <c r="I49" s="10" t="e">
        <f t="shared" si="13"/>
        <v>#NUM!</v>
      </c>
      <c r="J49" s="10" t="e">
        <f t="shared" si="4"/>
        <v>#NUM!</v>
      </c>
      <c r="K49" s="13" t="e">
        <f t="shared" si="5"/>
        <v>#NUM!</v>
      </c>
      <c r="L49" s="10" t="e">
        <f t="shared" si="11"/>
        <v>#NUM!</v>
      </c>
      <c r="M49" s="21" t="e">
        <f t="shared" si="14"/>
        <v>#NUM!</v>
      </c>
      <c r="N49" s="21" t="e">
        <f t="shared" si="14"/>
        <v>#NUM!</v>
      </c>
      <c r="O49" s="21" t="e">
        <f t="shared" si="14"/>
        <v>#NUM!</v>
      </c>
      <c r="P49" s="21" t="e">
        <f t="shared" si="14"/>
        <v>#NUM!</v>
      </c>
      <c r="Q49" s="21" t="e">
        <f t="shared" si="14"/>
        <v>#NUM!</v>
      </c>
      <c r="R49" s="21" t="e">
        <f t="shared" si="14"/>
        <v>#NUM!</v>
      </c>
      <c r="S49" s="13" t="e">
        <f t="shared" si="6"/>
        <v>#NUM!</v>
      </c>
      <c r="T49" s="21" t="e">
        <f t="shared" si="7"/>
        <v>#NUM!</v>
      </c>
      <c r="U49" s="10" t="e">
        <f t="shared" si="8"/>
        <v>#NUM!</v>
      </c>
      <c r="V49" s="10" t="e">
        <f>+IF(C49=MAX(IMAE!G:G),'IMAE shewhart (2)'!B49,NA())</f>
        <v>#NUM!</v>
      </c>
    </row>
    <row r="50" spans="1:22" x14ac:dyDescent="0.35">
      <c r="A50" s="10">
        <f t="shared" si="9"/>
        <v>47</v>
      </c>
      <c r="B50" s="10" t="e">
        <f>+'IMAE para s (2)'!E48</f>
        <v>#NUM!</v>
      </c>
      <c r="C50" s="12" t="e">
        <f t="shared" si="10"/>
        <v>#NUM!</v>
      </c>
      <c r="D50" s="10" t="e">
        <f t="shared" si="1"/>
        <v>#NUM!</v>
      </c>
      <c r="E50" s="10" t="e">
        <f t="shared" si="2"/>
        <v>#NUM!</v>
      </c>
      <c r="F50" s="10" t="e">
        <f t="shared" si="3"/>
        <v>#NUM!</v>
      </c>
      <c r="G50" s="10" t="e">
        <f>+'IMAE regresion (2)'!B71</f>
        <v>#NUM!</v>
      </c>
      <c r="H50" s="10" t="e">
        <f>+'IMAE regresion (2)'!C71</f>
        <v>#NUM!</v>
      </c>
      <c r="I50" s="10" t="e">
        <f t="shared" si="13"/>
        <v>#NUM!</v>
      </c>
      <c r="J50" s="10" t="e">
        <f t="shared" si="4"/>
        <v>#NUM!</v>
      </c>
      <c r="K50" s="13" t="e">
        <f t="shared" si="5"/>
        <v>#NUM!</v>
      </c>
      <c r="L50" s="10" t="e">
        <f t="shared" si="11"/>
        <v>#NUM!</v>
      </c>
      <c r="M50" s="21" t="e">
        <f t="shared" si="14"/>
        <v>#NUM!</v>
      </c>
      <c r="N50" s="21" t="e">
        <f t="shared" si="14"/>
        <v>#NUM!</v>
      </c>
      <c r="O50" s="21" t="e">
        <f t="shared" si="14"/>
        <v>#NUM!</v>
      </c>
      <c r="P50" s="21" t="e">
        <f t="shared" si="14"/>
        <v>#NUM!</v>
      </c>
      <c r="Q50" s="21" t="e">
        <f t="shared" si="14"/>
        <v>#NUM!</v>
      </c>
      <c r="R50" s="21" t="e">
        <f t="shared" si="14"/>
        <v>#NUM!</v>
      </c>
      <c r="S50" s="13" t="e">
        <f t="shared" si="6"/>
        <v>#NUM!</v>
      </c>
      <c r="T50" s="21" t="e">
        <f t="shared" si="7"/>
        <v>#NUM!</v>
      </c>
      <c r="U50" s="10" t="e">
        <f t="shared" si="8"/>
        <v>#NUM!</v>
      </c>
      <c r="V50" s="10" t="e">
        <f>+IF(C50=MAX(IMAE!G:G),'IMAE shewhart (2)'!B50,NA())</f>
        <v>#NUM!</v>
      </c>
    </row>
    <row r="51" spans="1:22" x14ac:dyDescent="0.35">
      <c r="A51" s="10">
        <f t="shared" si="9"/>
        <v>48</v>
      </c>
      <c r="B51" s="10" t="e">
        <f>+'IMAE para s (2)'!E49</f>
        <v>#NUM!</v>
      </c>
      <c r="C51" s="12" t="e">
        <f t="shared" si="10"/>
        <v>#NUM!</v>
      </c>
      <c r="D51" s="10" t="e">
        <f t="shared" si="1"/>
        <v>#NUM!</v>
      </c>
      <c r="E51" s="10" t="e">
        <f t="shared" si="2"/>
        <v>#NUM!</v>
      </c>
      <c r="F51" s="10" t="e">
        <f t="shared" si="3"/>
        <v>#NUM!</v>
      </c>
      <c r="G51" s="10" t="e">
        <f>+'IMAE regresion (2)'!B72</f>
        <v>#NUM!</v>
      </c>
      <c r="H51" s="10" t="e">
        <f>+'IMAE regresion (2)'!C72</f>
        <v>#NUM!</v>
      </c>
      <c r="I51" s="10" t="e">
        <f t="shared" si="13"/>
        <v>#NUM!</v>
      </c>
      <c r="J51" s="10" t="e">
        <f t="shared" si="4"/>
        <v>#NUM!</v>
      </c>
      <c r="K51" s="13" t="e">
        <f t="shared" si="5"/>
        <v>#NUM!</v>
      </c>
      <c r="L51" s="10" t="e">
        <f t="shared" si="11"/>
        <v>#NUM!</v>
      </c>
      <c r="M51" s="21" t="e">
        <f t="shared" si="14"/>
        <v>#NUM!</v>
      </c>
      <c r="N51" s="21" t="e">
        <f t="shared" si="14"/>
        <v>#NUM!</v>
      </c>
      <c r="O51" s="21" t="e">
        <f t="shared" si="14"/>
        <v>#NUM!</v>
      </c>
      <c r="P51" s="21" t="e">
        <f t="shared" si="14"/>
        <v>#NUM!</v>
      </c>
      <c r="Q51" s="21" t="e">
        <f t="shared" si="14"/>
        <v>#NUM!</v>
      </c>
      <c r="R51" s="21" t="e">
        <f t="shared" si="14"/>
        <v>#NUM!</v>
      </c>
      <c r="S51" s="13" t="e">
        <f t="shared" si="6"/>
        <v>#NUM!</v>
      </c>
      <c r="T51" s="21" t="e">
        <f t="shared" si="7"/>
        <v>#NUM!</v>
      </c>
      <c r="U51" s="10" t="e">
        <f t="shared" si="8"/>
        <v>#NUM!</v>
      </c>
      <c r="V51" s="10" t="e">
        <f>+IF(C51=MAX(IMAE!G:G),'IMAE shewhart (2)'!B51,NA())</f>
        <v>#NUM!</v>
      </c>
    </row>
    <row r="52" spans="1:22" x14ac:dyDescent="0.35">
      <c r="A52" s="10">
        <f t="shared" si="9"/>
        <v>49</v>
      </c>
      <c r="B52" s="10" t="e">
        <f>+'IMAE para s (2)'!E50</f>
        <v>#NUM!</v>
      </c>
      <c r="C52" s="12" t="e">
        <f t="shared" si="10"/>
        <v>#NUM!</v>
      </c>
      <c r="D52" s="10" t="e">
        <f t="shared" si="1"/>
        <v>#NUM!</v>
      </c>
      <c r="E52" s="10" t="e">
        <f t="shared" si="2"/>
        <v>#NUM!</v>
      </c>
      <c r="F52" s="10" t="e">
        <f t="shared" si="3"/>
        <v>#NUM!</v>
      </c>
      <c r="G52" s="10" t="e">
        <f>+'IMAE regresion (2)'!B73</f>
        <v>#NUM!</v>
      </c>
      <c r="H52" s="10" t="e">
        <f>+'IMAE regresion (2)'!C73</f>
        <v>#NUM!</v>
      </c>
      <c r="I52" s="10" t="e">
        <f t="shared" si="13"/>
        <v>#NUM!</v>
      </c>
      <c r="J52" s="10" t="e">
        <f t="shared" si="4"/>
        <v>#NUM!</v>
      </c>
      <c r="K52" s="13" t="e">
        <f t="shared" si="5"/>
        <v>#NUM!</v>
      </c>
      <c r="L52" s="10" t="e">
        <f t="shared" si="11"/>
        <v>#NUM!</v>
      </c>
      <c r="M52" s="21" t="e">
        <f t="shared" ref="M52:R79" si="15">($J52)+(M$1*$M$2)</f>
        <v>#NUM!</v>
      </c>
      <c r="N52" s="21" t="e">
        <f t="shared" si="15"/>
        <v>#NUM!</v>
      </c>
      <c r="O52" s="21" t="e">
        <f t="shared" si="15"/>
        <v>#NUM!</v>
      </c>
      <c r="P52" s="21" t="e">
        <f t="shared" si="15"/>
        <v>#NUM!</v>
      </c>
      <c r="Q52" s="21" t="e">
        <f t="shared" si="15"/>
        <v>#NUM!</v>
      </c>
      <c r="R52" s="21" t="e">
        <f t="shared" si="15"/>
        <v>#NUM!</v>
      </c>
      <c r="S52" s="13" t="e">
        <f t="shared" si="6"/>
        <v>#NUM!</v>
      </c>
      <c r="T52" s="21" t="e">
        <f t="shared" si="7"/>
        <v>#NUM!</v>
      </c>
      <c r="U52" s="10" t="e">
        <f t="shared" si="8"/>
        <v>#NUM!</v>
      </c>
      <c r="V52" s="10" t="e">
        <f>+IF(C52=MAX(IMAE!G:G),'IMAE shewhart (2)'!B52,NA())</f>
        <v>#NUM!</v>
      </c>
    </row>
    <row r="53" spans="1:22" x14ac:dyDescent="0.35">
      <c r="A53" s="10">
        <f t="shared" si="9"/>
        <v>50</v>
      </c>
      <c r="B53" s="10" t="e">
        <f>+'IMAE para s (2)'!E51</f>
        <v>#NUM!</v>
      </c>
      <c r="C53" s="12" t="e">
        <f t="shared" si="10"/>
        <v>#NUM!</v>
      </c>
      <c r="D53" s="10" t="e">
        <f t="shared" si="1"/>
        <v>#NUM!</v>
      </c>
      <c r="E53" s="10" t="e">
        <f t="shared" si="2"/>
        <v>#NUM!</v>
      </c>
      <c r="F53" s="10" t="e">
        <f t="shared" si="3"/>
        <v>#NUM!</v>
      </c>
      <c r="G53" s="10" t="e">
        <f>+'IMAE regresion (2)'!B74</f>
        <v>#NUM!</v>
      </c>
      <c r="H53" s="10" t="e">
        <f>+'IMAE regresion (2)'!C74</f>
        <v>#NUM!</v>
      </c>
      <c r="I53" s="10" t="e">
        <f t="shared" si="13"/>
        <v>#NUM!</v>
      </c>
      <c r="J53" s="10" t="e">
        <f t="shared" si="4"/>
        <v>#NUM!</v>
      </c>
      <c r="K53" s="13" t="e">
        <f t="shared" si="5"/>
        <v>#NUM!</v>
      </c>
      <c r="L53" s="10" t="e">
        <f t="shared" si="11"/>
        <v>#NUM!</v>
      </c>
      <c r="M53" s="21" t="e">
        <f t="shared" si="15"/>
        <v>#NUM!</v>
      </c>
      <c r="N53" s="21" t="e">
        <f t="shared" si="15"/>
        <v>#NUM!</v>
      </c>
      <c r="O53" s="21" t="e">
        <f t="shared" si="15"/>
        <v>#NUM!</v>
      </c>
      <c r="P53" s="21" t="e">
        <f t="shared" si="15"/>
        <v>#NUM!</v>
      </c>
      <c r="Q53" s="21" t="e">
        <f t="shared" si="15"/>
        <v>#NUM!</v>
      </c>
      <c r="R53" s="21" t="e">
        <f t="shared" si="15"/>
        <v>#NUM!</v>
      </c>
      <c r="S53" s="13" t="e">
        <f t="shared" si="6"/>
        <v>#NUM!</v>
      </c>
      <c r="T53" s="21" t="e">
        <f t="shared" si="7"/>
        <v>#NUM!</v>
      </c>
      <c r="U53" s="10" t="e">
        <f t="shared" si="8"/>
        <v>#NUM!</v>
      </c>
      <c r="V53" s="10" t="e">
        <f>+IF(C53=MAX(IMAE!G:G),'IMAE shewhart (2)'!B53,NA())</f>
        <v>#NUM!</v>
      </c>
    </row>
    <row r="54" spans="1:22" x14ac:dyDescent="0.35">
      <c r="A54" s="10">
        <f t="shared" si="9"/>
        <v>51</v>
      </c>
      <c r="B54" s="10" t="e">
        <f>+'IMAE para s (2)'!E52</f>
        <v>#NUM!</v>
      </c>
      <c r="C54" s="12" t="e">
        <f t="shared" si="10"/>
        <v>#NUM!</v>
      </c>
      <c r="D54" s="10" t="e">
        <f t="shared" si="1"/>
        <v>#NUM!</v>
      </c>
      <c r="E54" s="10" t="e">
        <f t="shared" si="2"/>
        <v>#NUM!</v>
      </c>
      <c r="F54" s="10" t="e">
        <f t="shared" si="3"/>
        <v>#NUM!</v>
      </c>
      <c r="G54" s="10" t="e">
        <f>+'IMAE regresion (2)'!B75</f>
        <v>#NUM!</v>
      </c>
      <c r="H54" s="10" t="e">
        <f>+'IMAE regresion (2)'!C75</f>
        <v>#NUM!</v>
      </c>
      <c r="I54" s="10" t="e">
        <f t="shared" si="13"/>
        <v>#NUM!</v>
      </c>
      <c r="J54" s="10" t="e">
        <f t="shared" si="4"/>
        <v>#NUM!</v>
      </c>
      <c r="K54" s="13" t="e">
        <f t="shared" si="5"/>
        <v>#NUM!</v>
      </c>
      <c r="L54" s="10" t="e">
        <f t="shared" si="11"/>
        <v>#NUM!</v>
      </c>
      <c r="M54" s="21" t="e">
        <f t="shared" si="15"/>
        <v>#NUM!</v>
      </c>
      <c r="N54" s="21" t="e">
        <f t="shared" si="15"/>
        <v>#NUM!</v>
      </c>
      <c r="O54" s="21" t="e">
        <f t="shared" si="15"/>
        <v>#NUM!</v>
      </c>
      <c r="P54" s="21" t="e">
        <f t="shared" si="15"/>
        <v>#NUM!</v>
      </c>
      <c r="Q54" s="21" t="e">
        <f t="shared" si="15"/>
        <v>#NUM!</v>
      </c>
      <c r="R54" s="21" t="e">
        <f t="shared" si="15"/>
        <v>#NUM!</v>
      </c>
      <c r="S54" s="13" t="e">
        <f t="shared" si="6"/>
        <v>#NUM!</v>
      </c>
      <c r="T54" s="21" t="e">
        <f t="shared" si="7"/>
        <v>#NUM!</v>
      </c>
      <c r="U54" s="10" t="e">
        <f t="shared" si="8"/>
        <v>#NUM!</v>
      </c>
      <c r="V54" s="10" t="e">
        <f>+IF(C54=MAX(IMAE!G:G),'IMAE shewhart (2)'!B54,NA())</f>
        <v>#NUM!</v>
      </c>
    </row>
    <row r="55" spans="1:22" x14ac:dyDescent="0.35">
      <c r="A55" s="10">
        <f t="shared" si="9"/>
        <v>52</v>
      </c>
      <c r="B55" s="10" t="e">
        <f>+'IMAE para s (2)'!E53</f>
        <v>#NUM!</v>
      </c>
      <c r="C55" s="12" t="e">
        <f t="shared" si="10"/>
        <v>#NUM!</v>
      </c>
      <c r="D55" s="10" t="e">
        <f t="shared" si="1"/>
        <v>#NUM!</v>
      </c>
      <c r="E55" s="10" t="e">
        <f t="shared" si="2"/>
        <v>#NUM!</v>
      </c>
      <c r="F55" s="10" t="e">
        <f t="shared" si="3"/>
        <v>#NUM!</v>
      </c>
      <c r="G55" s="10" t="e">
        <f>+'IMAE regresion (2)'!B76</f>
        <v>#NUM!</v>
      </c>
      <c r="H55" s="10" t="e">
        <f>+'IMAE regresion (2)'!C76</f>
        <v>#NUM!</v>
      </c>
      <c r="I55" s="10" t="e">
        <f t="shared" si="13"/>
        <v>#NUM!</v>
      </c>
      <c r="J55" s="10" t="e">
        <f t="shared" si="4"/>
        <v>#NUM!</v>
      </c>
      <c r="K55" s="13" t="e">
        <f t="shared" si="5"/>
        <v>#NUM!</v>
      </c>
      <c r="L55" s="10" t="e">
        <f t="shared" si="11"/>
        <v>#NUM!</v>
      </c>
      <c r="M55" s="21" t="e">
        <f t="shared" si="15"/>
        <v>#NUM!</v>
      </c>
      <c r="N55" s="21" t="e">
        <f t="shared" si="15"/>
        <v>#NUM!</v>
      </c>
      <c r="O55" s="21" t="e">
        <f t="shared" si="15"/>
        <v>#NUM!</v>
      </c>
      <c r="P55" s="21" t="e">
        <f t="shared" si="15"/>
        <v>#NUM!</v>
      </c>
      <c r="Q55" s="21" t="e">
        <f t="shared" si="15"/>
        <v>#NUM!</v>
      </c>
      <c r="R55" s="21" t="e">
        <f t="shared" si="15"/>
        <v>#NUM!</v>
      </c>
      <c r="S55" s="13" t="e">
        <f t="shared" si="6"/>
        <v>#NUM!</v>
      </c>
      <c r="T55" s="21" t="e">
        <f t="shared" si="7"/>
        <v>#NUM!</v>
      </c>
      <c r="U55" s="10" t="e">
        <f t="shared" si="8"/>
        <v>#NUM!</v>
      </c>
      <c r="V55" s="10" t="e">
        <f>+IF(C55=MAX(IMAE!G:G),'IMAE shewhart (2)'!B55,NA())</f>
        <v>#NUM!</v>
      </c>
    </row>
    <row r="56" spans="1:22" x14ac:dyDescent="0.35">
      <c r="A56" s="10">
        <f t="shared" si="9"/>
        <v>53</v>
      </c>
      <c r="B56" s="10" t="e">
        <f>+'IMAE para s (2)'!E54</f>
        <v>#NUM!</v>
      </c>
      <c r="C56" s="12" t="e">
        <f t="shared" si="10"/>
        <v>#NUM!</v>
      </c>
      <c r="D56" s="10" t="e">
        <f t="shared" si="1"/>
        <v>#NUM!</v>
      </c>
      <c r="E56" s="10" t="e">
        <f t="shared" si="2"/>
        <v>#NUM!</v>
      </c>
      <c r="F56" s="10" t="e">
        <f t="shared" si="3"/>
        <v>#NUM!</v>
      </c>
      <c r="G56" s="10" t="e">
        <f>+'IMAE regresion (2)'!B77</f>
        <v>#NUM!</v>
      </c>
      <c r="H56" s="10" t="e">
        <f>+'IMAE regresion (2)'!C77</f>
        <v>#NUM!</v>
      </c>
      <c r="I56" s="10" t="e">
        <f t="shared" si="13"/>
        <v>#NUM!</v>
      </c>
      <c r="J56" s="10" t="e">
        <f t="shared" si="4"/>
        <v>#NUM!</v>
      </c>
      <c r="K56" s="13" t="e">
        <f t="shared" si="5"/>
        <v>#NUM!</v>
      </c>
      <c r="L56" s="10" t="e">
        <f t="shared" si="11"/>
        <v>#NUM!</v>
      </c>
      <c r="M56" s="21" t="e">
        <f t="shared" si="15"/>
        <v>#NUM!</v>
      </c>
      <c r="N56" s="21" t="e">
        <f t="shared" si="15"/>
        <v>#NUM!</v>
      </c>
      <c r="O56" s="21" t="e">
        <f t="shared" si="15"/>
        <v>#NUM!</v>
      </c>
      <c r="P56" s="21" t="e">
        <f t="shared" si="15"/>
        <v>#NUM!</v>
      </c>
      <c r="Q56" s="21" t="e">
        <f t="shared" si="15"/>
        <v>#NUM!</v>
      </c>
      <c r="R56" s="21" t="e">
        <f t="shared" si="15"/>
        <v>#NUM!</v>
      </c>
      <c r="S56" s="13" t="e">
        <f t="shared" si="6"/>
        <v>#NUM!</v>
      </c>
      <c r="T56" s="21" t="e">
        <f t="shared" si="7"/>
        <v>#NUM!</v>
      </c>
      <c r="U56" s="10" t="e">
        <f t="shared" si="8"/>
        <v>#NUM!</v>
      </c>
      <c r="V56" s="10" t="e">
        <f>+IF(C56=MAX(IMAE!G:G),'IMAE shewhart (2)'!B56,NA())</f>
        <v>#NUM!</v>
      </c>
    </row>
    <row r="57" spans="1:22" x14ac:dyDescent="0.35">
      <c r="A57" s="10">
        <f t="shared" si="9"/>
        <v>54</v>
      </c>
      <c r="B57" s="10" t="e">
        <f>+'IMAE para s (2)'!E55</f>
        <v>#NUM!</v>
      </c>
      <c r="C57" s="12" t="e">
        <f t="shared" si="10"/>
        <v>#NUM!</v>
      </c>
      <c r="D57" s="10" t="e">
        <f t="shared" si="1"/>
        <v>#NUM!</v>
      </c>
      <c r="E57" s="10" t="e">
        <f t="shared" si="2"/>
        <v>#NUM!</v>
      </c>
      <c r="F57" s="10" t="e">
        <f t="shared" si="3"/>
        <v>#NUM!</v>
      </c>
      <c r="G57" s="10" t="e">
        <f>+'IMAE regresion (2)'!B78</f>
        <v>#NUM!</v>
      </c>
      <c r="H57" s="10" t="e">
        <f>+'IMAE regresion (2)'!C78</f>
        <v>#NUM!</v>
      </c>
      <c r="I57" s="10" t="e">
        <f t="shared" si="13"/>
        <v>#NUM!</v>
      </c>
      <c r="J57" s="10" t="e">
        <f t="shared" si="4"/>
        <v>#NUM!</v>
      </c>
      <c r="K57" s="13" t="e">
        <f t="shared" si="5"/>
        <v>#NUM!</v>
      </c>
      <c r="L57" s="10" t="e">
        <f t="shared" si="11"/>
        <v>#NUM!</v>
      </c>
      <c r="M57" s="21" t="e">
        <f t="shared" si="15"/>
        <v>#NUM!</v>
      </c>
      <c r="N57" s="21" t="e">
        <f t="shared" si="15"/>
        <v>#NUM!</v>
      </c>
      <c r="O57" s="21" t="e">
        <f t="shared" si="15"/>
        <v>#NUM!</v>
      </c>
      <c r="P57" s="21" t="e">
        <f t="shared" si="15"/>
        <v>#NUM!</v>
      </c>
      <c r="Q57" s="21" t="e">
        <f t="shared" si="15"/>
        <v>#NUM!</v>
      </c>
      <c r="R57" s="21" t="e">
        <f t="shared" si="15"/>
        <v>#NUM!</v>
      </c>
      <c r="S57" s="13" t="e">
        <f t="shared" si="6"/>
        <v>#NUM!</v>
      </c>
      <c r="T57" s="21" t="e">
        <f t="shared" si="7"/>
        <v>#NUM!</v>
      </c>
      <c r="U57" s="10" t="e">
        <f t="shared" si="8"/>
        <v>#NUM!</v>
      </c>
      <c r="V57" s="10" t="e">
        <f>+IF(C57=MAX(IMAE!G:G),'IMAE shewhart (2)'!B57,NA())</f>
        <v>#NUM!</v>
      </c>
    </row>
    <row r="58" spans="1:22" x14ac:dyDescent="0.35">
      <c r="A58" s="10">
        <f t="shared" si="9"/>
        <v>55</v>
      </c>
      <c r="B58" s="10" t="e">
        <f>+'IMAE para s (2)'!E56</f>
        <v>#NUM!</v>
      </c>
      <c r="C58" s="12" t="e">
        <f t="shared" si="10"/>
        <v>#NUM!</v>
      </c>
      <c r="D58" s="10" t="e">
        <f t="shared" si="1"/>
        <v>#NUM!</v>
      </c>
      <c r="E58" s="10" t="e">
        <f t="shared" si="2"/>
        <v>#NUM!</v>
      </c>
      <c r="F58" s="10" t="e">
        <f t="shared" si="3"/>
        <v>#NUM!</v>
      </c>
      <c r="G58" s="10" t="e">
        <f>+'IMAE regresion (2)'!B79</f>
        <v>#NUM!</v>
      </c>
      <c r="H58" s="10" t="e">
        <f>+'IMAE regresion (2)'!C79</f>
        <v>#NUM!</v>
      </c>
      <c r="I58" s="10" t="e">
        <f t="shared" si="13"/>
        <v>#NUM!</v>
      </c>
      <c r="J58" s="10" t="e">
        <f t="shared" si="4"/>
        <v>#NUM!</v>
      </c>
      <c r="K58" s="13" t="e">
        <f t="shared" si="5"/>
        <v>#NUM!</v>
      </c>
      <c r="L58" s="10" t="e">
        <f t="shared" si="11"/>
        <v>#NUM!</v>
      </c>
      <c r="M58" s="21" t="e">
        <f t="shared" si="15"/>
        <v>#NUM!</v>
      </c>
      <c r="N58" s="21" t="e">
        <f t="shared" si="15"/>
        <v>#NUM!</v>
      </c>
      <c r="O58" s="21" t="e">
        <f t="shared" si="15"/>
        <v>#NUM!</v>
      </c>
      <c r="P58" s="21" t="e">
        <f t="shared" si="15"/>
        <v>#NUM!</v>
      </c>
      <c r="Q58" s="21" t="e">
        <f t="shared" si="15"/>
        <v>#NUM!</v>
      </c>
      <c r="R58" s="21" t="e">
        <f t="shared" si="15"/>
        <v>#NUM!</v>
      </c>
      <c r="S58" s="13" t="e">
        <f t="shared" si="6"/>
        <v>#NUM!</v>
      </c>
      <c r="T58" s="21" t="e">
        <f t="shared" si="7"/>
        <v>#NUM!</v>
      </c>
      <c r="U58" s="10" t="e">
        <f t="shared" si="8"/>
        <v>#NUM!</v>
      </c>
      <c r="V58" s="10" t="e">
        <f>+IF(C58=MAX(IMAE!G:G),'IMAE shewhart (2)'!B58,NA())</f>
        <v>#NUM!</v>
      </c>
    </row>
    <row r="59" spans="1:22" x14ac:dyDescent="0.35">
      <c r="A59" s="10">
        <f t="shared" si="9"/>
        <v>56</v>
      </c>
      <c r="B59" s="10" t="e">
        <f>+'IMAE para s (2)'!E57</f>
        <v>#NUM!</v>
      </c>
      <c r="C59" s="12" t="e">
        <f t="shared" si="10"/>
        <v>#NUM!</v>
      </c>
      <c r="D59" s="10" t="e">
        <f t="shared" si="1"/>
        <v>#NUM!</v>
      </c>
      <c r="E59" s="10" t="e">
        <f t="shared" si="2"/>
        <v>#NUM!</v>
      </c>
      <c r="F59" s="10" t="e">
        <f t="shared" si="3"/>
        <v>#NUM!</v>
      </c>
      <c r="G59" s="10" t="e">
        <f>+'IMAE regresion (2)'!B80</f>
        <v>#NUM!</v>
      </c>
      <c r="H59" s="10" t="e">
        <f>+'IMAE regresion (2)'!C80</f>
        <v>#NUM!</v>
      </c>
      <c r="I59" s="10" t="e">
        <f t="shared" si="13"/>
        <v>#NUM!</v>
      </c>
      <c r="J59" s="10" t="e">
        <f t="shared" si="4"/>
        <v>#NUM!</v>
      </c>
      <c r="K59" s="13" t="e">
        <f t="shared" si="5"/>
        <v>#NUM!</v>
      </c>
      <c r="L59" s="10" t="e">
        <f t="shared" si="11"/>
        <v>#NUM!</v>
      </c>
      <c r="M59" s="21" t="e">
        <f t="shared" si="15"/>
        <v>#NUM!</v>
      </c>
      <c r="N59" s="21" t="e">
        <f t="shared" si="15"/>
        <v>#NUM!</v>
      </c>
      <c r="O59" s="21" t="e">
        <f t="shared" si="15"/>
        <v>#NUM!</v>
      </c>
      <c r="P59" s="21" t="e">
        <f t="shared" si="15"/>
        <v>#NUM!</v>
      </c>
      <c r="Q59" s="21" t="e">
        <f t="shared" si="15"/>
        <v>#NUM!</v>
      </c>
      <c r="R59" s="21" t="e">
        <f t="shared" si="15"/>
        <v>#NUM!</v>
      </c>
      <c r="S59" s="13" t="e">
        <f t="shared" si="6"/>
        <v>#NUM!</v>
      </c>
      <c r="T59" s="21" t="e">
        <f t="shared" si="7"/>
        <v>#NUM!</v>
      </c>
      <c r="U59" s="10" t="e">
        <f t="shared" si="8"/>
        <v>#NUM!</v>
      </c>
      <c r="V59" s="10" t="e">
        <f>+IF(C59=MAX(IMAE!G:G),'IMAE shewhart (2)'!B59,NA())</f>
        <v>#NUM!</v>
      </c>
    </row>
    <row r="60" spans="1:22" x14ac:dyDescent="0.35">
      <c r="A60" s="10">
        <f t="shared" si="9"/>
        <v>57</v>
      </c>
      <c r="B60" s="10" t="e">
        <f>+'IMAE para s (2)'!E58</f>
        <v>#NUM!</v>
      </c>
      <c r="C60" s="12" t="e">
        <f t="shared" si="10"/>
        <v>#NUM!</v>
      </c>
      <c r="D60" s="10" t="e">
        <f t="shared" si="1"/>
        <v>#NUM!</v>
      </c>
      <c r="E60" s="10" t="e">
        <f t="shared" si="2"/>
        <v>#NUM!</v>
      </c>
      <c r="F60" s="10" t="e">
        <f t="shared" si="3"/>
        <v>#NUM!</v>
      </c>
      <c r="G60" s="10" t="e">
        <f>+'IMAE regresion (2)'!B81</f>
        <v>#NUM!</v>
      </c>
      <c r="H60" s="10" t="e">
        <f>+'IMAE regresion (2)'!C81</f>
        <v>#NUM!</v>
      </c>
      <c r="I60" s="10" t="e">
        <f t="shared" si="13"/>
        <v>#NUM!</v>
      </c>
      <c r="J60" s="10" t="e">
        <f t="shared" si="4"/>
        <v>#NUM!</v>
      </c>
      <c r="K60" s="13" t="e">
        <f t="shared" si="5"/>
        <v>#NUM!</v>
      </c>
      <c r="L60" s="10" t="e">
        <f t="shared" si="11"/>
        <v>#NUM!</v>
      </c>
      <c r="M60" s="21" t="e">
        <f t="shared" si="15"/>
        <v>#NUM!</v>
      </c>
      <c r="N60" s="21" t="e">
        <f t="shared" si="15"/>
        <v>#NUM!</v>
      </c>
      <c r="O60" s="21" t="e">
        <f t="shared" si="15"/>
        <v>#NUM!</v>
      </c>
      <c r="P60" s="21" t="e">
        <f t="shared" si="15"/>
        <v>#NUM!</v>
      </c>
      <c r="Q60" s="21" t="e">
        <f t="shared" si="15"/>
        <v>#NUM!</v>
      </c>
      <c r="R60" s="21" t="e">
        <f t="shared" si="15"/>
        <v>#NUM!</v>
      </c>
      <c r="S60" s="13" t="e">
        <f t="shared" si="6"/>
        <v>#NUM!</v>
      </c>
      <c r="T60" s="21" t="e">
        <f t="shared" si="7"/>
        <v>#NUM!</v>
      </c>
      <c r="U60" s="10" t="e">
        <f t="shared" si="8"/>
        <v>#NUM!</v>
      </c>
      <c r="V60" s="10" t="e">
        <f>+IF(C60=MAX(IMAE!G:G),'IMAE shewhart (2)'!B60,NA())</f>
        <v>#NUM!</v>
      </c>
    </row>
    <row r="61" spans="1:22" x14ac:dyDescent="0.35">
      <c r="A61" s="10">
        <f t="shared" si="9"/>
        <v>58</v>
      </c>
      <c r="B61" s="10" t="e">
        <f>+'IMAE para s (2)'!E59</f>
        <v>#NUM!</v>
      </c>
      <c r="C61" s="12" t="e">
        <f t="shared" si="10"/>
        <v>#NUM!</v>
      </c>
      <c r="D61" s="10" t="e">
        <f t="shared" si="1"/>
        <v>#NUM!</v>
      </c>
      <c r="E61" s="10" t="e">
        <f t="shared" si="2"/>
        <v>#NUM!</v>
      </c>
      <c r="F61" s="10" t="e">
        <f t="shared" si="3"/>
        <v>#NUM!</v>
      </c>
      <c r="G61" s="10" t="e">
        <f>+'IMAE regresion (2)'!B82</f>
        <v>#NUM!</v>
      </c>
      <c r="H61" s="10" t="e">
        <f>+'IMAE regresion (2)'!C82</f>
        <v>#NUM!</v>
      </c>
      <c r="I61" s="10" t="e">
        <f t="shared" si="13"/>
        <v>#NUM!</v>
      </c>
      <c r="J61" s="10" t="e">
        <f t="shared" si="4"/>
        <v>#NUM!</v>
      </c>
      <c r="K61" s="13" t="e">
        <f t="shared" si="5"/>
        <v>#NUM!</v>
      </c>
      <c r="L61" s="10" t="e">
        <f t="shared" si="11"/>
        <v>#NUM!</v>
      </c>
      <c r="M61" s="21" t="e">
        <f t="shared" si="15"/>
        <v>#NUM!</v>
      </c>
      <c r="N61" s="21" t="e">
        <f t="shared" si="15"/>
        <v>#NUM!</v>
      </c>
      <c r="O61" s="21" t="e">
        <f t="shared" si="15"/>
        <v>#NUM!</v>
      </c>
      <c r="P61" s="21" t="e">
        <f t="shared" si="15"/>
        <v>#NUM!</v>
      </c>
      <c r="Q61" s="21" t="e">
        <f t="shared" si="15"/>
        <v>#NUM!</v>
      </c>
      <c r="R61" s="21" t="e">
        <f t="shared" si="15"/>
        <v>#NUM!</v>
      </c>
      <c r="S61" s="13" t="e">
        <f t="shared" si="6"/>
        <v>#NUM!</v>
      </c>
      <c r="T61" s="21" t="e">
        <f t="shared" si="7"/>
        <v>#NUM!</v>
      </c>
      <c r="U61" s="10" t="e">
        <f t="shared" si="8"/>
        <v>#NUM!</v>
      </c>
      <c r="V61" s="10" t="e">
        <f>+IF(C61=MAX(IMAE!G:G),'IMAE shewhart (2)'!B61,NA())</f>
        <v>#NUM!</v>
      </c>
    </row>
    <row r="62" spans="1:22" x14ac:dyDescent="0.35">
      <c r="A62" s="10">
        <f t="shared" si="9"/>
        <v>59</v>
      </c>
      <c r="B62" s="10" t="e">
        <f>+'IMAE para s (2)'!E60</f>
        <v>#NUM!</v>
      </c>
      <c r="C62" s="12" t="e">
        <f t="shared" si="10"/>
        <v>#NUM!</v>
      </c>
      <c r="D62" s="10" t="e">
        <f t="shared" si="1"/>
        <v>#NUM!</v>
      </c>
      <c r="E62" s="10" t="e">
        <f t="shared" si="2"/>
        <v>#NUM!</v>
      </c>
      <c r="F62" s="10" t="e">
        <f t="shared" si="3"/>
        <v>#NUM!</v>
      </c>
      <c r="G62" s="10" t="e">
        <f>+'IMAE regresion (2)'!B83</f>
        <v>#NUM!</v>
      </c>
      <c r="H62" s="10" t="e">
        <f>+'IMAE regresion (2)'!C83</f>
        <v>#NUM!</v>
      </c>
      <c r="I62" s="10" t="e">
        <f t="shared" si="13"/>
        <v>#NUM!</v>
      </c>
      <c r="J62" s="10" t="e">
        <f t="shared" si="4"/>
        <v>#NUM!</v>
      </c>
      <c r="K62" s="13" t="e">
        <f t="shared" si="5"/>
        <v>#NUM!</v>
      </c>
      <c r="L62" s="10" t="e">
        <f t="shared" si="11"/>
        <v>#NUM!</v>
      </c>
      <c r="M62" s="21" t="e">
        <f t="shared" si="15"/>
        <v>#NUM!</v>
      </c>
      <c r="N62" s="21" t="e">
        <f t="shared" si="15"/>
        <v>#NUM!</v>
      </c>
      <c r="O62" s="21" t="e">
        <f t="shared" si="15"/>
        <v>#NUM!</v>
      </c>
      <c r="P62" s="21" t="e">
        <f t="shared" si="15"/>
        <v>#NUM!</v>
      </c>
      <c r="Q62" s="21" t="e">
        <f t="shared" si="15"/>
        <v>#NUM!</v>
      </c>
      <c r="R62" s="21" t="e">
        <f t="shared" si="15"/>
        <v>#NUM!</v>
      </c>
      <c r="S62" s="13" t="e">
        <f t="shared" si="6"/>
        <v>#NUM!</v>
      </c>
      <c r="T62" s="21" t="e">
        <f t="shared" si="7"/>
        <v>#NUM!</v>
      </c>
      <c r="U62" s="10" t="e">
        <f t="shared" si="8"/>
        <v>#NUM!</v>
      </c>
      <c r="V62" s="10" t="e">
        <f>+IF(C62=MAX(IMAE!G:G),'IMAE shewhart (2)'!B62,NA())</f>
        <v>#NUM!</v>
      </c>
    </row>
    <row r="63" spans="1:22" x14ac:dyDescent="0.35">
      <c r="A63" s="10">
        <f t="shared" si="9"/>
        <v>60</v>
      </c>
      <c r="B63" s="10" t="e">
        <f>+'IMAE para s (2)'!E61</f>
        <v>#NUM!</v>
      </c>
      <c r="C63" s="12" t="e">
        <f t="shared" si="10"/>
        <v>#NUM!</v>
      </c>
      <c r="D63" s="10" t="e">
        <f t="shared" si="1"/>
        <v>#NUM!</v>
      </c>
      <c r="E63" s="10" t="e">
        <f t="shared" si="2"/>
        <v>#NUM!</v>
      </c>
      <c r="F63" s="10" t="e">
        <f t="shared" si="3"/>
        <v>#NUM!</v>
      </c>
      <c r="G63" s="10" t="e">
        <f>+'IMAE regresion (2)'!B84</f>
        <v>#NUM!</v>
      </c>
      <c r="H63" s="10" t="e">
        <f>+'IMAE regresion (2)'!C84</f>
        <v>#NUM!</v>
      </c>
      <c r="I63" s="10" t="e">
        <f t="shared" si="13"/>
        <v>#NUM!</v>
      </c>
      <c r="J63" s="10" t="e">
        <f t="shared" si="4"/>
        <v>#NUM!</v>
      </c>
      <c r="K63" s="13" t="e">
        <f t="shared" si="5"/>
        <v>#NUM!</v>
      </c>
      <c r="L63" s="10" t="e">
        <f t="shared" si="11"/>
        <v>#NUM!</v>
      </c>
      <c r="M63" s="21" t="e">
        <f t="shared" si="15"/>
        <v>#NUM!</v>
      </c>
      <c r="N63" s="21" t="e">
        <f t="shared" si="15"/>
        <v>#NUM!</v>
      </c>
      <c r="O63" s="21" t="e">
        <f t="shared" si="15"/>
        <v>#NUM!</v>
      </c>
      <c r="P63" s="21" t="e">
        <f t="shared" si="15"/>
        <v>#NUM!</v>
      </c>
      <c r="Q63" s="21" t="e">
        <f t="shared" si="15"/>
        <v>#NUM!</v>
      </c>
      <c r="R63" s="21" t="e">
        <f t="shared" si="15"/>
        <v>#NUM!</v>
      </c>
      <c r="S63" s="13" t="e">
        <f t="shared" si="6"/>
        <v>#NUM!</v>
      </c>
      <c r="T63" s="21" t="e">
        <f t="shared" si="7"/>
        <v>#NUM!</v>
      </c>
      <c r="U63" s="10" t="e">
        <f t="shared" si="8"/>
        <v>#NUM!</v>
      </c>
      <c r="V63" s="10" t="e">
        <f>+IF(C63=MAX(IMAE!G:G),'IMAE shewhart (2)'!B63,NA())</f>
        <v>#NUM!</v>
      </c>
    </row>
    <row r="64" spans="1:22" x14ac:dyDescent="0.35">
      <c r="A64" s="10">
        <f t="shared" si="9"/>
        <v>61</v>
      </c>
      <c r="B64" s="10" t="e">
        <f>+'IMAE para s (2)'!E62</f>
        <v>#NUM!</v>
      </c>
      <c r="C64" s="12" t="e">
        <f t="shared" si="10"/>
        <v>#NUM!</v>
      </c>
      <c r="D64" s="10" t="e">
        <f t="shared" si="1"/>
        <v>#NUM!</v>
      </c>
      <c r="E64" s="10" t="e">
        <f t="shared" si="2"/>
        <v>#NUM!</v>
      </c>
      <c r="F64" s="10" t="e">
        <f t="shared" si="3"/>
        <v>#NUM!</v>
      </c>
      <c r="G64" s="10" t="e">
        <f>+(A64*'IMAE regresion (2)'!$B$18)+'IMAE regresion (2)'!$B$17</f>
        <v>#NUM!</v>
      </c>
      <c r="I64" s="10" t="e">
        <f t="shared" si="13"/>
        <v>#NUM!</v>
      </c>
      <c r="J64" s="10" t="e">
        <f t="shared" si="4"/>
        <v>#NUM!</v>
      </c>
      <c r="K64" s="13" t="e">
        <f t="shared" si="5"/>
        <v>#NUM!</v>
      </c>
      <c r="L64" s="10" t="e">
        <f t="shared" si="11"/>
        <v>#NUM!</v>
      </c>
      <c r="M64" s="21" t="e">
        <f t="shared" si="15"/>
        <v>#NUM!</v>
      </c>
      <c r="N64" s="21" t="e">
        <f t="shared" si="15"/>
        <v>#NUM!</v>
      </c>
      <c r="O64" s="21" t="e">
        <f t="shared" si="15"/>
        <v>#NUM!</v>
      </c>
      <c r="P64" s="21" t="e">
        <f t="shared" si="15"/>
        <v>#NUM!</v>
      </c>
      <c r="Q64" s="21" t="e">
        <f t="shared" si="15"/>
        <v>#NUM!</v>
      </c>
      <c r="R64" s="21" t="e">
        <f t="shared" si="15"/>
        <v>#NUM!</v>
      </c>
      <c r="S64" s="13" t="e">
        <f t="shared" si="6"/>
        <v>#NUM!</v>
      </c>
      <c r="T64" s="21" t="e">
        <f t="shared" si="7"/>
        <v>#NUM!</v>
      </c>
      <c r="U64" s="10" t="e">
        <f t="shared" si="8"/>
        <v>#NUM!</v>
      </c>
      <c r="V64" s="10" t="e">
        <f>+IF(C64=MAX(IMAE!G:G),'IMAE shewhart (2)'!B64,NA())</f>
        <v>#NUM!</v>
      </c>
    </row>
    <row r="65" spans="1:26" x14ac:dyDescent="0.35">
      <c r="A65" s="10">
        <f t="shared" si="9"/>
        <v>62</v>
      </c>
      <c r="B65" s="10" t="e">
        <f>+'IMAE para s (2)'!E63</f>
        <v>#NUM!</v>
      </c>
      <c r="C65" s="12" t="e">
        <f t="shared" si="10"/>
        <v>#NUM!</v>
      </c>
      <c r="D65" s="10" t="e">
        <f t="shared" si="1"/>
        <v>#NUM!</v>
      </c>
      <c r="E65" s="10" t="e">
        <f t="shared" si="2"/>
        <v>#NUM!</v>
      </c>
      <c r="F65" s="10" t="e">
        <f t="shared" si="3"/>
        <v>#NUM!</v>
      </c>
      <c r="G65" s="10" t="e">
        <f>+(A65*'IMAE regresion (2)'!$B$18)+'IMAE regresion (2)'!$B$17</f>
        <v>#NUM!</v>
      </c>
      <c r="I65" s="10" t="e">
        <f t="shared" si="13"/>
        <v>#NUM!</v>
      </c>
      <c r="J65" s="10" t="e">
        <f t="shared" si="4"/>
        <v>#NUM!</v>
      </c>
      <c r="K65" s="13" t="e">
        <f t="shared" si="5"/>
        <v>#NUM!</v>
      </c>
      <c r="L65" s="10" t="e">
        <f t="shared" si="11"/>
        <v>#NUM!</v>
      </c>
      <c r="M65" s="21" t="e">
        <f t="shared" si="15"/>
        <v>#NUM!</v>
      </c>
      <c r="N65" s="21" t="e">
        <f t="shared" si="15"/>
        <v>#NUM!</v>
      </c>
      <c r="O65" s="21" t="e">
        <f t="shared" si="15"/>
        <v>#NUM!</v>
      </c>
      <c r="P65" s="21" t="e">
        <f t="shared" si="15"/>
        <v>#NUM!</v>
      </c>
      <c r="Q65" s="21" t="e">
        <f t="shared" si="15"/>
        <v>#NUM!</v>
      </c>
      <c r="R65" s="21" t="e">
        <f t="shared" si="15"/>
        <v>#NUM!</v>
      </c>
      <c r="S65" s="13" t="e">
        <f t="shared" si="6"/>
        <v>#NUM!</v>
      </c>
      <c r="T65" s="21" t="e">
        <f t="shared" si="7"/>
        <v>#NUM!</v>
      </c>
      <c r="U65" s="10" t="e">
        <f t="shared" si="8"/>
        <v>#NUM!</v>
      </c>
      <c r="V65" s="10" t="e">
        <f>+IF(C65=MAX(IMAE!G:G),'IMAE shewhart (2)'!B65,NA())</f>
        <v>#NUM!</v>
      </c>
    </row>
    <row r="66" spans="1:26" x14ac:dyDescent="0.35">
      <c r="A66" s="10">
        <f t="shared" si="9"/>
        <v>63</v>
      </c>
      <c r="B66" s="10" t="e">
        <f>+'IMAE para s (2)'!E64</f>
        <v>#NUM!</v>
      </c>
      <c r="C66" s="12" t="e">
        <f t="shared" si="10"/>
        <v>#NUM!</v>
      </c>
      <c r="D66" s="10" t="e">
        <f t="shared" si="1"/>
        <v>#NUM!</v>
      </c>
      <c r="E66" s="10" t="e">
        <f t="shared" si="2"/>
        <v>#NUM!</v>
      </c>
      <c r="F66" s="10" t="e">
        <f t="shared" si="3"/>
        <v>#NUM!</v>
      </c>
      <c r="G66" s="10" t="e">
        <f>+(A66*'IMAE regresion (2)'!$B$18)+'IMAE regresion (2)'!$B$17</f>
        <v>#NUM!</v>
      </c>
      <c r="I66" s="10" t="e">
        <f t="shared" si="13"/>
        <v>#NUM!</v>
      </c>
      <c r="J66" s="10" t="e">
        <f t="shared" si="4"/>
        <v>#NUM!</v>
      </c>
      <c r="K66" s="13" t="e">
        <f t="shared" si="5"/>
        <v>#NUM!</v>
      </c>
      <c r="L66" s="10" t="e">
        <f t="shared" si="11"/>
        <v>#NUM!</v>
      </c>
      <c r="M66" s="21" t="e">
        <f t="shared" si="15"/>
        <v>#NUM!</v>
      </c>
      <c r="N66" s="21" t="e">
        <f t="shared" si="15"/>
        <v>#NUM!</v>
      </c>
      <c r="O66" s="21" t="e">
        <f t="shared" si="15"/>
        <v>#NUM!</v>
      </c>
      <c r="P66" s="21" t="e">
        <f t="shared" si="15"/>
        <v>#NUM!</v>
      </c>
      <c r="Q66" s="21" t="e">
        <f t="shared" si="15"/>
        <v>#NUM!</v>
      </c>
      <c r="R66" s="21" t="e">
        <f t="shared" si="15"/>
        <v>#NUM!</v>
      </c>
      <c r="S66" s="13" t="e">
        <f t="shared" si="6"/>
        <v>#NUM!</v>
      </c>
      <c r="T66" s="21" t="e">
        <f t="shared" si="7"/>
        <v>#NUM!</v>
      </c>
      <c r="U66" s="10" t="e">
        <f t="shared" si="8"/>
        <v>#NUM!</v>
      </c>
      <c r="V66" s="10" t="e">
        <f>+IF(C66=MAX(IMAE!G:G),'IMAE shewhart (2)'!B66,NA())</f>
        <v>#NUM!</v>
      </c>
    </row>
    <row r="67" spans="1:26" x14ac:dyDescent="0.35">
      <c r="A67" s="10">
        <f t="shared" si="9"/>
        <v>64</v>
      </c>
      <c r="B67" s="10" t="e">
        <f>+'IMAE para s (2)'!E65</f>
        <v>#NUM!</v>
      </c>
      <c r="C67" s="12" t="e">
        <f t="shared" si="10"/>
        <v>#NUM!</v>
      </c>
      <c r="D67" s="10" t="e">
        <f t="shared" si="1"/>
        <v>#NUM!</v>
      </c>
      <c r="E67" s="10" t="e">
        <f t="shared" si="2"/>
        <v>#NUM!</v>
      </c>
      <c r="F67" s="10" t="e">
        <f t="shared" si="3"/>
        <v>#NUM!</v>
      </c>
      <c r="G67" s="10" t="e">
        <f>+(A67*'IMAE regresion (2)'!$B$18)+'IMAE regresion (2)'!$B$17</f>
        <v>#NUM!</v>
      </c>
      <c r="I67" s="10" t="e">
        <f t="shared" si="13"/>
        <v>#NUM!</v>
      </c>
      <c r="J67" s="10" t="e">
        <f t="shared" si="4"/>
        <v>#NUM!</v>
      </c>
      <c r="K67" s="13" t="e">
        <f t="shared" si="5"/>
        <v>#NUM!</v>
      </c>
      <c r="L67" s="10" t="e">
        <f t="shared" si="11"/>
        <v>#NUM!</v>
      </c>
      <c r="M67" s="21" t="e">
        <f t="shared" si="15"/>
        <v>#NUM!</v>
      </c>
      <c r="N67" s="21" t="e">
        <f t="shared" si="15"/>
        <v>#NUM!</v>
      </c>
      <c r="O67" s="21" t="e">
        <f t="shared" si="15"/>
        <v>#NUM!</v>
      </c>
      <c r="P67" s="21" t="e">
        <f t="shared" si="15"/>
        <v>#NUM!</v>
      </c>
      <c r="Q67" s="21" t="e">
        <f t="shared" si="15"/>
        <v>#NUM!</v>
      </c>
      <c r="R67" s="21" t="e">
        <f t="shared" si="15"/>
        <v>#NUM!</v>
      </c>
      <c r="S67" s="13" t="e">
        <f t="shared" si="6"/>
        <v>#NUM!</v>
      </c>
      <c r="T67" s="21" t="e">
        <f t="shared" si="7"/>
        <v>#NUM!</v>
      </c>
      <c r="U67" s="10" t="e">
        <f t="shared" si="8"/>
        <v>#NUM!</v>
      </c>
      <c r="V67" s="10" t="e">
        <f>+IF(C67=MAX(IMAE!G:G),'IMAE shewhart (2)'!B67,NA())</f>
        <v>#NUM!</v>
      </c>
    </row>
    <row r="68" spans="1:26" x14ac:dyDescent="0.35">
      <c r="A68" s="10">
        <f t="shared" si="9"/>
        <v>65</v>
      </c>
      <c r="B68" s="10" t="e">
        <f>+'IMAE para s (2)'!E66</f>
        <v>#NUM!</v>
      </c>
      <c r="C68" s="12" t="e">
        <f t="shared" si="10"/>
        <v>#NUM!</v>
      </c>
      <c r="D68" s="10" t="e">
        <f t="shared" si="1"/>
        <v>#NUM!</v>
      </c>
      <c r="E68" s="10" t="e">
        <f t="shared" si="2"/>
        <v>#NUM!</v>
      </c>
      <c r="F68" s="10" t="e">
        <f t="shared" si="3"/>
        <v>#NUM!</v>
      </c>
      <c r="G68" s="10" t="e">
        <f>+(A68*'IMAE regresion (2)'!$B$18)+'IMAE regresion (2)'!$B$17</f>
        <v>#NUM!</v>
      </c>
      <c r="I68" s="10" t="e">
        <f t="shared" si="13"/>
        <v>#NUM!</v>
      </c>
      <c r="J68" s="10" t="e">
        <f t="shared" si="4"/>
        <v>#NUM!</v>
      </c>
      <c r="K68" s="13" t="e">
        <f t="shared" si="5"/>
        <v>#NUM!</v>
      </c>
      <c r="L68" s="10" t="e">
        <f t="shared" si="11"/>
        <v>#NUM!</v>
      </c>
      <c r="M68" s="21" t="e">
        <f t="shared" si="15"/>
        <v>#NUM!</v>
      </c>
      <c r="N68" s="21" t="e">
        <f t="shared" si="15"/>
        <v>#NUM!</v>
      </c>
      <c r="O68" s="21" t="e">
        <f t="shared" si="15"/>
        <v>#NUM!</v>
      </c>
      <c r="P68" s="21" t="e">
        <f t="shared" si="15"/>
        <v>#NUM!</v>
      </c>
      <c r="Q68" s="21" t="e">
        <f t="shared" si="15"/>
        <v>#NUM!</v>
      </c>
      <c r="R68" s="21" t="e">
        <f t="shared" si="15"/>
        <v>#NUM!</v>
      </c>
      <c r="S68" s="13" t="e">
        <f t="shared" si="6"/>
        <v>#NUM!</v>
      </c>
      <c r="T68" s="21" t="e">
        <f t="shared" si="7"/>
        <v>#NUM!</v>
      </c>
      <c r="U68" s="10" t="e">
        <f t="shared" si="8"/>
        <v>#NUM!</v>
      </c>
      <c r="V68" s="10" t="e">
        <f>+IF(C68=MAX(IMAE!G:G),'IMAE shewhart (2)'!B68,NA())</f>
        <v>#NUM!</v>
      </c>
    </row>
    <row r="69" spans="1:26" x14ac:dyDescent="0.35">
      <c r="A69" s="10">
        <f t="shared" si="9"/>
        <v>66</v>
      </c>
      <c r="B69" s="10" t="e">
        <f>+'IMAE para s (2)'!E67</f>
        <v>#NUM!</v>
      </c>
      <c r="C69" s="12" t="e">
        <f t="shared" si="10"/>
        <v>#NUM!</v>
      </c>
      <c r="D69" s="10" t="e">
        <f t="shared" ref="D69:D75" si="16">+YEAR(C69)</f>
        <v>#NUM!</v>
      </c>
      <c r="E69" s="10" t="e">
        <f t="shared" ref="E69:E75" si="17">+MONTH(C69)</f>
        <v>#NUM!</v>
      </c>
      <c r="F69" s="10" t="e">
        <f t="shared" ref="F69:F75" si="18">+_xlfn.CONCAT(D69,E69)</f>
        <v>#NUM!</v>
      </c>
      <c r="G69" s="10" t="e">
        <f>+(A69*'IMAE regresion (2)'!$B$18)+'IMAE regresion (2)'!$B$17</f>
        <v>#NUM!</v>
      </c>
      <c r="I69" s="10" t="e">
        <f t="shared" si="13"/>
        <v>#NUM!</v>
      </c>
      <c r="J69" s="10" t="e">
        <f t="shared" ref="J69:J75" si="19">+G69+I69</f>
        <v>#NUM!</v>
      </c>
      <c r="K69" s="13" t="e">
        <f t="shared" ref="K69:K75" si="20">+B69-J69</f>
        <v>#NUM!</v>
      </c>
      <c r="L69" s="10" t="e">
        <f t="shared" si="11"/>
        <v>#NUM!</v>
      </c>
      <c r="M69" s="21" t="e">
        <f t="shared" si="15"/>
        <v>#NUM!</v>
      </c>
      <c r="N69" s="21" t="e">
        <f t="shared" si="15"/>
        <v>#NUM!</v>
      </c>
      <c r="O69" s="21" t="e">
        <f t="shared" si="15"/>
        <v>#NUM!</v>
      </c>
      <c r="P69" s="21" t="e">
        <f t="shared" si="15"/>
        <v>#NUM!</v>
      </c>
      <c r="Q69" s="21" t="e">
        <f t="shared" si="15"/>
        <v>#NUM!</v>
      </c>
      <c r="R69" s="21" t="e">
        <f t="shared" si="15"/>
        <v>#NUM!</v>
      </c>
      <c r="S69" s="13" t="e">
        <f t="shared" ref="S69:S84" si="21">+IF(B69=0,NA(),B69)</f>
        <v>#NUM!</v>
      </c>
      <c r="T69" s="21" t="e">
        <f t="shared" ref="T69:T84" si="22">+IF(B70=0,NA(),J69)</f>
        <v>#NUM!</v>
      </c>
      <c r="U69" s="10" t="e">
        <f t="shared" ref="U69:U84" si="23">+IF(B70=0,J69,NA())</f>
        <v>#NUM!</v>
      </c>
      <c r="V69" s="10" t="e">
        <f>+IF(C69=MAX(IMAE!G:G),'IMAE shewhart (2)'!B69,NA())</f>
        <v>#NUM!</v>
      </c>
    </row>
    <row r="70" spans="1:26" x14ac:dyDescent="0.35">
      <c r="A70" s="10">
        <f t="shared" ref="A70:A84" si="24">+A69+1</f>
        <v>67</v>
      </c>
      <c r="B70" s="10" t="e">
        <f>+'IMAE para s (2)'!E68</f>
        <v>#NUM!</v>
      </c>
      <c r="C70" s="12" t="e">
        <f t="shared" ref="C70:C84" si="25">+EOMONTH(C69,1)</f>
        <v>#NUM!</v>
      </c>
      <c r="D70" s="10" t="e">
        <f t="shared" si="16"/>
        <v>#NUM!</v>
      </c>
      <c r="E70" s="10" t="e">
        <f t="shared" si="17"/>
        <v>#NUM!</v>
      </c>
      <c r="F70" s="10" t="e">
        <f t="shared" si="18"/>
        <v>#NUM!</v>
      </c>
      <c r="G70" s="10" t="e">
        <f>+(A70*'IMAE regresion (2)'!$B$18)+'IMAE regresion (2)'!$B$17</f>
        <v>#NUM!</v>
      </c>
      <c r="I70" s="10" t="e">
        <f t="shared" si="13"/>
        <v>#NUM!</v>
      </c>
      <c r="J70" s="10" t="e">
        <f t="shared" si="19"/>
        <v>#NUM!</v>
      </c>
      <c r="K70" s="13" t="e">
        <f t="shared" si="20"/>
        <v>#NUM!</v>
      </c>
      <c r="L70" s="10" t="e">
        <f t="shared" ref="L70:L75" si="26">+ABS(K70-K69)</f>
        <v>#NUM!</v>
      </c>
      <c r="M70" s="21" t="e">
        <f t="shared" si="15"/>
        <v>#NUM!</v>
      </c>
      <c r="N70" s="21" t="e">
        <f t="shared" si="15"/>
        <v>#NUM!</v>
      </c>
      <c r="O70" s="21" t="e">
        <f t="shared" si="15"/>
        <v>#NUM!</v>
      </c>
      <c r="P70" s="21" t="e">
        <f t="shared" si="15"/>
        <v>#NUM!</v>
      </c>
      <c r="Q70" s="21" t="e">
        <f t="shared" si="15"/>
        <v>#NUM!</v>
      </c>
      <c r="R70" s="21" t="e">
        <f t="shared" si="15"/>
        <v>#NUM!</v>
      </c>
      <c r="S70" s="13" t="e">
        <f t="shared" si="21"/>
        <v>#NUM!</v>
      </c>
      <c r="T70" s="21" t="e">
        <f t="shared" si="22"/>
        <v>#NUM!</v>
      </c>
      <c r="U70" s="10" t="e">
        <f t="shared" si="23"/>
        <v>#NUM!</v>
      </c>
      <c r="V70" s="10" t="e">
        <f>+IF(C70=MAX(IMAE!G:G),'IMAE shewhart (2)'!B70,NA())</f>
        <v>#NUM!</v>
      </c>
    </row>
    <row r="71" spans="1:26" x14ac:dyDescent="0.35">
      <c r="A71" s="10">
        <f t="shared" si="24"/>
        <v>68</v>
      </c>
      <c r="B71" s="10" t="e">
        <f>+'IMAE para s (2)'!E69</f>
        <v>#NUM!</v>
      </c>
      <c r="C71" s="12" t="e">
        <f t="shared" si="25"/>
        <v>#NUM!</v>
      </c>
      <c r="D71" s="10" t="e">
        <f t="shared" si="16"/>
        <v>#NUM!</v>
      </c>
      <c r="E71" s="10" t="e">
        <f t="shared" si="17"/>
        <v>#NUM!</v>
      </c>
      <c r="F71" s="10" t="e">
        <f t="shared" si="18"/>
        <v>#NUM!</v>
      </c>
      <c r="G71" s="10" t="e">
        <f>+(A71*'IMAE regresion (2)'!$B$18)+'IMAE regresion (2)'!$B$17</f>
        <v>#NUM!</v>
      </c>
      <c r="I71" s="10" t="e">
        <f t="shared" si="13"/>
        <v>#NUM!</v>
      </c>
      <c r="J71" s="10" t="e">
        <f t="shared" si="19"/>
        <v>#NUM!</v>
      </c>
      <c r="K71" s="13" t="e">
        <f t="shared" si="20"/>
        <v>#NUM!</v>
      </c>
      <c r="L71" s="10" t="e">
        <f t="shared" si="26"/>
        <v>#NUM!</v>
      </c>
      <c r="M71" s="21" t="e">
        <f t="shared" si="15"/>
        <v>#NUM!</v>
      </c>
      <c r="N71" s="21" t="e">
        <f t="shared" si="15"/>
        <v>#NUM!</v>
      </c>
      <c r="O71" s="21" t="e">
        <f t="shared" si="15"/>
        <v>#NUM!</v>
      </c>
      <c r="P71" s="21" t="e">
        <f t="shared" si="15"/>
        <v>#NUM!</v>
      </c>
      <c r="Q71" s="21" t="e">
        <f t="shared" si="15"/>
        <v>#NUM!</v>
      </c>
      <c r="R71" s="21" t="e">
        <f t="shared" si="15"/>
        <v>#NUM!</v>
      </c>
      <c r="S71" s="13" t="e">
        <f t="shared" si="21"/>
        <v>#NUM!</v>
      </c>
      <c r="T71" s="21" t="e">
        <f t="shared" si="22"/>
        <v>#NUM!</v>
      </c>
      <c r="U71" s="10" t="e">
        <f t="shared" si="23"/>
        <v>#NUM!</v>
      </c>
      <c r="V71" s="10" t="e">
        <f>+IF(C71=MAX(IMAE!G:G),'IMAE shewhart (2)'!B71,NA())</f>
        <v>#NUM!</v>
      </c>
    </row>
    <row r="72" spans="1:26" x14ac:dyDescent="0.35">
      <c r="A72" s="10">
        <f t="shared" si="24"/>
        <v>69</v>
      </c>
      <c r="B72" s="10" t="e">
        <f>+'IMAE para s (2)'!E70</f>
        <v>#NUM!</v>
      </c>
      <c r="C72" s="12" t="e">
        <f t="shared" si="25"/>
        <v>#NUM!</v>
      </c>
      <c r="D72" s="10" t="e">
        <f t="shared" si="16"/>
        <v>#NUM!</v>
      </c>
      <c r="E72" s="10" t="e">
        <f t="shared" si="17"/>
        <v>#NUM!</v>
      </c>
      <c r="F72" s="10" t="e">
        <f t="shared" si="18"/>
        <v>#NUM!</v>
      </c>
      <c r="G72" s="10" t="e">
        <f>+(A72*'IMAE regresion (2)'!$B$18)+'IMAE regresion (2)'!$B$17</f>
        <v>#NUM!</v>
      </c>
      <c r="I72" s="10" t="e">
        <f t="shared" si="13"/>
        <v>#NUM!</v>
      </c>
      <c r="J72" s="10" t="e">
        <f t="shared" si="19"/>
        <v>#NUM!</v>
      </c>
      <c r="K72" s="13" t="e">
        <f t="shared" si="20"/>
        <v>#NUM!</v>
      </c>
      <c r="L72" s="10" t="e">
        <f t="shared" si="26"/>
        <v>#NUM!</v>
      </c>
      <c r="M72" s="21" t="e">
        <f t="shared" si="15"/>
        <v>#NUM!</v>
      </c>
      <c r="N72" s="21" t="e">
        <f t="shared" si="15"/>
        <v>#NUM!</v>
      </c>
      <c r="O72" s="21" t="e">
        <f t="shared" si="15"/>
        <v>#NUM!</v>
      </c>
      <c r="P72" s="21" t="e">
        <f t="shared" si="15"/>
        <v>#NUM!</v>
      </c>
      <c r="Q72" s="21" t="e">
        <f t="shared" si="15"/>
        <v>#NUM!</v>
      </c>
      <c r="R72" s="21" t="e">
        <f t="shared" si="15"/>
        <v>#NUM!</v>
      </c>
      <c r="S72" s="13" t="e">
        <f t="shared" si="21"/>
        <v>#NUM!</v>
      </c>
      <c r="T72" s="21" t="e">
        <f t="shared" si="22"/>
        <v>#NUM!</v>
      </c>
      <c r="U72" s="10" t="e">
        <f t="shared" si="23"/>
        <v>#NUM!</v>
      </c>
      <c r="V72" s="10" t="e">
        <f>+IF(C72=MAX(IMAE!G:G),'IMAE shewhart (2)'!B72,NA())</f>
        <v>#NUM!</v>
      </c>
    </row>
    <row r="73" spans="1:26" x14ac:dyDescent="0.35">
      <c r="A73" s="10">
        <f t="shared" si="24"/>
        <v>70</v>
      </c>
      <c r="B73" s="10" t="e">
        <f>+'IMAE para s (2)'!E71</f>
        <v>#NUM!</v>
      </c>
      <c r="C73" s="12" t="e">
        <f t="shared" si="25"/>
        <v>#NUM!</v>
      </c>
      <c r="D73" s="10" t="e">
        <f t="shared" si="16"/>
        <v>#NUM!</v>
      </c>
      <c r="E73" s="10" t="e">
        <f t="shared" si="17"/>
        <v>#NUM!</v>
      </c>
      <c r="F73" s="10" t="e">
        <f t="shared" si="18"/>
        <v>#NUM!</v>
      </c>
      <c r="G73" s="10" t="e">
        <f>+(A73*'IMAE regresion (2)'!$B$18)+'IMAE regresion (2)'!$B$17</f>
        <v>#NUM!</v>
      </c>
      <c r="I73" s="10" t="e">
        <f t="shared" si="13"/>
        <v>#NUM!</v>
      </c>
      <c r="J73" s="10" t="e">
        <f t="shared" si="19"/>
        <v>#NUM!</v>
      </c>
      <c r="K73" s="13" t="e">
        <f t="shared" si="20"/>
        <v>#NUM!</v>
      </c>
      <c r="L73" s="10" t="e">
        <f t="shared" si="26"/>
        <v>#NUM!</v>
      </c>
      <c r="M73" s="21" t="e">
        <f t="shared" si="15"/>
        <v>#NUM!</v>
      </c>
      <c r="N73" s="21" t="e">
        <f t="shared" si="15"/>
        <v>#NUM!</v>
      </c>
      <c r="O73" s="21" t="e">
        <f t="shared" si="15"/>
        <v>#NUM!</v>
      </c>
      <c r="P73" s="21" t="e">
        <f t="shared" si="15"/>
        <v>#NUM!</v>
      </c>
      <c r="Q73" s="21" t="e">
        <f t="shared" si="15"/>
        <v>#NUM!</v>
      </c>
      <c r="R73" s="21" t="e">
        <f t="shared" si="15"/>
        <v>#NUM!</v>
      </c>
      <c r="S73" s="13" t="e">
        <f t="shared" si="21"/>
        <v>#NUM!</v>
      </c>
      <c r="T73" s="21" t="e">
        <f t="shared" si="22"/>
        <v>#NUM!</v>
      </c>
      <c r="U73" s="10" t="e">
        <f t="shared" si="23"/>
        <v>#NUM!</v>
      </c>
      <c r="V73" s="10" t="e">
        <f>+IF(C73=MAX(IMAE!G:G),'IMAE shewhart (2)'!B73,NA())</f>
        <v>#NUM!</v>
      </c>
    </row>
    <row r="74" spans="1:26" x14ac:dyDescent="0.35">
      <c r="A74" s="10">
        <f t="shared" si="24"/>
        <v>71</v>
      </c>
      <c r="B74" s="10" t="e">
        <f>+'IMAE para s (2)'!E72</f>
        <v>#NUM!</v>
      </c>
      <c r="C74" s="12" t="e">
        <f t="shared" si="25"/>
        <v>#NUM!</v>
      </c>
      <c r="D74" s="10" t="e">
        <f t="shared" si="16"/>
        <v>#NUM!</v>
      </c>
      <c r="E74" s="10" t="e">
        <f t="shared" si="17"/>
        <v>#NUM!</v>
      </c>
      <c r="F74" s="10" t="e">
        <f t="shared" si="18"/>
        <v>#NUM!</v>
      </c>
      <c r="G74" s="10" t="e">
        <f>+(A74*'IMAE regresion (2)'!$B$18)+'IMAE regresion (2)'!$B$17</f>
        <v>#NUM!</v>
      </c>
      <c r="I74" s="10" t="e">
        <f t="shared" si="13"/>
        <v>#NUM!</v>
      </c>
      <c r="J74" s="10" t="e">
        <f t="shared" si="19"/>
        <v>#NUM!</v>
      </c>
      <c r="K74" s="13" t="e">
        <f t="shared" si="20"/>
        <v>#NUM!</v>
      </c>
      <c r="L74" s="10" t="e">
        <f t="shared" si="26"/>
        <v>#NUM!</v>
      </c>
      <c r="M74" s="21" t="e">
        <f t="shared" si="15"/>
        <v>#NUM!</v>
      </c>
      <c r="N74" s="21" t="e">
        <f t="shared" si="15"/>
        <v>#NUM!</v>
      </c>
      <c r="O74" s="21" t="e">
        <f t="shared" si="15"/>
        <v>#NUM!</v>
      </c>
      <c r="P74" s="21" t="e">
        <f t="shared" si="15"/>
        <v>#NUM!</v>
      </c>
      <c r="Q74" s="21" t="e">
        <f t="shared" si="15"/>
        <v>#NUM!</v>
      </c>
      <c r="R74" s="21" t="e">
        <f t="shared" si="15"/>
        <v>#NUM!</v>
      </c>
      <c r="S74" s="13" t="e">
        <f t="shared" si="21"/>
        <v>#NUM!</v>
      </c>
      <c r="T74" s="21" t="e">
        <f t="shared" si="22"/>
        <v>#NUM!</v>
      </c>
      <c r="U74" s="10" t="e">
        <f t="shared" si="23"/>
        <v>#NUM!</v>
      </c>
      <c r="V74" s="10" t="e">
        <f>+IF(C74=MAX(IMAE!G:G),'IMAE shewhart (2)'!B74,NA())</f>
        <v>#NUM!</v>
      </c>
    </row>
    <row r="75" spans="1:26" ht="36" x14ac:dyDescent="0.8">
      <c r="A75" s="10">
        <f t="shared" si="24"/>
        <v>72</v>
      </c>
      <c r="B75" s="10" t="e">
        <f>+'IMAE para s (2)'!E73</f>
        <v>#NUM!</v>
      </c>
      <c r="C75" s="12" t="e">
        <f t="shared" si="25"/>
        <v>#NUM!</v>
      </c>
      <c r="D75" s="10" t="e">
        <f t="shared" si="16"/>
        <v>#NUM!</v>
      </c>
      <c r="E75" s="10" t="e">
        <f t="shared" si="17"/>
        <v>#NUM!</v>
      </c>
      <c r="F75" s="10" t="e">
        <f t="shared" si="18"/>
        <v>#NUM!</v>
      </c>
      <c r="G75" s="10" t="e">
        <f>+(A75*'IMAE regresion (2)'!$B$18)+'IMAE regresion (2)'!$B$17</f>
        <v>#NUM!</v>
      </c>
      <c r="I75" s="10" t="e">
        <f t="shared" si="13"/>
        <v>#NUM!</v>
      </c>
      <c r="J75" s="10" t="e">
        <f t="shared" si="19"/>
        <v>#NUM!</v>
      </c>
      <c r="K75" s="13" t="e">
        <f t="shared" si="20"/>
        <v>#NUM!</v>
      </c>
      <c r="L75" s="10" t="e">
        <f t="shared" si="26"/>
        <v>#NUM!</v>
      </c>
      <c r="M75" s="21" t="e">
        <f t="shared" si="15"/>
        <v>#NUM!</v>
      </c>
      <c r="N75" s="21" t="e">
        <f t="shared" si="15"/>
        <v>#NUM!</v>
      </c>
      <c r="O75" s="21" t="e">
        <f t="shared" si="15"/>
        <v>#NUM!</v>
      </c>
      <c r="P75" s="21" t="e">
        <f t="shared" si="15"/>
        <v>#NUM!</v>
      </c>
      <c r="Q75" s="21" t="e">
        <f t="shared" si="15"/>
        <v>#NUM!</v>
      </c>
      <c r="R75" s="21" t="e">
        <f t="shared" si="15"/>
        <v>#NUM!</v>
      </c>
      <c r="S75" s="13" t="e">
        <f t="shared" si="21"/>
        <v>#NUM!</v>
      </c>
      <c r="T75" s="21" t="e">
        <f t="shared" si="22"/>
        <v>#NUM!</v>
      </c>
      <c r="U75" s="10" t="e">
        <f t="shared" si="23"/>
        <v>#NUM!</v>
      </c>
      <c r="V75" s="10" t="e">
        <f>+IF(C75=MAX(IMAE!G:G),'IMAE shewhart (2)'!B75,NA())</f>
        <v>#NUM!</v>
      </c>
      <c r="W75" s="22"/>
      <c r="X75" s="23"/>
      <c r="Z75" s="24"/>
    </row>
    <row r="76" spans="1:26" ht="36" x14ac:dyDescent="0.8">
      <c r="A76" s="10">
        <f t="shared" si="24"/>
        <v>73</v>
      </c>
      <c r="B76" s="10" t="e">
        <f>+'IMAE para s (2)'!E74</f>
        <v>#NUM!</v>
      </c>
      <c r="C76" s="12" t="e">
        <f t="shared" si="25"/>
        <v>#NUM!</v>
      </c>
      <c r="D76" s="10" t="e">
        <f>+YEAR(C76)</f>
        <v>#NUM!</v>
      </c>
      <c r="E76" s="10" t="e">
        <f>+MONTH(C76)</f>
        <v>#NUM!</v>
      </c>
      <c r="F76" s="10" t="e">
        <f>+_xlfn.CONCAT(D76,E76)</f>
        <v>#NUM!</v>
      </c>
      <c r="G76" s="10" t="e">
        <f>+(A76*'IMAE regresion (2)'!$B$18)+'IMAE regresion (2)'!$B$17</f>
        <v>#NUM!</v>
      </c>
      <c r="I76" s="10" t="e">
        <f t="shared" si="13"/>
        <v>#NUM!</v>
      </c>
      <c r="J76" s="10" t="e">
        <f>+G76+I76</f>
        <v>#NUM!</v>
      </c>
      <c r="K76" s="13" t="e">
        <f>+B76-J76</f>
        <v>#NUM!</v>
      </c>
      <c r="L76" s="10" t="e">
        <f>+ABS(K76-K75)</f>
        <v>#NUM!</v>
      </c>
      <c r="M76" s="21" t="e">
        <f t="shared" si="15"/>
        <v>#NUM!</v>
      </c>
      <c r="N76" s="21" t="e">
        <f t="shared" si="15"/>
        <v>#NUM!</v>
      </c>
      <c r="O76" s="21" t="e">
        <f t="shared" si="15"/>
        <v>#NUM!</v>
      </c>
      <c r="P76" s="21" t="e">
        <f t="shared" si="15"/>
        <v>#NUM!</v>
      </c>
      <c r="Q76" s="21" t="e">
        <f t="shared" si="15"/>
        <v>#NUM!</v>
      </c>
      <c r="R76" s="21" t="e">
        <f t="shared" si="15"/>
        <v>#NUM!</v>
      </c>
      <c r="S76" s="13" t="e">
        <f t="shared" si="21"/>
        <v>#NUM!</v>
      </c>
      <c r="T76" s="21" t="e">
        <f t="shared" si="22"/>
        <v>#NUM!</v>
      </c>
      <c r="U76" s="10" t="e">
        <f t="shared" si="23"/>
        <v>#NUM!</v>
      </c>
      <c r="V76" s="10" t="e">
        <f>+IF(C76=MAX(IMAE!G:G),'IMAE shewhart (2)'!B76,NA())</f>
        <v>#NUM!</v>
      </c>
      <c r="W76" s="22"/>
      <c r="X76" s="23"/>
      <c r="Z76" s="24"/>
    </row>
    <row r="77" spans="1:26" ht="36" x14ac:dyDescent="0.8">
      <c r="A77" s="10">
        <f t="shared" si="24"/>
        <v>74</v>
      </c>
      <c r="B77" s="10" t="e">
        <f>+'IMAE para s (2)'!E75</f>
        <v>#NUM!</v>
      </c>
      <c r="C77" s="12" t="e">
        <f t="shared" si="25"/>
        <v>#NUM!</v>
      </c>
      <c r="D77" s="10" t="e">
        <f>+YEAR(C77)</f>
        <v>#NUM!</v>
      </c>
      <c r="E77" s="10" t="e">
        <f>+MONTH(C77)</f>
        <v>#NUM!</v>
      </c>
      <c r="F77" s="10" t="e">
        <f>+_xlfn.CONCAT(D77,E77)</f>
        <v>#NUM!</v>
      </c>
      <c r="G77" s="10" t="e">
        <f>+(A77*'IMAE regresion (2)'!$B$18)+'IMAE regresion (2)'!$B$17</f>
        <v>#NUM!</v>
      </c>
      <c r="I77" s="10" t="e">
        <f t="shared" si="13"/>
        <v>#NUM!</v>
      </c>
      <c r="J77" s="10" t="e">
        <f>+G77+I77</f>
        <v>#NUM!</v>
      </c>
      <c r="K77" s="13" t="e">
        <f>+B77-J77</f>
        <v>#NUM!</v>
      </c>
      <c r="L77" s="10" t="e">
        <f>+ABS(K77-K76)</f>
        <v>#NUM!</v>
      </c>
      <c r="M77" s="21" t="e">
        <f t="shared" si="15"/>
        <v>#NUM!</v>
      </c>
      <c r="N77" s="21" t="e">
        <f t="shared" si="15"/>
        <v>#NUM!</v>
      </c>
      <c r="O77" s="21" t="e">
        <f t="shared" si="15"/>
        <v>#NUM!</v>
      </c>
      <c r="P77" s="21" t="e">
        <f t="shared" si="15"/>
        <v>#NUM!</v>
      </c>
      <c r="Q77" s="21" t="e">
        <f t="shared" si="15"/>
        <v>#NUM!</v>
      </c>
      <c r="R77" s="21" t="e">
        <f t="shared" si="15"/>
        <v>#NUM!</v>
      </c>
      <c r="S77" s="13" t="e">
        <f t="shared" si="21"/>
        <v>#NUM!</v>
      </c>
      <c r="T77" s="21" t="e">
        <f t="shared" si="22"/>
        <v>#NUM!</v>
      </c>
      <c r="U77" s="10" t="e">
        <f t="shared" si="23"/>
        <v>#NUM!</v>
      </c>
      <c r="V77" s="10" t="e">
        <f>+IF(C77=MAX(IMAE!G:G),'IMAE shewhart (2)'!B77,NA())</f>
        <v>#NUM!</v>
      </c>
      <c r="W77" s="22"/>
      <c r="X77" s="23"/>
      <c r="Z77" s="24"/>
    </row>
    <row r="78" spans="1:26" ht="36" x14ac:dyDescent="0.8">
      <c r="A78" s="10">
        <f t="shared" si="24"/>
        <v>75</v>
      </c>
      <c r="B78" s="10" t="e">
        <f>+'IMAE para s (2)'!E76</f>
        <v>#NUM!</v>
      </c>
      <c r="C78" s="12" t="e">
        <f t="shared" si="25"/>
        <v>#NUM!</v>
      </c>
      <c r="D78" s="10" t="e">
        <f>+YEAR(C78)</f>
        <v>#NUM!</v>
      </c>
      <c r="E78" s="10" t="e">
        <f>+MONTH(C78)</f>
        <v>#NUM!</v>
      </c>
      <c r="F78" s="10" t="e">
        <f>+_xlfn.CONCAT(D78,E78)</f>
        <v>#NUM!</v>
      </c>
      <c r="G78" s="10" t="e">
        <f>+(A78*'IMAE regresion (2)'!$B$18)+'IMAE regresion (2)'!$B$17</f>
        <v>#NUM!</v>
      </c>
      <c r="I78" s="10" t="e">
        <f t="shared" si="13"/>
        <v>#NUM!</v>
      </c>
      <c r="J78" s="10" t="e">
        <f>+G78+I78</f>
        <v>#NUM!</v>
      </c>
      <c r="K78" s="13" t="e">
        <f>+B78-J78</f>
        <v>#NUM!</v>
      </c>
      <c r="L78" s="10" t="e">
        <f>+ABS(K78-K77)</f>
        <v>#NUM!</v>
      </c>
      <c r="M78" s="21" t="e">
        <f t="shared" si="15"/>
        <v>#NUM!</v>
      </c>
      <c r="N78" s="21" t="e">
        <f t="shared" si="15"/>
        <v>#NUM!</v>
      </c>
      <c r="O78" s="21" t="e">
        <f t="shared" si="15"/>
        <v>#NUM!</v>
      </c>
      <c r="P78" s="21" t="e">
        <f t="shared" si="15"/>
        <v>#NUM!</v>
      </c>
      <c r="Q78" s="21" t="e">
        <f t="shared" si="15"/>
        <v>#NUM!</v>
      </c>
      <c r="R78" s="21" t="e">
        <f t="shared" si="15"/>
        <v>#NUM!</v>
      </c>
      <c r="S78" s="13" t="e">
        <f t="shared" si="21"/>
        <v>#NUM!</v>
      </c>
      <c r="T78" s="21" t="e">
        <f t="shared" si="22"/>
        <v>#NUM!</v>
      </c>
      <c r="U78" s="10" t="e">
        <f t="shared" si="23"/>
        <v>#NUM!</v>
      </c>
      <c r="V78" s="10" t="e">
        <f>+IF(C78=MAX(IMAE!G:G),'IMAE shewhart (2)'!B78,NA())</f>
        <v>#NUM!</v>
      </c>
      <c r="W78" s="22"/>
      <c r="X78" s="23"/>
      <c r="Z78" s="24"/>
    </row>
    <row r="79" spans="1:26" x14ac:dyDescent="0.35">
      <c r="A79" s="10">
        <f t="shared" si="24"/>
        <v>76</v>
      </c>
      <c r="B79" s="10" t="e">
        <f>+'IMAE para s (2)'!E77</f>
        <v>#NUM!</v>
      </c>
      <c r="C79" s="12" t="e">
        <f t="shared" si="25"/>
        <v>#NUM!</v>
      </c>
      <c r="D79" s="10" t="e">
        <f t="shared" ref="D79:D84" si="27">+YEAR(C79)</f>
        <v>#NUM!</v>
      </c>
      <c r="E79" s="10" t="e">
        <f t="shared" ref="E79:E84" si="28">+MONTH(C79)</f>
        <v>#NUM!</v>
      </c>
      <c r="F79" s="10" t="e">
        <f t="shared" ref="F79:F84" si="29">+_xlfn.CONCAT(D79,E79)</f>
        <v>#NUM!</v>
      </c>
      <c r="G79" s="10" t="e">
        <f>+(A79*'IMAE regresion (2)'!$B$18)+'IMAE regresion (2)'!$B$17</f>
        <v>#NUM!</v>
      </c>
      <c r="I79" s="10" t="e">
        <f t="shared" si="13"/>
        <v>#NUM!</v>
      </c>
      <c r="J79" s="10" t="e">
        <f t="shared" ref="J79:J84" si="30">+G79+I79</f>
        <v>#NUM!</v>
      </c>
      <c r="K79" s="13" t="e">
        <f t="shared" ref="K79:K84" si="31">+B79-J79</f>
        <v>#NUM!</v>
      </c>
      <c r="L79" s="10" t="e">
        <f t="shared" ref="L79:L84" si="32">+ABS(K79-K78)</f>
        <v>#NUM!</v>
      </c>
      <c r="M79" s="21" t="e">
        <f t="shared" si="15"/>
        <v>#NUM!</v>
      </c>
      <c r="N79" s="21" t="e">
        <f t="shared" si="15"/>
        <v>#NUM!</v>
      </c>
      <c r="O79" s="21" t="e">
        <f t="shared" si="15"/>
        <v>#NUM!</v>
      </c>
      <c r="P79" s="21" t="e">
        <f t="shared" si="15"/>
        <v>#NUM!</v>
      </c>
      <c r="Q79" s="21" t="e">
        <f t="shared" si="15"/>
        <v>#NUM!</v>
      </c>
      <c r="R79" s="21" t="e">
        <f t="shared" si="15"/>
        <v>#NUM!</v>
      </c>
      <c r="S79" s="13" t="e">
        <f t="shared" si="21"/>
        <v>#NUM!</v>
      </c>
      <c r="T79" s="21" t="e">
        <f t="shared" si="22"/>
        <v>#NUM!</v>
      </c>
      <c r="U79" s="10" t="e">
        <f t="shared" si="23"/>
        <v>#NUM!</v>
      </c>
      <c r="V79" s="10" t="e">
        <f>+IF(C79=MAX(IMAE!G:G),'IMAE shewhart (2)'!B79,NA())</f>
        <v>#NUM!</v>
      </c>
      <c r="W79" s="25"/>
      <c r="X79" s="25"/>
      <c r="Y79" s="25"/>
      <c r="Z79" s="25"/>
    </row>
    <row r="80" spans="1:26" x14ac:dyDescent="0.35">
      <c r="A80" s="10">
        <f t="shared" si="24"/>
        <v>77</v>
      </c>
      <c r="B80" s="10" t="e">
        <f>+'IMAE para s (2)'!E78</f>
        <v>#NUM!</v>
      </c>
      <c r="C80" s="12" t="e">
        <f t="shared" si="25"/>
        <v>#NUM!</v>
      </c>
      <c r="D80" s="10" t="e">
        <f t="shared" si="27"/>
        <v>#NUM!</v>
      </c>
      <c r="E80" s="10" t="e">
        <f t="shared" si="28"/>
        <v>#NUM!</v>
      </c>
      <c r="F80" s="10" t="e">
        <f t="shared" si="29"/>
        <v>#NUM!</v>
      </c>
      <c r="G80" s="10" t="e">
        <f>+(A80*'IMAE regresion (2)'!$B$18)+'IMAE regresion (2)'!$B$17</f>
        <v>#NUM!</v>
      </c>
      <c r="I80" s="10" t="e">
        <f t="shared" si="13"/>
        <v>#NUM!</v>
      </c>
      <c r="J80" s="10" t="e">
        <f t="shared" si="30"/>
        <v>#NUM!</v>
      </c>
      <c r="K80" s="13" t="e">
        <f t="shared" si="31"/>
        <v>#NUM!</v>
      </c>
      <c r="L80" s="10" t="e">
        <f t="shared" si="32"/>
        <v>#NUM!</v>
      </c>
      <c r="M80" s="21" t="e">
        <f t="shared" ref="M80:R84" si="33">($J80)+(M$1*$M$2)</f>
        <v>#NUM!</v>
      </c>
      <c r="N80" s="21" t="e">
        <f t="shared" si="33"/>
        <v>#NUM!</v>
      </c>
      <c r="O80" s="21" t="e">
        <f t="shared" si="33"/>
        <v>#NUM!</v>
      </c>
      <c r="P80" s="21" t="e">
        <f t="shared" si="33"/>
        <v>#NUM!</v>
      </c>
      <c r="Q80" s="21" t="e">
        <f t="shared" si="33"/>
        <v>#NUM!</v>
      </c>
      <c r="R80" s="21" t="e">
        <f t="shared" si="33"/>
        <v>#NUM!</v>
      </c>
      <c r="S80" s="13" t="e">
        <f t="shared" si="21"/>
        <v>#NUM!</v>
      </c>
      <c r="T80" s="21" t="e">
        <f t="shared" si="22"/>
        <v>#NUM!</v>
      </c>
      <c r="U80" s="10" t="e">
        <f t="shared" si="23"/>
        <v>#NUM!</v>
      </c>
      <c r="V80" s="10" t="e">
        <f>+IF(C80=MAX(IMAE!G:G),'IMAE shewhart (2)'!B80,NA())</f>
        <v>#NUM!</v>
      </c>
      <c r="W80" s="25"/>
      <c r="X80" s="25"/>
      <c r="Y80" s="25"/>
      <c r="Z80" s="25"/>
    </row>
    <row r="81" spans="1:26" x14ac:dyDescent="0.35">
      <c r="A81" s="10">
        <f t="shared" si="24"/>
        <v>78</v>
      </c>
      <c r="B81" s="10" t="e">
        <f>+'IMAE para s (2)'!E79</f>
        <v>#NUM!</v>
      </c>
      <c r="C81" s="12" t="e">
        <f t="shared" si="25"/>
        <v>#NUM!</v>
      </c>
      <c r="D81" s="10" t="e">
        <f t="shared" si="27"/>
        <v>#NUM!</v>
      </c>
      <c r="E81" s="10" t="e">
        <f t="shared" si="28"/>
        <v>#NUM!</v>
      </c>
      <c r="F81" s="10" t="e">
        <f t="shared" si="29"/>
        <v>#NUM!</v>
      </c>
      <c r="G81" s="10" t="e">
        <f>+(A81*'IMAE regresion (2)'!$B$18)+'IMAE regresion (2)'!$B$17</f>
        <v>#NUM!</v>
      </c>
      <c r="I81" s="10" t="e">
        <f t="shared" ref="I81:I84" si="34">+I69</f>
        <v>#NUM!</v>
      </c>
      <c r="J81" s="10" t="e">
        <f t="shared" si="30"/>
        <v>#NUM!</v>
      </c>
      <c r="K81" s="13" t="e">
        <f t="shared" si="31"/>
        <v>#NUM!</v>
      </c>
      <c r="L81" s="10" t="e">
        <f t="shared" si="32"/>
        <v>#NUM!</v>
      </c>
      <c r="M81" s="21" t="e">
        <f t="shared" si="33"/>
        <v>#NUM!</v>
      </c>
      <c r="N81" s="21" t="e">
        <f t="shared" si="33"/>
        <v>#NUM!</v>
      </c>
      <c r="O81" s="21" t="e">
        <f t="shared" si="33"/>
        <v>#NUM!</v>
      </c>
      <c r="P81" s="21" t="e">
        <f t="shared" si="33"/>
        <v>#NUM!</v>
      </c>
      <c r="Q81" s="21" t="e">
        <f t="shared" si="33"/>
        <v>#NUM!</v>
      </c>
      <c r="R81" s="21" t="e">
        <f t="shared" si="33"/>
        <v>#NUM!</v>
      </c>
      <c r="S81" s="13" t="e">
        <f t="shared" si="21"/>
        <v>#NUM!</v>
      </c>
      <c r="T81" s="21" t="e">
        <f t="shared" si="22"/>
        <v>#NUM!</v>
      </c>
      <c r="U81" s="10" t="e">
        <f t="shared" si="23"/>
        <v>#NUM!</v>
      </c>
      <c r="V81" s="10" t="e">
        <f>+IF(C81=MAX(IMAE!G:G),'IMAE shewhart (2)'!B81,NA())</f>
        <v>#NUM!</v>
      </c>
      <c r="W81" s="25"/>
      <c r="X81" s="25"/>
      <c r="Y81" s="25"/>
      <c r="Z81" s="25"/>
    </row>
    <row r="82" spans="1:26" x14ac:dyDescent="0.35">
      <c r="A82" s="10">
        <f t="shared" si="24"/>
        <v>79</v>
      </c>
      <c r="B82" s="10" t="e">
        <f>+'IMAE para s (2)'!E80</f>
        <v>#NUM!</v>
      </c>
      <c r="C82" s="12" t="e">
        <f t="shared" si="25"/>
        <v>#NUM!</v>
      </c>
      <c r="D82" s="10" t="e">
        <f t="shared" si="27"/>
        <v>#NUM!</v>
      </c>
      <c r="E82" s="10" t="e">
        <f t="shared" si="28"/>
        <v>#NUM!</v>
      </c>
      <c r="F82" s="10" t="e">
        <f t="shared" si="29"/>
        <v>#NUM!</v>
      </c>
      <c r="G82" s="10" t="e">
        <f>+(A82*'IMAE regresion (2)'!$B$18)+'IMAE regresion (2)'!$B$17</f>
        <v>#NUM!</v>
      </c>
      <c r="I82" s="10" t="e">
        <f t="shared" si="34"/>
        <v>#NUM!</v>
      </c>
      <c r="J82" s="10" t="e">
        <f t="shared" si="30"/>
        <v>#NUM!</v>
      </c>
      <c r="K82" s="13" t="e">
        <f t="shared" si="31"/>
        <v>#NUM!</v>
      </c>
      <c r="L82" s="10" t="e">
        <f t="shared" si="32"/>
        <v>#NUM!</v>
      </c>
      <c r="M82" s="21" t="e">
        <f t="shared" si="33"/>
        <v>#NUM!</v>
      </c>
      <c r="N82" s="21" t="e">
        <f t="shared" si="33"/>
        <v>#NUM!</v>
      </c>
      <c r="O82" s="21" t="e">
        <f t="shared" si="33"/>
        <v>#NUM!</v>
      </c>
      <c r="P82" s="21" t="e">
        <f t="shared" si="33"/>
        <v>#NUM!</v>
      </c>
      <c r="Q82" s="21" t="e">
        <f t="shared" si="33"/>
        <v>#NUM!</v>
      </c>
      <c r="R82" s="21" t="e">
        <f t="shared" si="33"/>
        <v>#NUM!</v>
      </c>
      <c r="S82" s="13" t="e">
        <f t="shared" si="21"/>
        <v>#NUM!</v>
      </c>
      <c r="T82" s="21" t="e">
        <f t="shared" si="22"/>
        <v>#NUM!</v>
      </c>
      <c r="U82" s="10" t="e">
        <f t="shared" si="23"/>
        <v>#NUM!</v>
      </c>
      <c r="V82" s="10" t="e">
        <f>+IF(C82=MAX(IMAE!G:G),'IMAE shewhart (2)'!B82,NA())</f>
        <v>#NUM!</v>
      </c>
      <c r="W82" s="25"/>
      <c r="X82" s="25"/>
      <c r="Y82" s="25"/>
      <c r="Z82" s="25"/>
    </row>
    <row r="83" spans="1:26" x14ac:dyDescent="0.35">
      <c r="A83" s="10">
        <f t="shared" si="24"/>
        <v>80</v>
      </c>
      <c r="B83" s="10" t="e">
        <f>+'IMAE para s (2)'!E81</f>
        <v>#NUM!</v>
      </c>
      <c r="C83" s="12" t="e">
        <f t="shared" si="25"/>
        <v>#NUM!</v>
      </c>
      <c r="D83" s="10" t="e">
        <f t="shared" si="27"/>
        <v>#NUM!</v>
      </c>
      <c r="E83" s="10" t="e">
        <f t="shared" si="28"/>
        <v>#NUM!</v>
      </c>
      <c r="F83" s="10" t="e">
        <f t="shared" si="29"/>
        <v>#NUM!</v>
      </c>
      <c r="G83" s="10" t="e">
        <f>+(A83*'IMAE regresion (2)'!$B$18)+'IMAE regresion (2)'!$B$17</f>
        <v>#NUM!</v>
      </c>
      <c r="I83" s="10" t="e">
        <f t="shared" si="34"/>
        <v>#NUM!</v>
      </c>
      <c r="J83" s="10" t="e">
        <f t="shared" si="30"/>
        <v>#NUM!</v>
      </c>
      <c r="K83" s="13" t="e">
        <f t="shared" si="31"/>
        <v>#NUM!</v>
      </c>
      <c r="L83" s="10" t="e">
        <f t="shared" si="32"/>
        <v>#NUM!</v>
      </c>
      <c r="M83" s="21" t="e">
        <f t="shared" si="33"/>
        <v>#NUM!</v>
      </c>
      <c r="N83" s="21" t="e">
        <f t="shared" si="33"/>
        <v>#NUM!</v>
      </c>
      <c r="O83" s="21" t="e">
        <f t="shared" si="33"/>
        <v>#NUM!</v>
      </c>
      <c r="P83" s="21" t="e">
        <f t="shared" si="33"/>
        <v>#NUM!</v>
      </c>
      <c r="Q83" s="21" t="e">
        <f t="shared" si="33"/>
        <v>#NUM!</v>
      </c>
      <c r="R83" s="21" t="e">
        <f t="shared" si="33"/>
        <v>#NUM!</v>
      </c>
      <c r="S83" s="13" t="e">
        <f t="shared" si="21"/>
        <v>#NUM!</v>
      </c>
      <c r="T83" s="21" t="e">
        <f t="shared" si="22"/>
        <v>#NUM!</v>
      </c>
      <c r="U83" s="10" t="e">
        <f t="shared" si="23"/>
        <v>#NUM!</v>
      </c>
      <c r="V83" s="10" t="e">
        <f>+IF(C83=MAX(IMAE!G:G),'IMAE shewhart (2)'!B83,NA())</f>
        <v>#NUM!</v>
      </c>
      <c r="W83" s="25"/>
      <c r="X83" s="25"/>
      <c r="Y83" s="25"/>
      <c r="Z83" s="25"/>
    </row>
    <row r="84" spans="1:26" x14ac:dyDescent="0.35">
      <c r="A84" s="10">
        <f t="shared" si="24"/>
        <v>81</v>
      </c>
      <c r="B84" s="10" t="e">
        <f>+'IMAE para s (2)'!E82</f>
        <v>#NUM!</v>
      </c>
      <c r="C84" s="12" t="e">
        <f t="shared" si="25"/>
        <v>#NUM!</v>
      </c>
      <c r="D84" s="10" t="e">
        <f t="shared" si="27"/>
        <v>#NUM!</v>
      </c>
      <c r="E84" s="10" t="e">
        <f t="shared" si="28"/>
        <v>#NUM!</v>
      </c>
      <c r="F84" s="10" t="e">
        <f t="shared" si="29"/>
        <v>#NUM!</v>
      </c>
      <c r="G84" s="10" t="e">
        <f>+(A84*'IMAE regresion (2)'!$B$18)+'IMAE regresion (2)'!$B$17</f>
        <v>#NUM!</v>
      </c>
      <c r="I84" s="10" t="e">
        <f t="shared" si="34"/>
        <v>#NUM!</v>
      </c>
      <c r="J84" s="10" t="e">
        <f t="shared" si="30"/>
        <v>#NUM!</v>
      </c>
      <c r="K84" s="13" t="e">
        <f t="shared" si="31"/>
        <v>#NUM!</v>
      </c>
      <c r="L84" s="10" t="e">
        <f t="shared" si="32"/>
        <v>#NUM!</v>
      </c>
      <c r="M84" s="21" t="e">
        <f t="shared" si="33"/>
        <v>#NUM!</v>
      </c>
      <c r="N84" s="21" t="e">
        <f t="shared" si="33"/>
        <v>#NUM!</v>
      </c>
      <c r="O84" s="21" t="e">
        <f t="shared" si="33"/>
        <v>#NUM!</v>
      </c>
      <c r="P84" s="21" t="e">
        <f t="shared" si="33"/>
        <v>#NUM!</v>
      </c>
      <c r="Q84" s="21" t="e">
        <f t="shared" si="33"/>
        <v>#NUM!</v>
      </c>
      <c r="R84" s="21" t="e">
        <f t="shared" si="33"/>
        <v>#NUM!</v>
      </c>
      <c r="S84" s="13" t="e">
        <f t="shared" si="21"/>
        <v>#NUM!</v>
      </c>
      <c r="T84" s="21" t="e">
        <f t="shared" si="22"/>
        <v>#N/A</v>
      </c>
      <c r="U84" s="10" t="e">
        <f t="shared" si="23"/>
        <v>#NUM!</v>
      </c>
      <c r="V84" s="10" t="e">
        <f>+IF(C84=MAX(IMAE!G:G),'IMAE shewhart (2)'!B84,NA())</f>
        <v>#NUM!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Marcos Salvador Amaya</cp:lastModifiedBy>
  <dcterms:created xsi:type="dcterms:W3CDTF">2021-04-05T17:46:41Z</dcterms:created>
  <dcterms:modified xsi:type="dcterms:W3CDTF">2025-01-13T17:33:42Z</dcterms:modified>
</cp:coreProperties>
</file>