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1381D2D1-59D6-4831-BB93-352B42F1659B}" xr6:coauthVersionLast="47" xr6:coauthVersionMax="47" xr10:uidLastSave="{00000000-0000-0000-0000-000000000000}"/>
  <bookViews>
    <workbookView xWindow="-108" yWindow="-108" windowWidth="23256" windowHeight="12576" firstSheet="14" activeTab="19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ngresos totales" sheetId="19" r:id="rId16"/>
    <sheet name="Ingresos tributarios" sheetId="20" r:id="rId17"/>
    <sheet name="Gastos totales" sheetId="21" r:id="rId18"/>
    <sheet name="Resultados fiscales" sheetId="18" r:id="rId19"/>
    <sheet name="Fiscal gráfica" sheetId="22" r:id="rId20"/>
    <sheet name="IMAE" sheetId="23" r:id="rId21"/>
    <sheet name="Remesas" sheetId="35" r:id="rId22"/>
    <sheet name="TC" sheetId="34" r:id="rId23"/>
    <sheet name="IMAE sectores" sheetId="36" r:id="rId24"/>
    <sheet name="IMAE para s" sheetId="27" r:id="rId25"/>
    <sheet name="IMAE regresion" sheetId="28" r:id="rId26"/>
    <sheet name="IMAE shewhart" sheetId="29" r:id="rId27"/>
    <sheet name="IMAE para s (2)" sheetId="30" r:id="rId28"/>
    <sheet name="IMAE regresion (2)" sheetId="31" r:id="rId29"/>
    <sheet name="IMAE shewhart (2)" sheetId="32" r:id="rId30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7" hidden="1">'Gastos totales'!$A$1:$AD$14</definedName>
    <definedName name="ExternalData_1" localSheetId="20" hidden="1">IMAE!$A$1:$C$277</definedName>
    <definedName name="ExternalData_1" localSheetId="23" hidden="1">'IMAE sectores'!$A$1:$R$118</definedName>
    <definedName name="ExternalData_1" localSheetId="6" hidden="1">'Inflación source'!$A$1:$D$171</definedName>
    <definedName name="ExternalData_1" localSheetId="15" hidden="1">'Ingresos totales'!$A$1:$AC$14</definedName>
    <definedName name="ExternalData_1" localSheetId="16" hidden="1">'Ingresos tributarios'!$A$1:$AD$14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22" hidden="1">TC!$A$1:$D$6261</definedName>
    <definedName name="ExternalData_2" localSheetId="21" hidden="1">Remesas!$A$1:$W$34</definedName>
  </definedNames>
  <calcPr calcId="191029"/>
  <pivotCaches>
    <pivotCache cacheId="10" r:id="rId31"/>
    <pivotCache cacheId="15" r:id="rId32"/>
    <pivotCache cacheId="20" r:id="rId33"/>
    <pivotCache cacheId="25" r:id="rId34"/>
    <pivotCache cacheId="30" r:id="rId35"/>
    <pivotCache cacheId="35" r:id="rId3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F338" i="6" s="1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E339" i="6" l="1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E3" i="18" a="1"/>
  <c r="E3" i="18" s="1"/>
  <c r="F3" i="18" a="1"/>
  <c r="F3" i="18" s="1"/>
  <c r="E4" i="18" a="1"/>
  <c r="E4" i="18" s="1"/>
  <c r="F4" i="18" a="1"/>
  <c r="F4" i="18" s="1"/>
  <c r="E5" i="18" a="1"/>
  <c r="E5" i="18" s="1"/>
  <c r="F5" i="18" a="1"/>
  <c r="F5" i="18" s="1"/>
  <c r="E6" i="18" a="1"/>
  <c r="E6" i="18" s="1"/>
  <c r="F6" i="18" a="1"/>
  <c r="F6" i="18" s="1"/>
  <c r="E7" i="18" a="1"/>
  <c r="E7" i="18" s="1"/>
  <c r="F7" i="18" a="1"/>
  <c r="F7" i="18" s="1"/>
  <c r="E8" i="18" a="1"/>
  <c r="E8" i="18" s="1"/>
  <c r="F8" i="18" a="1"/>
  <c r="F8" i="18" s="1"/>
  <c r="E9" i="18" a="1"/>
  <c r="E9" i="18" s="1"/>
  <c r="F9" i="18" a="1"/>
  <c r="F9" i="18" s="1"/>
  <c r="E10" i="18" a="1"/>
  <c r="E10" i="18" s="1"/>
  <c r="F10" i="18" a="1"/>
  <c r="F10" i="18" s="1"/>
  <c r="E11" i="18" a="1"/>
  <c r="E11" i="18" s="1"/>
  <c r="F11" i="18" a="1"/>
  <c r="F11" i="18" s="1"/>
  <c r="E12" i="18" a="1"/>
  <c r="E12" i="18" s="1"/>
  <c r="F12" i="18" a="1"/>
  <c r="F12" i="18" s="1"/>
  <c r="E13" i="18" a="1"/>
  <c r="E13" i="18" s="1"/>
  <c r="F13" i="18" a="1"/>
  <c r="F13" i="18" s="1"/>
  <c r="E14" i="18" a="1"/>
  <c r="E14" i="18" s="1"/>
  <c r="F14" i="18" a="1"/>
  <c r="F14" i="18" s="1"/>
  <c r="E15" i="18" a="1"/>
  <c r="E15" i="18" s="1"/>
  <c r="F15" i="18" a="1"/>
  <c r="F15" i="18" s="1"/>
  <c r="E16" i="18" a="1"/>
  <c r="E16" i="18" s="1"/>
  <c r="F16" i="18" a="1"/>
  <c r="F16" i="18" s="1"/>
  <c r="E17" i="18" a="1"/>
  <c r="E17" i="18" s="1"/>
  <c r="F17" i="18" a="1"/>
  <c r="F17" i="18" s="1"/>
  <c r="E18" i="18" a="1"/>
  <c r="E18" i="18" s="1"/>
  <c r="F18" i="18" a="1"/>
  <c r="F18" i="18" s="1"/>
  <c r="E19" i="18" a="1"/>
  <c r="E19" i="18" s="1"/>
  <c r="F19" i="18" a="1"/>
  <c r="F19" i="18" s="1"/>
  <c r="E20" i="18" a="1"/>
  <c r="E20" i="18" s="1"/>
  <c r="F20" i="18" a="1"/>
  <c r="F20" i="18" s="1"/>
  <c r="E21" i="18" a="1"/>
  <c r="E21" i="18" s="1"/>
  <c r="F21" i="18" a="1"/>
  <c r="F21" i="18" s="1"/>
  <c r="E22" i="18" a="1"/>
  <c r="E22" i="18" s="1"/>
  <c r="F22" i="18" a="1"/>
  <c r="F22" i="18" s="1"/>
  <c r="E23" i="18" a="1"/>
  <c r="E23" i="18" s="1"/>
  <c r="F23" i="18" a="1"/>
  <c r="F23" i="18" s="1"/>
  <c r="E24" i="18" a="1"/>
  <c r="E24" i="18" s="1"/>
  <c r="F24" i="18" a="1"/>
  <c r="F24" i="18" s="1"/>
  <c r="E25" i="18" a="1"/>
  <c r="E25" i="18" s="1"/>
  <c r="F25" i="18" a="1"/>
  <c r="F25" i="18" s="1"/>
  <c r="E26" i="18" a="1"/>
  <c r="E26" i="18" s="1"/>
  <c r="F26" i="18" a="1"/>
  <c r="F26" i="18" s="1"/>
  <c r="E27" i="18" a="1"/>
  <c r="E27" i="18" s="1"/>
  <c r="F27" i="18" a="1"/>
  <c r="F27" i="18" s="1"/>
  <c r="E28" i="18" a="1"/>
  <c r="E28" i="18" s="1"/>
  <c r="F28" i="18" a="1"/>
  <c r="F28" i="18" s="1"/>
  <c r="E29" i="18" a="1"/>
  <c r="E29" i="18" s="1"/>
  <c r="F29" i="18" a="1"/>
  <c r="F29" i="18" s="1"/>
  <c r="E30" i="18" a="1"/>
  <c r="E30" i="18" s="1"/>
  <c r="F30" i="18" a="1"/>
  <c r="F30" i="18" s="1"/>
  <c r="E31" i="18" a="1"/>
  <c r="E31" i="18" s="1"/>
  <c r="F31" i="18" a="1"/>
  <c r="F31" i="18" s="1"/>
  <c r="E32" i="18" a="1"/>
  <c r="E32" i="18" s="1"/>
  <c r="F32" i="18" a="1"/>
  <c r="F32" i="18" s="1"/>
  <c r="E33" i="18" a="1"/>
  <c r="E33" i="18" s="1"/>
  <c r="F33" i="18" a="1"/>
  <c r="F33" i="18" s="1"/>
  <c r="E34" i="18" a="1"/>
  <c r="E34" i="18" s="1"/>
  <c r="F34" i="18" a="1"/>
  <c r="F34" i="18" s="1"/>
  <c r="E35" i="18" a="1"/>
  <c r="E35" i="18" s="1"/>
  <c r="F35" i="18" a="1"/>
  <c r="F35" i="18" s="1"/>
  <c r="E36" i="18" a="1"/>
  <c r="E36" i="18" s="1"/>
  <c r="F36" i="18" a="1"/>
  <c r="F36" i="18" s="1"/>
  <c r="E37" i="18" a="1"/>
  <c r="E37" i="18" s="1"/>
  <c r="F37" i="18" a="1"/>
  <c r="F37" i="18" s="1"/>
  <c r="E38" i="18" a="1"/>
  <c r="E38" i="18" s="1"/>
  <c r="F38" i="18" a="1"/>
  <c r="F38" i="18" s="1"/>
  <c r="E39" i="18" a="1"/>
  <c r="E39" i="18" s="1"/>
  <c r="F39" i="18" a="1"/>
  <c r="F39" i="18" s="1"/>
  <c r="E40" i="18" a="1"/>
  <c r="E40" i="18" s="1"/>
  <c r="F40" i="18" a="1"/>
  <c r="F40" i="18" s="1"/>
  <c r="E41" i="18" a="1"/>
  <c r="E41" i="18" s="1"/>
  <c r="F41" i="18" a="1"/>
  <c r="F41" i="18" s="1"/>
  <c r="E42" i="18" a="1"/>
  <c r="E42" i="18" s="1"/>
  <c r="F42" i="18" a="1"/>
  <c r="F42" i="18" s="1"/>
  <c r="E43" i="18" a="1"/>
  <c r="E43" i="18" s="1"/>
  <c r="F43" i="18" a="1"/>
  <c r="F43" i="18" s="1"/>
  <c r="E44" i="18" a="1"/>
  <c r="E44" i="18" s="1"/>
  <c r="F44" i="18" a="1"/>
  <c r="F44" i="18" s="1"/>
  <c r="E45" i="18" a="1"/>
  <c r="E45" i="18" s="1"/>
  <c r="F45" i="18" a="1"/>
  <c r="F45" i="18" s="1"/>
  <c r="E46" i="18" a="1"/>
  <c r="E46" i="18" s="1"/>
  <c r="F46" i="18" a="1"/>
  <c r="F46" i="18" s="1"/>
  <c r="E47" i="18" a="1"/>
  <c r="E47" i="18" s="1"/>
  <c r="F47" i="18" a="1"/>
  <c r="F47" i="18" s="1"/>
  <c r="E48" i="18" a="1"/>
  <c r="E48" i="18" s="1"/>
  <c r="F48" i="18" a="1"/>
  <c r="F48" i="18" s="1"/>
  <c r="E49" i="18" a="1"/>
  <c r="E49" i="18" s="1"/>
  <c r="F49" i="18" a="1"/>
  <c r="F49" i="18" s="1"/>
  <c r="E50" i="18" a="1"/>
  <c r="E50" i="18" s="1"/>
  <c r="F50" i="18" a="1"/>
  <c r="F50" i="18" s="1"/>
  <c r="E51" i="18" a="1"/>
  <c r="E51" i="18" s="1"/>
  <c r="F51" i="18" a="1"/>
  <c r="F51" i="18" s="1"/>
  <c r="E52" i="18" a="1"/>
  <c r="E52" i="18" s="1"/>
  <c r="F52" i="18" a="1"/>
  <c r="F52" i="18" s="1"/>
  <c r="E53" i="18" a="1"/>
  <c r="E53" i="18" s="1"/>
  <c r="F53" i="18" a="1"/>
  <c r="F53" i="18" s="1"/>
  <c r="E54" i="18" a="1"/>
  <c r="E54" i="18" s="1"/>
  <c r="F54" i="18" a="1"/>
  <c r="F54" i="18" s="1"/>
  <c r="E55" i="18" a="1"/>
  <c r="E55" i="18" s="1"/>
  <c r="F55" i="18" a="1"/>
  <c r="F55" i="18" s="1"/>
  <c r="E56" i="18" a="1"/>
  <c r="E56" i="18" s="1"/>
  <c r="F56" i="18" a="1"/>
  <c r="F56" i="18" s="1"/>
  <c r="E57" i="18" a="1"/>
  <c r="E57" i="18" s="1"/>
  <c r="F57" i="18" a="1"/>
  <c r="F57" i="18" s="1"/>
  <c r="E58" i="18" a="1"/>
  <c r="E58" i="18" s="1"/>
  <c r="F58" i="18" a="1"/>
  <c r="F58" i="18" s="1"/>
  <c r="E59" i="18" a="1"/>
  <c r="E59" i="18" s="1"/>
  <c r="F59" i="18" a="1"/>
  <c r="F59" i="18" s="1"/>
  <c r="E60" i="18" a="1"/>
  <c r="E60" i="18" s="1"/>
  <c r="F60" i="18" a="1"/>
  <c r="F60" i="18" s="1"/>
  <c r="E61" i="18" a="1"/>
  <c r="E61" i="18" s="1"/>
  <c r="F61" i="18" a="1"/>
  <c r="F61" i="18" s="1"/>
  <c r="E62" i="18" a="1"/>
  <c r="E62" i="18" s="1"/>
  <c r="F62" i="18" a="1"/>
  <c r="F62" i="18" s="1"/>
  <c r="E63" i="18" a="1"/>
  <c r="E63" i="18" s="1"/>
  <c r="F63" i="18" a="1"/>
  <c r="F63" i="18" s="1"/>
  <c r="E64" i="18" a="1"/>
  <c r="E64" i="18" s="1"/>
  <c r="F64" i="18" a="1"/>
  <c r="F64" i="18" s="1"/>
  <c r="E65" i="18" a="1"/>
  <c r="E65" i="18" s="1"/>
  <c r="F65" i="18" a="1"/>
  <c r="F65" i="18" s="1"/>
  <c r="E66" i="18" a="1"/>
  <c r="E66" i="18" s="1"/>
  <c r="F66" i="18" a="1"/>
  <c r="F66" i="18" s="1"/>
  <c r="E67" i="18" a="1"/>
  <c r="E67" i="18" s="1"/>
  <c r="F67" i="18" a="1"/>
  <c r="F67" i="18" s="1"/>
  <c r="E68" i="18" a="1"/>
  <c r="E68" i="18" s="1"/>
  <c r="F68" i="18" a="1"/>
  <c r="F68" i="18" s="1"/>
  <c r="E69" i="18" a="1"/>
  <c r="E69" i="18" s="1"/>
  <c r="F69" i="18" a="1"/>
  <c r="F69" i="18" s="1"/>
  <c r="E70" i="18" a="1"/>
  <c r="E70" i="18" s="1"/>
  <c r="F70" i="18" a="1"/>
  <c r="F70" i="18" s="1"/>
  <c r="E71" i="18" a="1"/>
  <c r="E71" i="18" s="1"/>
  <c r="F71" i="18" a="1"/>
  <c r="F71" i="18" s="1"/>
  <c r="E72" i="18" a="1"/>
  <c r="E72" i="18" s="1"/>
  <c r="F72" i="18" a="1"/>
  <c r="F72" i="18" s="1"/>
  <c r="E73" i="18" a="1"/>
  <c r="E73" i="18" s="1"/>
  <c r="F73" i="18" a="1"/>
  <c r="F73" i="18" s="1"/>
  <c r="E74" i="18" a="1"/>
  <c r="E74" i="18" s="1"/>
  <c r="F74" i="18" a="1"/>
  <c r="F74" i="18" s="1"/>
  <c r="E75" i="18" a="1"/>
  <c r="E75" i="18" s="1"/>
  <c r="F75" i="18" a="1"/>
  <c r="F75" i="18" s="1"/>
  <c r="E76" i="18" a="1"/>
  <c r="E76" i="18" s="1"/>
  <c r="F76" i="18" a="1"/>
  <c r="F76" i="18" s="1"/>
  <c r="E77" i="18" a="1"/>
  <c r="E77" i="18" s="1"/>
  <c r="F77" i="18" a="1"/>
  <c r="F77" i="18" s="1"/>
  <c r="E78" i="18" a="1"/>
  <c r="E78" i="18" s="1"/>
  <c r="F78" i="18" a="1"/>
  <c r="F78" i="18" s="1"/>
  <c r="E79" i="18" a="1"/>
  <c r="E79" i="18" s="1"/>
  <c r="F79" i="18" a="1"/>
  <c r="F79" i="18" s="1"/>
  <c r="E80" i="18" a="1"/>
  <c r="E80" i="18" s="1"/>
  <c r="F80" i="18" a="1"/>
  <c r="F80" i="18" s="1"/>
  <c r="E81" i="18" a="1"/>
  <c r="E81" i="18" s="1"/>
  <c r="F81" i="18" a="1"/>
  <c r="F81" i="18" s="1"/>
  <c r="E82" i="18" a="1"/>
  <c r="E82" i="18" s="1"/>
  <c r="F82" i="18" a="1"/>
  <c r="F82" i="18" s="1"/>
  <c r="E83" i="18" a="1"/>
  <c r="E83" i="18" s="1"/>
  <c r="F83" i="18" a="1"/>
  <c r="F83" i="18" s="1"/>
  <c r="E84" i="18" a="1"/>
  <c r="E84" i="18" s="1"/>
  <c r="F84" i="18" a="1"/>
  <c r="F84" i="18" s="1"/>
  <c r="E85" i="18" a="1"/>
  <c r="E85" i="18" s="1"/>
  <c r="F85" i="18" a="1"/>
  <c r="F85" i="18" s="1"/>
  <c r="E86" i="18" a="1"/>
  <c r="E86" i="18" s="1"/>
  <c r="F86" i="18" a="1"/>
  <c r="F86" i="18" s="1"/>
  <c r="E87" i="18" a="1"/>
  <c r="E87" i="18" s="1"/>
  <c r="F87" i="18" a="1"/>
  <c r="F87" i="18" s="1"/>
  <c r="E88" i="18" a="1"/>
  <c r="E88" i="18" s="1"/>
  <c r="F88" i="18" a="1"/>
  <c r="F88" i="18" s="1"/>
  <c r="E89" i="18" a="1"/>
  <c r="E89" i="18" s="1"/>
  <c r="F89" i="18" a="1"/>
  <c r="F89" i="18" s="1"/>
  <c r="E90" i="18" a="1"/>
  <c r="E90" i="18" s="1"/>
  <c r="F90" i="18" a="1"/>
  <c r="F90" i="18" s="1"/>
  <c r="E91" i="18" a="1"/>
  <c r="E91" i="18" s="1"/>
  <c r="F91" i="18" a="1"/>
  <c r="F91" i="18" s="1"/>
  <c r="E92" i="18" a="1"/>
  <c r="E92" i="18" s="1"/>
  <c r="F92" i="18" a="1"/>
  <c r="F92" i="18" s="1"/>
  <c r="E93" i="18" a="1"/>
  <c r="E93" i="18" s="1"/>
  <c r="F93" i="18" a="1"/>
  <c r="F93" i="18" s="1"/>
  <c r="E94" i="18" a="1"/>
  <c r="E94" i="18" s="1"/>
  <c r="F94" i="18" a="1"/>
  <c r="F94" i="18" s="1"/>
  <c r="E95" i="18" a="1"/>
  <c r="E95" i="18" s="1"/>
  <c r="F95" i="18" a="1"/>
  <c r="F95" i="18" s="1"/>
  <c r="E96" i="18" a="1"/>
  <c r="E96" i="18" s="1"/>
  <c r="F96" i="18" a="1"/>
  <c r="F96" i="18" s="1"/>
  <c r="E97" i="18" a="1"/>
  <c r="E97" i="18" s="1"/>
  <c r="F97" i="18" a="1"/>
  <c r="F97" i="18" s="1"/>
  <c r="E98" i="18" a="1"/>
  <c r="E98" i="18" s="1"/>
  <c r="F98" i="18" a="1"/>
  <c r="F98" i="18" s="1"/>
  <c r="E99" i="18" a="1"/>
  <c r="E99" i="18" s="1"/>
  <c r="F99" i="18" a="1"/>
  <c r="F99" i="18" s="1"/>
  <c r="E100" i="18" a="1"/>
  <c r="E100" i="18" s="1"/>
  <c r="F100" i="18" a="1"/>
  <c r="F100" i="18" s="1"/>
  <c r="E101" i="18" a="1"/>
  <c r="E101" i="18" s="1"/>
  <c r="F101" i="18" a="1"/>
  <c r="F101" i="18" s="1"/>
  <c r="E102" i="18" a="1"/>
  <c r="E102" i="18" s="1"/>
  <c r="F102" i="18" a="1"/>
  <c r="F102" i="18" s="1"/>
  <c r="E103" i="18" a="1"/>
  <c r="E103" i="18" s="1"/>
  <c r="F103" i="18" a="1"/>
  <c r="F103" i="18" s="1"/>
  <c r="E104" i="18" a="1"/>
  <c r="E104" i="18" s="1"/>
  <c r="F104" i="18" a="1"/>
  <c r="F104" i="18" s="1"/>
  <c r="E105" i="18" a="1"/>
  <c r="E105" i="18" s="1"/>
  <c r="F105" i="18" a="1"/>
  <c r="F105" i="18" s="1"/>
  <c r="E106" i="18" a="1"/>
  <c r="E106" i="18" s="1"/>
  <c r="F106" i="18" a="1"/>
  <c r="F106" i="18" s="1"/>
  <c r="E107" i="18" a="1"/>
  <c r="E107" i="18" s="1"/>
  <c r="F107" i="18" a="1"/>
  <c r="F107" i="18" s="1"/>
  <c r="E108" i="18" a="1"/>
  <c r="E108" i="18" s="1"/>
  <c r="F108" i="18" a="1"/>
  <c r="F108" i="18" s="1"/>
  <c r="E109" i="18" a="1"/>
  <c r="E109" i="18" s="1"/>
  <c r="F109" i="18" a="1"/>
  <c r="F109" i="18" s="1"/>
  <c r="E110" i="18" a="1"/>
  <c r="E110" i="18" s="1"/>
  <c r="F110" i="18" a="1"/>
  <c r="F110" i="18" s="1"/>
  <c r="E111" i="18" a="1"/>
  <c r="E111" i="18" s="1"/>
  <c r="F111" i="18" a="1"/>
  <c r="F111" i="18" s="1"/>
  <c r="E112" i="18" a="1"/>
  <c r="E112" i="18" s="1"/>
  <c r="F112" i="18" a="1"/>
  <c r="F112" i="18" s="1"/>
  <c r="E113" i="18" a="1"/>
  <c r="E113" i="18" s="1"/>
  <c r="F113" i="18" a="1"/>
  <c r="F113" i="18" s="1"/>
  <c r="E114" i="18" a="1"/>
  <c r="E114" i="18" s="1"/>
  <c r="F114" i="18" a="1"/>
  <c r="F114" i="18" s="1"/>
  <c r="E115" i="18" a="1"/>
  <c r="E115" i="18" s="1"/>
  <c r="F115" i="18" a="1"/>
  <c r="F115" i="18" s="1"/>
  <c r="E116" i="18" a="1"/>
  <c r="E116" i="18" s="1"/>
  <c r="F116" i="18" a="1"/>
  <c r="F116" i="18" s="1"/>
  <c r="E117" i="18" a="1"/>
  <c r="E117" i="18" s="1"/>
  <c r="F117" i="18" a="1"/>
  <c r="F117" i="18" s="1"/>
  <c r="E118" i="18" a="1"/>
  <c r="E118" i="18" s="1"/>
  <c r="F118" i="18" a="1"/>
  <c r="F118" i="18" s="1"/>
  <c r="E119" i="18" a="1"/>
  <c r="E119" i="18" s="1"/>
  <c r="F119" i="18" a="1"/>
  <c r="F119" i="18" s="1"/>
  <c r="E120" i="18" a="1"/>
  <c r="E120" i="18" s="1"/>
  <c r="F120" i="18" a="1"/>
  <c r="F120" i="18" s="1"/>
  <c r="E121" i="18" a="1"/>
  <c r="E121" i="18" s="1"/>
  <c r="F121" i="18" a="1"/>
  <c r="F121" i="18" s="1"/>
  <c r="E122" i="18" a="1"/>
  <c r="E122" i="18" s="1"/>
  <c r="F122" i="18" a="1"/>
  <c r="F122" i="18" s="1"/>
  <c r="E123" i="18" a="1"/>
  <c r="E123" i="18" s="1"/>
  <c r="F123" i="18" a="1"/>
  <c r="F123" i="18" s="1"/>
  <c r="E124" i="18" a="1"/>
  <c r="E124" i="18" s="1"/>
  <c r="F124" i="18" a="1"/>
  <c r="F124" i="18" s="1"/>
  <c r="E125" i="18" a="1"/>
  <c r="E125" i="18" s="1"/>
  <c r="F125" i="18" a="1"/>
  <c r="F125" i="18" s="1"/>
  <c r="E126" i="18" a="1"/>
  <c r="E126" i="18" s="1"/>
  <c r="F126" i="18" a="1"/>
  <c r="F126" i="18" s="1"/>
  <c r="E127" i="18" a="1"/>
  <c r="E127" i="18" s="1"/>
  <c r="F127" i="18" a="1"/>
  <c r="F127" i="18" s="1"/>
  <c r="E128" i="18" a="1"/>
  <c r="E128" i="18" s="1"/>
  <c r="F128" i="18" a="1"/>
  <c r="F128" i="18" s="1"/>
  <c r="E129" i="18" a="1"/>
  <c r="E129" i="18" s="1"/>
  <c r="F129" i="18" a="1"/>
  <c r="F129" i="18" s="1"/>
  <c r="E130" i="18" a="1"/>
  <c r="E130" i="18" s="1"/>
  <c r="F130" i="18" a="1"/>
  <c r="F130" i="18" s="1"/>
  <c r="E131" i="18" a="1"/>
  <c r="E131" i="18" s="1"/>
  <c r="F131" i="18" a="1"/>
  <c r="F131" i="18" s="1"/>
  <c r="E132" i="18" a="1"/>
  <c r="E132" i="18" s="1"/>
  <c r="F132" i="18" a="1"/>
  <c r="F132" i="18" s="1"/>
  <c r="E133" i="18" a="1"/>
  <c r="E133" i="18" s="1"/>
  <c r="F133" i="18" a="1"/>
  <c r="F133" i="18" s="1"/>
  <c r="E134" i="18" a="1"/>
  <c r="E134" i="18" s="1"/>
  <c r="F134" i="18" a="1"/>
  <c r="F134" i="18" s="1"/>
  <c r="E135" i="18" a="1"/>
  <c r="E135" i="18" s="1"/>
  <c r="F135" i="18" a="1"/>
  <c r="F135" i="18" s="1"/>
  <c r="E136" i="18" a="1"/>
  <c r="E136" i="18" s="1"/>
  <c r="F136" i="18" a="1"/>
  <c r="F136" i="18" s="1"/>
  <c r="E137" i="18" a="1"/>
  <c r="E137" i="18" s="1"/>
  <c r="F137" i="18" a="1"/>
  <c r="F137" i="18" s="1"/>
  <c r="E138" i="18" a="1"/>
  <c r="E138" i="18" s="1"/>
  <c r="F138" i="18" a="1"/>
  <c r="F138" i="18" s="1"/>
  <c r="E139" i="18" a="1"/>
  <c r="E139" i="18" s="1"/>
  <c r="F139" i="18" a="1"/>
  <c r="F139" i="18" s="1"/>
  <c r="E140" i="18" a="1"/>
  <c r="E140" i="18" s="1"/>
  <c r="F140" i="18" a="1"/>
  <c r="F140" i="18" s="1"/>
  <c r="E141" i="18" a="1"/>
  <c r="E141" i="18" s="1"/>
  <c r="F141" i="18" a="1"/>
  <c r="F141" i="18" s="1"/>
  <c r="E142" i="18" a="1"/>
  <c r="E142" i="18" s="1"/>
  <c r="F142" i="18" a="1"/>
  <c r="F142" i="18" s="1"/>
  <c r="E143" i="18" a="1"/>
  <c r="E143" i="18" s="1"/>
  <c r="F143" i="18" a="1"/>
  <c r="F143" i="18" s="1"/>
  <c r="E144" i="18" a="1"/>
  <c r="E144" i="18" s="1"/>
  <c r="F144" i="18" a="1"/>
  <c r="F144" i="18" s="1"/>
  <c r="E145" i="18" a="1"/>
  <c r="E145" i="18" s="1"/>
  <c r="F145" i="18" a="1"/>
  <c r="F145" i="18" s="1"/>
  <c r="E146" i="18" a="1"/>
  <c r="E146" i="18" s="1"/>
  <c r="F146" i="18" a="1"/>
  <c r="F146" i="18" s="1"/>
  <c r="E147" i="18" a="1"/>
  <c r="E147" i="18" s="1"/>
  <c r="F147" i="18" a="1"/>
  <c r="F147" i="18" s="1"/>
  <c r="E148" i="18" a="1"/>
  <c r="E148" i="18" s="1"/>
  <c r="F148" i="18" a="1"/>
  <c r="F148" i="18" s="1"/>
  <c r="E149" i="18" a="1"/>
  <c r="E149" i="18" s="1"/>
  <c r="F149" i="18" a="1"/>
  <c r="F149" i="18" s="1"/>
  <c r="E150" i="18" a="1"/>
  <c r="E150" i="18" s="1"/>
  <c r="F150" i="18" a="1"/>
  <c r="F150" i="18" s="1"/>
  <c r="E151" i="18" a="1"/>
  <c r="E151" i="18" s="1"/>
  <c r="F151" i="18" a="1"/>
  <c r="F151" i="18" s="1"/>
  <c r="E152" i="18" a="1"/>
  <c r="E152" i="18" s="1"/>
  <c r="F152" i="18" a="1"/>
  <c r="F152" i="18" s="1"/>
  <c r="E153" i="18" a="1"/>
  <c r="E153" i="18" s="1"/>
  <c r="F153" i="18" a="1"/>
  <c r="F153" i="18" s="1"/>
  <c r="E154" i="18" a="1"/>
  <c r="E154" i="18" s="1"/>
  <c r="F154" i="18" a="1"/>
  <c r="F154" i="18" s="1"/>
  <c r="E155" i="18" a="1"/>
  <c r="E155" i="18" s="1"/>
  <c r="F155" i="18" a="1"/>
  <c r="F155" i="18" s="1"/>
  <c r="E156" i="18" a="1"/>
  <c r="E156" i="18" s="1"/>
  <c r="F156" i="18" a="1"/>
  <c r="F156" i="18" s="1"/>
  <c r="E157" i="18" a="1"/>
  <c r="E157" i="18" s="1"/>
  <c r="F157" i="18" a="1"/>
  <c r="F157" i="18" s="1"/>
  <c r="E158" i="18" a="1"/>
  <c r="E158" i="18" s="1"/>
  <c r="F158" i="18" a="1"/>
  <c r="F158" i="18" s="1"/>
  <c r="E159" i="18" a="1"/>
  <c r="E159" i="18" s="1"/>
  <c r="F159" i="18" a="1"/>
  <c r="F159" i="18" s="1"/>
  <c r="E160" i="18" a="1"/>
  <c r="E160" i="18" s="1"/>
  <c r="F160" i="18" a="1"/>
  <c r="F160" i="18" s="1"/>
  <c r="E161" i="18" a="1"/>
  <c r="E161" i="18" s="1"/>
  <c r="F161" i="18" a="1"/>
  <c r="F161" i="18" s="1"/>
  <c r="E162" i="18" a="1"/>
  <c r="E162" i="18" s="1"/>
  <c r="F162" i="18" a="1"/>
  <c r="F162" i="18" s="1"/>
  <c r="E163" i="18" a="1"/>
  <c r="E163" i="18" s="1"/>
  <c r="F163" i="18" a="1"/>
  <c r="F163" i="18" s="1"/>
  <c r="E164" i="18" a="1"/>
  <c r="E164" i="18" s="1"/>
  <c r="F164" i="18" a="1"/>
  <c r="F164" i="18" s="1"/>
  <c r="E165" i="18" a="1"/>
  <c r="E165" i="18" s="1"/>
  <c r="F165" i="18" a="1"/>
  <c r="F165" i="18" s="1"/>
  <c r="E166" i="18" a="1"/>
  <c r="E166" i="18" s="1"/>
  <c r="F166" i="18" a="1"/>
  <c r="F166" i="18" s="1"/>
  <c r="E167" i="18" a="1"/>
  <c r="E167" i="18" s="1"/>
  <c r="F167" i="18" a="1"/>
  <c r="F167" i="18" s="1"/>
  <c r="E168" i="18" a="1"/>
  <c r="E168" i="18" s="1"/>
  <c r="F168" i="18" a="1"/>
  <c r="F168" i="18" s="1"/>
  <c r="E169" i="18" a="1"/>
  <c r="E169" i="18" s="1"/>
  <c r="F169" i="18" a="1"/>
  <c r="F169" i="18" s="1"/>
  <c r="E170" i="18" a="1"/>
  <c r="E170" i="18" s="1"/>
  <c r="F170" i="18" a="1"/>
  <c r="F170" i="18" s="1"/>
  <c r="E171" i="18" a="1"/>
  <c r="E171" i="18" s="1"/>
  <c r="F171" i="18" a="1"/>
  <c r="F171" i="18" s="1"/>
  <c r="E172" i="18" a="1"/>
  <c r="E172" i="18" s="1"/>
  <c r="F172" i="18" a="1"/>
  <c r="F172" i="18" s="1"/>
  <c r="E173" i="18" a="1"/>
  <c r="E173" i="18" s="1"/>
  <c r="F173" i="18" a="1"/>
  <c r="F173" i="18" s="1"/>
  <c r="E174" i="18" a="1"/>
  <c r="E174" i="18" s="1"/>
  <c r="F174" i="18" a="1"/>
  <c r="F174" i="18" s="1"/>
  <c r="E175" i="18" a="1"/>
  <c r="E175" i="18" s="1"/>
  <c r="F175" i="18" a="1"/>
  <c r="F175" i="18" s="1"/>
  <c r="E176" i="18" a="1"/>
  <c r="E176" i="18" s="1"/>
  <c r="F176" i="18" a="1"/>
  <c r="F176" i="18" s="1"/>
  <c r="E177" i="18" a="1"/>
  <c r="E177" i="18" s="1"/>
  <c r="F177" i="18" a="1"/>
  <c r="F177" i="18" s="1"/>
  <c r="E178" i="18" a="1"/>
  <c r="E178" i="18" s="1"/>
  <c r="F178" i="18" a="1"/>
  <c r="F178" i="18" s="1"/>
  <c r="E179" i="18" a="1"/>
  <c r="E179" i="18" s="1"/>
  <c r="F179" i="18" a="1"/>
  <c r="F179" i="18" s="1"/>
  <c r="E180" i="18" a="1"/>
  <c r="E180" i="18" s="1"/>
  <c r="F180" i="18" a="1"/>
  <c r="F180" i="18" s="1"/>
  <c r="E181" i="18" a="1"/>
  <c r="E181" i="18" s="1"/>
  <c r="F181" i="18" a="1"/>
  <c r="F181" i="18" s="1"/>
  <c r="E182" i="18" a="1"/>
  <c r="E182" i="18" s="1"/>
  <c r="F182" i="18" a="1"/>
  <c r="F182" i="18" s="1"/>
  <c r="E183" i="18" a="1"/>
  <c r="E183" i="18" s="1"/>
  <c r="F183" i="18" a="1"/>
  <c r="F183" i="18" s="1"/>
  <c r="E184" i="18" a="1"/>
  <c r="E184" i="18" s="1"/>
  <c r="F184" i="18" a="1"/>
  <c r="F184" i="18" s="1"/>
  <c r="E185" i="18" a="1"/>
  <c r="E185" i="18" s="1"/>
  <c r="F185" i="18" a="1"/>
  <c r="F185" i="18" s="1"/>
  <c r="E186" i="18" a="1"/>
  <c r="E186" i="18" s="1"/>
  <c r="F186" i="18" a="1"/>
  <c r="F186" i="18" s="1"/>
  <c r="E187" i="18" a="1"/>
  <c r="E187" i="18" s="1"/>
  <c r="F187" i="18" a="1"/>
  <c r="F187" i="18" s="1"/>
  <c r="E188" i="18" a="1"/>
  <c r="E188" i="18" s="1"/>
  <c r="F188" i="18" a="1"/>
  <c r="F188" i="18" s="1"/>
  <c r="E189" i="18" a="1"/>
  <c r="E189" i="18" s="1"/>
  <c r="F189" i="18" a="1"/>
  <c r="F189" i="18" s="1"/>
  <c r="E190" i="18" a="1"/>
  <c r="E190" i="18" s="1"/>
  <c r="F190" i="18" a="1"/>
  <c r="F190" i="18" s="1"/>
  <c r="E191" i="18" a="1"/>
  <c r="E191" i="18" s="1"/>
  <c r="F191" i="18" a="1"/>
  <c r="F191" i="18" s="1"/>
  <c r="E192" i="18" a="1"/>
  <c r="E192" i="18" s="1"/>
  <c r="F192" i="18" a="1"/>
  <c r="F192" i="18" s="1"/>
  <c r="E193" i="18" a="1"/>
  <c r="E193" i="18" s="1"/>
  <c r="F193" i="18" a="1"/>
  <c r="F193" i="18" s="1"/>
  <c r="E194" i="18" a="1"/>
  <c r="E194" i="18" s="1"/>
  <c r="F194" i="18" a="1"/>
  <c r="F194" i="18" s="1"/>
  <c r="E195" i="18" a="1"/>
  <c r="E195" i="18" s="1"/>
  <c r="F195" i="18" a="1"/>
  <c r="F195" i="18" s="1"/>
  <c r="E196" i="18" a="1"/>
  <c r="E196" i="18" s="1"/>
  <c r="F196" i="18" a="1"/>
  <c r="F196" i="18" s="1"/>
  <c r="E197" i="18" a="1"/>
  <c r="E197" i="18" s="1"/>
  <c r="F197" i="18" a="1"/>
  <c r="F197" i="18" s="1"/>
  <c r="E198" i="18" a="1"/>
  <c r="E198" i="18" s="1"/>
  <c r="F198" i="18" a="1"/>
  <c r="F198" i="18" s="1"/>
  <c r="E199" i="18" a="1"/>
  <c r="E199" i="18" s="1"/>
  <c r="F199" i="18" a="1"/>
  <c r="F199" i="18" s="1"/>
  <c r="E200" i="18" a="1"/>
  <c r="E200" i="18" s="1"/>
  <c r="F200" i="18" a="1"/>
  <c r="F200" i="18" s="1"/>
  <c r="E201" i="18" a="1"/>
  <c r="E201" i="18" s="1"/>
  <c r="F201" i="18" a="1"/>
  <c r="F201" i="18" s="1"/>
  <c r="E202" i="18" a="1"/>
  <c r="E202" i="18" s="1"/>
  <c r="F202" i="18" a="1"/>
  <c r="F202" i="18" s="1"/>
  <c r="E203" i="18" a="1"/>
  <c r="E203" i="18" s="1"/>
  <c r="F203" i="18" a="1"/>
  <c r="F203" i="18" s="1"/>
  <c r="E204" i="18" a="1"/>
  <c r="E204" i="18" s="1"/>
  <c r="F204" i="18" a="1"/>
  <c r="F204" i="18" s="1"/>
  <c r="E205" i="18" a="1"/>
  <c r="E205" i="18" s="1"/>
  <c r="F205" i="18" a="1"/>
  <c r="F205" i="18" s="1"/>
  <c r="E206" i="18" a="1"/>
  <c r="E206" i="18" s="1"/>
  <c r="F206" i="18" a="1"/>
  <c r="F206" i="18" s="1"/>
  <c r="E207" i="18" a="1"/>
  <c r="E207" i="18" s="1"/>
  <c r="F207" i="18" a="1"/>
  <c r="F207" i="18" s="1"/>
  <c r="E208" i="18" a="1"/>
  <c r="E208" i="18" s="1"/>
  <c r="F208" i="18" a="1"/>
  <c r="F208" i="18" s="1"/>
  <c r="E209" i="18" a="1"/>
  <c r="E209" i="18" s="1"/>
  <c r="F209" i="18" a="1"/>
  <c r="F209" i="18" s="1"/>
  <c r="E210" i="18" a="1"/>
  <c r="E210" i="18" s="1"/>
  <c r="F210" i="18" a="1"/>
  <c r="F210" i="18" s="1"/>
  <c r="E211" i="18" a="1"/>
  <c r="E211" i="18" s="1"/>
  <c r="F211" i="18" a="1"/>
  <c r="F211" i="18" s="1"/>
  <c r="E212" i="18" a="1"/>
  <c r="E212" i="18" s="1"/>
  <c r="F212" i="18" a="1"/>
  <c r="F212" i="18" s="1"/>
  <c r="E213" i="18" a="1"/>
  <c r="E213" i="18" s="1"/>
  <c r="F213" i="18" a="1"/>
  <c r="F213" i="18" s="1"/>
  <c r="E214" i="18" a="1"/>
  <c r="E214" i="18" s="1"/>
  <c r="F214" i="18" a="1"/>
  <c r="F214" i="18" s="1"/>
  <c r="E215" i="18" a="1"/>
  <c r="E215" i="18" s="1"/>
  <c r="F215" i="18" a="1"/>
  <c r="F215" i="18" s="1"/>
  <c r="E216" i="18" a="1"/>
  <c r="E216" i="18" s="1"/>
  <c r="F216" i="18" a="1"/>
  <c r="F216" i="18" s="1"/>
  <c r="E217" i="18" a="1"/>
  <c r="E217" i="18" s="1"/>
  <c r="F217" i="18" a="1"/>
  <c r="F217" i="18" s="1"/>
  <c r="E218" i="18" a="1"/>
  <c r="E218" i="18" s="1"/>
  <c r="F218" i="18" a="1"/>
  <c r="F218" i="18" s="1"/>
  <c r="E219" i="18" a="1"/>
  <c r="E219" i="18" s="1"/>
  <c r="F219" i="18" a="1"/>
  <c r="F219" i="18" s="1"/>
  <c r="E220" i="18" a="1"/>
  <c r="E220" i="18" s="1"/>
  <c r="F220" i="18" a="1"/>
  <c r="F220" i="18" s="1"/>
  <c r="E221" i="18" a="1"/>
  <c r="E221" i="18" s="1"/>
  <c r="F221" i="18" a="1"/>
  <c r="F221" i="18" s="1"/>
  <c r="E222" i="18" a="1"/>
  <c r="E222" i="18" s="1"/>
  <c r="F222" i="18" a="1"/>
  <c r="F222" i="18" s="1"/>
  <c r="E223" i="18" a="1"/>
  <c r="E223" i="18" s="1"/>
  <c r="F223" i="18" a="1"/>
  <c r="F223" i="18" s="1"/>
  <c r="E224" i="18" a="1"/>
  <c r="E224" i="18" s="1"/>
  <c r="F224" i="18" a="1"/>
  <c r="F224" i="18" s="1"/>
  <c r="E225" i="18" a="1"/>
  <c r="E225" i="18" s="1"/>
  <c r="F225" i="18" a="1"/>
  <c r="F225" i="18" s="1"/>
  <c r="E226" i="18" a="1"/>
  <c r="E226" i="18" s="1"/>
  <c r="F226" i="18" a="1"/>
  <c r="F226" i="18" s="1"/>
  <c r="E227" i="18" a="1"/>
  <c r="E227" i="18" s="1"/>
  <c r="F227" i="18" a="1"/>
  <c r="F227" i="18" s="1"/>
  <c r="E228" i="18" a="1"/>
  <c r="E228" i="18" s="1"/>
  <c r="F228" i="18" a="1"/>
  <c r="F228" i="18" s="1"/>
  <c r="E229" i="18" a="1"/>
  <c r="E229" i="18" s="1"/>
  <c r="F229" i="18" a="1"/>
  <c r="F229" i="18" s="1"/>
  <c r="E230" i="18" a="1"/>
  <c r="E230" i="18" s="1"/>
  <c r="F230" i="18" a="1"/>
  <c r="F230" i="18" s="1"/>
  <c r="E231" i="18" a="1"/>
  <c r="E231" i="18" s="1"/>
  <c r="F231" i="18" a="1"/>
  <c r="F231" i="18" s="1"/>
  <c r="E232" i="18" a="1"/>
  <c r="E232" i="18" s="1"/>
  <c r="F232" i="18" a="1"/>
  <c r="F232" i="18" s="1"/>
  <c r="E233" i="18" a="1"/>
  <c r="E233" i="18" s="1"/>
  <c r="F233" i="18" a="1"/>
  <c r="F233" i="18" s="1"/>
  <c r="E234" i="18" a="1"/>
  <c r="E234" i="18" s="1"/>
  <c r="F234" i="18" a="1"/>
  <c r="F234" i="18" s="1"/>
  <c r="E235" i="18" a="1"/>
  <c r="E235" i="18" s="1"/>
  <c r="F235" i="18" a="1"/>
  <c r="F235" i="18" s="1"/>
  <c r="E236" i="18" a="1"/>
  <c r="E236" i="18" s="1"/>
  <c r="F236" i="18" a="1"/>
  <c r="F236" i="18" s="1"/>
  <c r="E237" i="18" a="1"/>
  <c r="E237" i="18" s="1"/>
  <c r="F237" i="18" a="1"/>
  <c r="F237" i="18" s="1"/>
  <c r="E238" i="18" a="1"/>
  <c r="E238" i="18" s="1"/>
  <c r="F238" i="18" a="1"/>
  <c r="F238" i="18" s="1"/>
  <c r="E239" i="18" a="1"/>
  <c r="E239" i="18" s="1"/>
  <c r="F239" i="18" a="1"/>
  <c r="F239" i="18" s="1"/>
  <c r="E240" i="18" a="1"/>
  <c r="E240" i="18" s="1"/>
  <c r="F240" i="18" a="1"/>
  <c r="F240" i="18" s="1"/>
  <c r="E241" i="18" a="1"/>
  <c r="E241" i="18" s="1"/>
  <c r="F241" i="18" a="1"/>
  <c r="F241" i="18" s="1"/>
  <c r="E242" i="18" a="1"/>
  <c r="E242" i="18" s="1"/>
  <c r="F242" i="18" a="1"/>
  <c r="F242" i="18" s="1"/>
  <c r="E243" i="18" a="1"/>
  <c r="E243" i="18" s="1"/>
  <c r="F243" i="18" a="1"/>
  <c r="F243" i="18" s="1"/>
  <c r="E244" i="18" a="1"/>
  <c r="E244" i="18" s="1"/>
  <c r="F244" i="18" a="1"/>
  <c r="F244" i="18" s="1"/>
  <c r="E245" i="18" a="1"/>
  <c r="E245" i="18" s="1"/>
  <c r="F245" i="18" a="1"/>
  <c r="F245" i="18" s="1"/>
  <c r="E246" i="18" a="1"/>
  <c r="E246" i="18" s="1"/>
  <c r="F246" i="18" a="1"/>
  <c r="F246" i="18" s="1"/>
  <c r="E247" i="18" a="1"/>
  <c r="E247" i="18" s="1"/>
  <c r="F247" i="18" a="1"/>
  <c r="F247" i="18" s="1"/>
  <c r="E248" i="18" a="1"/>
  <c r="E248" i="18" s="1"/>
  <c r="F248" i="18" a="1"/>
  <c r="F248" i="18" s="1"/>
  <c r="E249" i="18" a="1"/>
  <c r="E249" i="18" s="1"/>
  <c r="F249" i="18" a="1"/>
  <c r="F249" i="18" s="1"/>
  <c r="E250" i="18" a="1"/>
  <c r="E250" i="18" s="1"/>
  <c r="F250" i="18" a="1"/>
  <c r="F250" i="18" s="1"/>
  <c r="E251" i="18" a="1"/>
  <c r="E251" i="18" s="1"/>
  <c r="F251" i="18" a="1"/>
  <c r="F251" i="18" s="1"/>
  <c r="E252" i="18" a="1"/>
  <c r="E252" i="18" s="1"/>
  <c r="F252" i="18" a="1"/>
  <c r="F252" i="18" s="1"/>
  <c r="E253" i="18" a="1"/>
  <c r="E253" i="18" s="1"/>
  <c r="F253" i="18" a="1"/>
  <c r="F253" i="18" s="1"/>
  <c r="E254" i="18" a="1"/>
  <c r="E254" i="18" s="1"/>
  <c r="F254" i="18" a="1"/>
  <c r="F254" i="18" s="1"/>
  <c r="E255" i="18" a="1"/>
  <c r="E255" i="18" s="1"/>
  <c r="F255" i="18" a="1"/>
  <c r="F255" i="18" s="1"/>
  <c r="E256" i="18" a="1"/>
  <c r="E256" i="18" s="1"/>
  <c r="F256" i="18" a="1"/>
  <c r="F256" i="18" s="1"/>
  <c r="E257" i="18" a="1"/>
  <c r="E257" i="18" s="1"/>
  <c r="F257" i="18" a="1"/>
  <c r="F257" i="18" s="1"/>
  <c r="E258" i="18" a="1"/>
  <c r="E258" i="18" s="1"/>
  <c r="F258" i="18" a="1"/>
  <c r="F258" i="18" s="1"/>
  <c r="E259" i="18" a="1"/>
  <c r="E259" i="18" s="1"/>
  <c r="F259" i="18" a="1"/>
  <c r="F259" i="18" s="1"/>
  <c r="E260" i="18" a="1"/>
  <c r="E260" i="18" s="1"/>
  <c r="F260" i="18" a="1"/>
  <c r="F260" i="18" s="1"/>
  <c r="E261" i="18" a="1"/>
  <c r="E261" i="18" s="1"/>
  <c r="F261" i="18" a="1"/>
  <c r="F261" i="18" s="1"/>
  <c r="E262" i="18" a="1"/>
  <c r="E262" i="18" s="1"/>
  <c r="F262" i="18" a="1"/>
  <c r="F262" i="18" s="1"/>
  <c r="E263" i="18" a="1"/>
  <c r="E263" i="18" s="1"/>
  <c r="F263" i="18" a="1"/>
  <c r="F263" i="18" s="1"/>
  <c r="E264" i="18" a="1"/>
  <c r="E264" i="18" s="1"/>
  <c r="F264" i="18" a="1"/>
  <c r="F264" i="18" s="1"/>
  <c r="E265" i="18" a="1"/>
  <c r="E265" i="18" s="1"/>
  <c r="F265" i="18" a="1"/>
  <c r="F265" i="18" s="1"/>
  <c r="E266" i="18" a="1"/>
  <c r="E266" i="18" s="1"/>
  <c r="F266" i="18" a="1"/>
  <c r="F266" i="18" s="1"/>
  <c r="E267" i="18" a="1"/>
  <c r="E267" i="18" s="1"/>
  <c r="F267" i="18" a="1"/>
  <c r="F267" i="18" s="1"/>
  <c r="E268" i="18" a="1"/>
  <c r="E268" i="18" s="1"/>
  <c r="F268" i="18" a="1"/>
  <c r="F268" i="18" s="1"/>
  <c r="E269" i="18" a="1"/>
  <c r="E269" i="18" s="1"/>
  <c r="F269" i="18" a="1"/>
  <c r="F269" i="18" s="1"/>
  <c r="E270" i="18" a="1"/>
  <c r="E270" i="18" s="1"/>
  <c r="F270" i="18" a="1"/>
  <c r="F270" i="18" s="1"/>
  <c r="E271" i="18" a="1"/>
  <c r="E271" i="18" s="1"/>
  <c r="F271" i="18" a="1"/>
  <c r="F271" i="18" s="1"/>
  <c r="E272" i="18" a="1"/>
  <c r="E272" i="18" s="1"/>
  <c r="F272" i="18" a="1"/>
  <c r="F272" i="18" s="1"/>
  <c r="E273" i="18" a="1"/>
  <c r="E273" i="18" s="1"/>
  <c r="F273" i="18" a="1"/>
  <c r="F273" i="18" s="1"/>
  <c r="E274" i="18" a="1"/>
  <c r="E274" i="18" s="1"/>
  <c r="F274" i="18" a="1"/>
  <c r="F274" i="18" s="1"/>
  <c r="E275" i="18" a="1"/>
  <c r="E275" i="18" s="1"/>
  <c r="F275" i="18" a="1"/>
  <c r="F275" i="18" s="1"/>
  <c r="E276" i="18" a="1"/>
  <c r="E276" i="18" s="1"/>
  <c r="F276" i="18" a="1"/>
  <c r="F276" i="18" s="1"/>
  <c r="E277" i="18" a="1"/>
  <c r="E277" i="18" s="1"/>
  <c r="F277" i="18" a="1"/>
  <c r="F277" i="18" s="1"/>
  <c r="E278" i="18" a="1"/>
  <c r="E278" i="18" s="1"/>
  <c r="F278" i="18" a="1"/>
  <c r="F278" i="18" s="1"/>
  <c r="E279" i="18" a="1"/>
  <c r="E279" i="18" s="1"/>
  <c r="F279" i="18" a="1"/>
  <c r="F279" i="18" s="1"/>
  <c r="E280" i="18" a="1"/>
  <c r="E280" i="18" s="1"/>
  <c r="F280" i="18" a="1"/>
  <c r="F280" i="18" s="1"/>
  <c r="E281" i="18" a="1"/>
  <c r="E281" i="18" s="1"/>
  <c r="F281" i="18" a="1"/>
  <c r="F281" i="18" s="1"/>
  <c r="E282" i="18" a="1"/>
  <c r="E282" i="18" s="1"/>
  <c r="F282" i="18" a="1"/>
  <c r="F282" i="18" s="1"/>
  <c r="E283" i="18" a="1"/>
  <c r="E283" i="18" s="1"/>
  <c r="F283" i="18" a="1"/>
  <c r="F283" i="18" s="1"/>
  <c r="E284" i="18" a="1"/>
  <c r="E284" i="18" s="1"/>
  <c r="F284" i="18" a="1"/>
  <c r="F284" i="18" s="1"/>
  <c r="E285" i="18" a="1"/>
  <c r="E285" i="18" s="1"/>
  <c r="F285" i="18" a="1"/>
  <c r="F285" i="18" s="1"/>
  <c r="E286" i="18" a="1"/>
  <c r="E286" i="18" s="1"/>
  <c r="F286" i="18" a="1"/>
  <c r="F286" i="18" s="1"/>
  <c r="E287" i="18" a="1"/>
  <c r="E287" i="18" s="1"/>
  <c r="F287" i="18" a="1"/>
  <c r="F287" i="18" s="1"/>
  <c r="E288" i="18" a="1"/>
  <c r="E288" i="18" s="1"/>
  <c r="F288" i="18" a="1"/>
  <c r="F288" i="18" s="1"/>
  <c r="E289" i="18" a="1"/>
  <c r="E289" i="18" s="1"/>
  <c r="F289" i="18" a="1"/>
  <c r="F289" i="18" s="1"/>
  <c r="E290" i="18" a="1"/>
  <c r="E290" i="18" s="1"/>
  <c r="F290" i="18" a="1"/>
  <c r="F290" i="18" s="1"/>
  <c r="E291" i="18" a="1"/>
  <c r="E291" i="18" s="1"/>
  <c r="F291" i="18" a="1"/>
  <c r="F291" i="18" s="1"/>
  <c r="E292" i="18" a="1"/>
  <c r="E292" i="18" s="1"/>
  <c r="F292" i="18" a="1"/>
  <c r="F292" i="18" s="1"/>
  <c r="E293" i="18" a="1"/>
  <c r="E293" i="18" s="1"/>
  <c r="F293" i="18" a="1"/>
  <c r="F293" i="18" s="1"/>
  <c r="E294" i="18" a="1"/>
  <c r="E294" i="18" s="1"/>
  <c r="F294" i="18" a="1"/>
  <c r="F294" i="18" s="1"/>
  <c r="E295" i="18" a="1"/>
  <c r="E295" i="18" s="1"/>
  <c r="F295" i="18" a="1"/>
  <c r="F295" i="18" s="1"/>
  <c r="E296" i="18" a="1"/>
  <c r="E296" i="18" s="1"/>
  <c r="F296" i="18" a="1"/>
  <c r="F296" i="18" s="1"/>
  <c r="E297" i="18" a="1"/>
  <c r="E297" i="18" s="1"/>
  <c r="F297" i="18" a="1"/>
  <c r="F297" i="18" s="1"/>
  <c r="E298" i="18" a="1"/>
  <c r="E298" i="18" s="1"/>
  <c r="F298" i="18" a="1"/>
  <c r="F298" i="18" s="1"/>
  <c r="E299" i="18" a="1"/>
  <c r="E299" i="18" s="1"/>
  <c r="F299" i="18" a="1"/>
  <c r="F299" i="18" s="1"/>
  <c r="E300" i="18" a="1"/>
  <c r="E300" i="18" s="1"/>
  <c r="F300" i="18" a="1"/>
  <c r="F300" i="18" s="1"/>
  <c r="E301" i="18" a="1"/>
  <c r="E301" i="18" s="1"/>
  <c r="F301" i="18" a="1"/>
  <c r="F301" i="18" s="1"/>
  <c r="E302" i="18" a="1"/>
  <c r="E302" i="18" s="1"/>
  <c r="F302" i="18" a="1"/>
  <c r="F302" i="18" s="1"/>
  <c r="E303" i="18" a="1"/>
  <c r="E303" i="18" s="1"/>
  <c r="F303" i="18" a="1"/>
  <c r="F303" i="18" s="1"/>
  <c r="E304" i="18" a="1"/>
  <c r="E304" i="18" s="1"/>
  <c r="F304" i="18" a="1"/>
  <c r="F304" i="18" s="1"/>
  <c r="E305" i="18" a="1"/>
  <c r="E305" i="18" s="1"/>
  <c r="F305" i="18" a="1"/>
  <c r="F305" i="18" s="1"/>
  <c r="E306" i="18" a="1"/>
  <c r="E306" i="18" s="1"/>
  <c r="F306" i="18" a="1"/>
  <c r="F306" i="18" s="1"/>
  <c r="E307" i="18" a="1"/>
  <c r="E307" i="18" s="1"/>
  <c r="F307" i="18" a="1"/>
  <c r="F307" i="18" s="1"/>
  <c r="E308" i="18" a="1"/>
  <c r="E308" i="18" s="1"/>
  <c r="F308" i="18" a="1"/>
  <c r="F308" i="18" s="1"/>
  <c r="E309" i="18" a="1"/>
  <c r="E309" i="18" s="1"/>
  <c r="F309" i="18" a="1"/>
  <c r="F309" i="18" s="1"/>
  <c r="E310" i="18" a="1"/>
  <c r="E310" i="18" s="1"/>
  <c r="F310" i="18" a="1"/>
  <c r="F310" i="18" s="1"/>
  <c r="E311" i="18" a="1"/>
  <c r="E311" i="18" s="1"/>
  <c r="F311" i="18" a="1"/>
  <c r="F311" i="18" s="1"/>
  <c r="E312" i="18" a="1"/>
  <c r="E312" i="18" s="1"/>
  <c r="F312" i="18" a="1"/>
  <c r="F312" i="18" s="1"/>
  <c r="E313" i="18" a="1"/>
  <c r="E313" i="18" s="1"/>
  <c r="F313" i="18" a="1"/>
  <c r="F313" i="18" s="1"/>
  <c r="E314" i="18" a="1"/>
  <c r="E314" i="18" s="1"/>
  <c r="F314" i="18" a="1"/>
  <c r="F314" i="18" s="1"/>
  <c r="E315" i="18" a="1"/>
  <c r="E315" i="18" s="1"/>
  <c r="F315" i="18" a="1"/>
  <c r="F315" i="18" s="1"/>
  <c r="E316" i="18" a="1"/>
  <c r="E316" i="18" s="1"/>
  <c r="F316" i="18" a="1"/>
  <c r="F316" i="18" s="1"/>
  <c r="E317" i="18" a="1"/>
  <c r="E317" i="18" s="1"/>
  <c r="F317" i="18" a="1"/>
  <c r="F317" i="18" s="1"/>
  <c r="E318" i="18" a="1"/>
  <c r="E318" i="18" s="1"/>
  <c r="F318" i="18" a="1"/>
  <c r="F318" i="18" s="1"/>
  <c r="E319" i="18" a="1"/>
  <c r="E319" i="18" s="1"/>
  <c r="F319" i="18" a="1"/>
  <c r="F319" i="18" s="1"/>
  <c r="E320" i="18" a="1"/>
  <c r="E320" i="18" s="1"/>
  <c r="F320" i="18" a="1"/>
  <c r="F320" i="18" s="1"/>
  <c r="E321" i="18" a="1"/>
  <c r="E321" i="18" s="1"/>
  <c r="F321" i="18" a="1"/>
  <c r="F321" i="18" s="1"/>
  <c r="E322" i="18" a="1"/>
  <c r="E322" i="18" s="1"/>
  <c r="F322" i="18" a="1"/>
  <c r="F322" i="18" s="1"/>
  <c r="E323" i="18" a="1"/>
  <c r="E323" i="18" s="1"/>
  <c r="F323" i="18" a="1"/>
  <c r="F323" i="18" s="1"/>
  <c r="E324" i="18" a="1"/>
  <c r="E324" i="18" s="1"/>
  <c r="F324" i="18" a="1"/>
  <c r="F324" i="18" s="1"/>
  <c r="E325" i="18" a="1"/>
  <c r="E325" i="18" s="1"/>
  <c r="F325" i="18" a="1"/>
  <c r="F325" i="18" s="1"/>
  <c r="E326" i="18" a="1"/>
  <c r="E326" i="18" s="1"/>
  <c r="F326" i="18" a="1"/>
  <c r="F326" i="18" s="1"/>
  <c r="E327" i="18" a="1"/>
  <c r="E327" i="18" s="1"/>
  <c r="F327" i="18" a="1"/>
  <c r="F327" i="18" s="1"/>
  <c r="E328" i="18" a="1"/>
  <c r="E328" i="18" s="1"/>
  <c r="F328" i="18" a="1"/>
  <c r="F328" i="18" s="1"/>
  <c r="E329" i="18" a="1"/>
  <c r="E329" i="18" s="1"/>
  <c r="F329" i="18" a="1"/>
  <c r="F329" i="18" s="1"/>
  <c r="E330" i="18" a="1"/>
  <c r="E330" i="18" s="1"/>
  <c r="F330" i="18" a="1"/>
  <c r="F330" i="18" s="1"/>
  <c r="E331" i="18" a="1"/>
  <c r="E331" i="18" s="1"/>
  <c r="F331" i="18" a="1"/>
  <c r="F331" i="18" s="1"/>
  <c r="E332" i="18" a="1"/>
  <c r="E332" i="18" s="1"/>
  <c r="F332" i="18" a="1"/>
  <c r="F332" i="18" s="1"/>
  <c r="E333" i="18" a="1"/>
  <c r="E333" i="18" s="1"/>
  <c r="F333" i="18" a="1"/>
  <c r="F333" i="18" s="1"/>
  <c r="E334" i="18" a="1"/>
  <c r="E334" i="18" s="1"/>
  <c r="F334" i="18" a="1"/>
  <c r="F334" i="18" s="1"/>
  <c r="E335" i="18" a="1"/>
  <c r="E335" i="18" s="1"/>
  <c r="F335" i="18" a="1"/>
  <c r="F335" i="18" s="1"/>
  <c r="F2" i="18" a="1"/>
  <c r="F2" i="18" s="1"/>
  <c r="E2" i="18" a="1"/>
  <c r="E2" i="18" s="1"/>
  <c r="D327" i="18" a="1"/>
  <c r="D327" i="18" s="1"/>
  <c r="D328" i="18" a="1"/>
  <c r="D328" i="18" s="1"/>
  <c r="D329" i="18" a="1"/>
  <c r="D329" i="18" s="1"/>
  <c r="D330" i="18" a="1"/>
  <c r="D330" i="18" s="1"/>
  <c r="D331" i="18" a="1"/>
  <c r="D331" i="18" s="1"/>
  <c r="D332" i="18" a="1"/>
  <c r="D332" i="18" s="1"/>
  <c r="D333" i="18" a="1"/>
  <c r="D333" i="18" s="1"/>
  <c r="D334" i="18" a="1"/>
  <c r="D334" i="18" s="1"/>
  <c r="D335" i="18" a="1"/>
  <c r="D335" i="18" s="1"/>
  <c r="D2" i="18" a="1"/>
  <c r="D2" i="18" s="1"/>
  <c r="D3" i="18" a="1"/>
  <c r="D3" i="18" s="1"/>
  <c r="D4" i="18" a="1"/>
  <c r="D4" i="18" s="1"/>
  <c r="D5" i="18" a="1"/>
  <c r="D5" i="18" s="1"/>
  <c r="D6" i="18" a="1"/>
  <c r="D6" i="18" s="1"/>
  <c r="D7" i="18" a="1"/>
  <c r="D7" i="18" s="1"/>
  <c r="D8" i="18" a="1"/>
  <c r="D8" i="18" s="1"/>
  <c r="D9" i="18" a="1"/>
  <c r="D9" i="18" s="1"/>
  <c r="D10" i="18" a="1"/>
  <c r="D10" i="18" s="1"/>
  <c r="D11" i="18" a="1"/>
  <c r="D11" i="18" s="1"/>
  <c r="D12" i="18" a="1"/>
  <c r="D12" i="18" s="1"/>
  <c r="D13" i="18" a="1"/>
  <c r="D13" i="18" s="1"/>
  <c r="D14" i="18" a="1"/>
  <c r="D14" i="18" s="1"/>
  <c r="D15" i="18" a="1"/>
  <c r="D15" i="18" s="1"/>
  <c r="D16" i="18" a="1"/>
  <c r="D16" i="18" s="1"/>
  <c r="D17" i="18" a="1"/>
  <c r="D17" i="18" s="1"/>
  <c r="D18" i="18" a="1"/>
  <c r="D18" i="18" s="1"/>
  <c r="D19" i="18" a="1"/>
  <c r="D19" i="18" s="1"/>
  <c r="D20" i="18" a="1"/>
  <c r="D20" i="18" s="1"/>
  <c r="D21" i="18" a="1"/>
  <c r="D21" i="18" s="1"/>
  <c r="D22" i="18" a="1"/>
  <c r="D22" i="18" s="1"/>
  <c r="D23" i="18" a="1"/>
  <c r="D23" i="18" s="1"/>
  <c r="D24" i="18" a="1"/>
  <c r="D24" i="18" s="1"/>
  <c r="D25" i="18" a="1"/>
  <c r="D25" i="18" s="1"/>
  <c r="D26" i="18" a="1"/>
  <c r="D26" i="18" s="1"/>
  <c r="D27" i="18" a="1"/>
  <c r="D27" i="18" s="1"/>
  <c r="D28" i="18" a="1"/>
  <c r="D28" i="18" s="1"/>
  <c r="D29" i="18" a="1"/>
  <c r="D29" i="18" s="1"/>
  <c r="D30" i="18" a="1"/>
  <c r="D30" i="18" s="1"/>
  <c r="D31" i="18" a="1"/>
  <c r="D31" i="18" s="1"/>
  <c r="D32" i="18" a="1"/>
  <c r="D32" i="18" s="1"/>
  <c r="D33" i="18" a="1"/>
  <c r="D33" i="18" s="1"/>
  <c r="D34" i="18" a="1"/>
  <c r="D34" i="18" s="1"/>
  <c r="D35" i="18" a="1"/>
  <c r="D35" i="18" s="1"/>
  <c r="D36" i="18" a="1"/>
  <c r="D36" i="18" s="1"/>
  <c r="D37" i="18" a="1"/>
  <c r="D37" i="18" s="1"/>
  <c r="D38" i="18" a="1"/>
  <c r="D38" i="18" s="1"/>
  <c r="D39" i="18" a="1"/>
  <c r="D39" i="18" s="1"/>
  <c r="D40" i="18" a="1"/>
  <c r="D40" i="18" s="1"/>
  <c r="D41" i="18" a="1"/>
  <c r="D41" i="18" s="1"/>
  <c r="D42" i="18" a="1"/>
  <c r="D42" i="18" s="1"/>
  <c r="D43" i="18" a="1"/>
  <c r="D43" i="18" s="1"/>
  <c r="D44" i="18" a="1"/>
  <c r="D44" i="18" s="1"/>
  <c r="D45" i="18" a="1"/>
  <c r="D45" i="18" s="1"/>
  <c r="D46" i="18" a="1"/>
  <c r="D46" i="18" s="1"/>
  <c r="D47" i="18" a="1"/>
  <c r="D47" i="18" s="1"/>
  <c r="D48" i="18" a="1"/>
  <c r="D48" i="18" s="1"/>
  <c r="D49" i="18" a="1"/>
  <c r="D49" i="18" s="1"/>
  <c r="D50" i="18" a="1"/>
  <c r="D50" i="18" s="1"/>
  <c r="D51" i="18" a="1"/>
  <c r="D51" i="18" s="1"/>
  <c r="D52" i="18" a="1"/>
  <c r="D52" i="18" s="1"/>
  <c r="D53" i="18" a="1"/>
  <c r="D53" i="18" s="1"/>
  <c r="D54" i="18" a="1"/>
  <c r="D54" i="18" s="1"/>
  <c r="D55" i="18" a="1"/>
  <c r="D55" i="18" s="1"/>
  <c r="D56" i="18" a="1"/>
  <c r="D56" i="18" s="1"/>
  <c r="D57" i="18" a="1"/>
  <c r="D57" i="18" s="1"/>
  <c r="D58" i="18" a="1"/>
  <c r="D58" i="18" s="1"/>
  <c r="D59" i="18" a="1"/>
  <c r="D59" i="18" s="1"/>
  <c r="D60" i="18" a="1"/>
  <c r="D60" i="18" s="1"/>
  <c r="D61" i="18" a="1"/>
  <c r="D61" i="18" s="1"/>
  <c r="D62" i="18" a="1"/>
  <c r="D62" i="18" s="1"/>
  <c r="D63" i="18" a="1"/>
  <c r="D63" i="18" s="1"/>
  <c r="D64" i="18" a="1"/>
  <c r="D64" i="18" s="1"/>
  <c r="D65" i="18" a="1"/>
  <c r="D65" i="18" s="1"/>
  <c r="D66" i="18" a="1"/>
  <c r="D66" i="18" s="1"/>
  <c r="D67" i="18" a="1"/>
  <c r="D67" i="18" s="1"/>
  <c r="D68" i="18" a="1"/>
  <c r="D68" i="18" s="1"/>
  <c r="D69" i="18" a="1"/>
  <c r="D69" i="18" s="1"/>
  <c r="D70" i="18" a="1"/>
  <c r="D70" i="18" s="1"/>
  <c r="D71" i="18" a="1"/>
  <c r="D71" i="18" s="1"/>
  <c r="D72" i="18" a="1"/>
  <c r="D72" i="18" s="1"/>
  <c r="D73" i="18" a="1"/>
  <c r="D73" i="18" s="1"/>
  <c r="D74" i="18" a="1"/>
  <c r="D74" i="18" s="1"/>
  <c r="D75" i="18" a="1"/>
  <c r="D75" i="18" s="1"/>
  <c r="D76" i="18" a="1"/>
  <c r="D76" i="18" s="1"/>
  <c r="D77" i="18" a="1"/>
  <c r="D77" i="18" s="1"/>
  <c r="D78" i="18" a="1"/>
  <c r="D78" i="18" s="1"/>
  <c r="D79" i="18" a="1"/>
  <c r="D79" i="18" s="1"/>
  <c r="D80" i="18" a="1"/>
  <c r="D80" i="18" s="1"/>
  <c r="D81" i="18" a="1"/>
  <c r="D81" i="18" s="1"/>
  <c r="D82" i="18" a="1"/>
  <c r="D82" i="18" s="1"/>
  <c r="D83" i="18" a="1"/>
  <c r="D83" i="18" s="1"/>
  <c r="D84" i="18" a="1"/>
  <c r="D84" i="18" s="1"/>
  <c r="D85" i="18" a="1"/>
  <c r="D85" i="18" s="1"/>
  <c r="D86" i="18" a="1"/>
  <c r="D86" i="18" s="1"/>
  <c r="D87" i="18" a="1"/>
  <c r="D87" i="18" s="1"/>
  <c r="D88" i="18" a="1"/>
  <c r="D88" i="18" s="1"/>
  <c r="D89" i="18" a="1"/>
  <c r="D89" i="18" s="1"/>
  <c r="D90" i="18" a="1"/>
  <c r="D90" i="18" s="1"/>
  <c r="D91" i="18" a="1"/>
  <c r="D91" i="18" s="1"/>
  <c r="D92" i="18" a="1"/>
  <c r="D92" i="18" s="1"/>
  <c r="D93" i="18" a="1"/>
  <c r="D93" i="18" s="1"/>
  <c r="D94" i="18" a="1"/>
  <c r="D94" i="18" s="1"/>
  <c r="D95" i="18" a="1"/>
  <c r="D95" i="18" s="1"/>
  <c r="D96" i="18" a="1"/>
  <c r="D96" i="18" s="1"/>
  <c r="D97" i="18" a="1"/>
  <c r="D97" i="18" s="1"/>
  <c r="D98" i="18" a="1"/>
  <c r="D98" i="18" s="1"/>
  <c r="D99" i="18" a="1"/>
  <c r="D99" i="18" s="1"/>
  <c r="D100" i="18" a="1"/>
  <c r="D100" i="18" s="1"/>
  <c r="D101" i="18" a="1"/>
  <c r="D101" i="18" s="1"/>
  <c r="D102" i="18" a="1"/>
  <c r="D102" i="18" s="1"/>
  <c r="D103" i="18" a="1"/>
  <c r="D103" i="18" s="1"/>
  <c r="D104" i="18" a="1"/>
  <c r="D104" i="18" s="1"/>
  <c r="D105" i="18" a="1"/>
  <c r="D105" i="18" s="1"/>
  <c r="D106" i="18" a="1"/>
  <c r="D106" i="18" s="1"/>
  <c r="D107" i="18" a="1"/>
  <c r="D107" i="18" s="1"/>
  <c r="D108" i="18" a="1"/>
  <c r="D108" i="18" s="1"/>
  <c r="D109" i="18" a="1"/>
  <c r="D109" i="18" s="1"/>
  <c r="D110" i="18" a="1"/>
  <c r="D110" i="18" s="1"/>
  <c r="D111" i="18" a="1"/>
  <c r="D111" i="18" s="1"/>
  <c r="D112" i="18" a="1"/>
  <c r="D112" i="18" s="1"/>
  <c r="D113" i="18" a="1"/>
  <c r="D113" i="18" s="1"/>
  <c r="D114" i="18" a="1"/>
  <c r="D114" i="18" s="1"/>
  <c r="D115" i="18" a="1"/>
  <c r="D115" i="18" s="1"/>
  <c r="D116" i="18" a="1"/>
  <c r="D116" i="18" s="1"/>
  <c r="D117" i="18" a="1"/>
  <c r="D117" i="18" s="1"/>
  <c r="D118" i="18" a="1"/>
  <c r="D118" i="18" s="1"/>
  <c r="D119" i="18" a="1"/>
  <c r="D119" i="18" s="1"/>
  <c r="D120" i="18" a="1"/>
  <c r="D120" i="18" s="1"/>
  <c r="D121" i="18" a="1"/>
  <c r="D121" i="18" s="1"/>
  <c r="D122" i="18" a="1"/>
  <c r="D122" i="18" s="1"/>
  <c r="D123" i="18" a="1"/>
  <c r="D123" i="18" s="1"/>
  <c r="D124" i="18" a="1"/>
  <c r="D124" i="18" s="1"/>
  <c r="D125" i="18" a="1"/>
  <c r="D125" i="18" s="1"/>
  <c r="D126" i="18" a="1"/>
  <c r="D126" i="18" s="1"/>
  <c r="D127" i="18" a="1"/>
  <c r="D127" i="18" s="1"/>
  <c r="D128" i="18" a="1"/>
  <c r="D128" i="18" s="1"/>
  <c r="D129" i="18" a="1"/>
  <c r="D129" i="18" s="1"/>
  <c r="D130" i="18" a="1"/>
  <c r="D130" i="18" s="1"/>
  <c r="D131" i="18" a="1"/>
  <c r="D131" i="18" s="1"/>
  <c r="D132" i="18" a="1"/>
  <c r="D132" i="18" s="1"/>
  <c r="D133" i="18" a="1"/>
  <c r="D133" i="18" s="1"/>
  <c r="D134" i="18" a="1"/>
  <c r="D134" i="18" s="1"/>
  <c r="D135" i="18" a="1"/>
  <c r="D135" i="18" s="1"/>
  <c r="D136" i="18" a="1"/>
  <c r="D136" i="18" s="1"/>
  <c r="D137" i="18" a="1"/>
  <c r="D137" i="18" s="1"/>
  <c r="D138" i="18" a="1"/>
  <c r="D138" i="18" s="1"/>
  <c r="D139" i="18" a="1"/>
  <c r="D139" i="18" s="1"/>
  <c r="D140" i="18" a="1"/>
  <c r="D140" i="18" s="1"/>
  <c r="D141" i="18" a="1"/>
  <c r="D141" i="18" s="1"/>
  <c r="D142" i="18" a="1"/>
  <c r="D142" i="18" s="1"/>
  <c r="D143" i="18" a="1"/>
  <c r="D143" i="18" s="1"/>
  <c r="D144" i="18" a="1"/>
  <c r="D144" i="18" s="1"/>
  <c r="D145" i="18" a="1"/>
  <c r="D145" i="18" s="1"/>
  <c r="D146" i="18" a="1"/>
  <c r="D146" i="18" s="1"/>
  <c r="D147" i="18" a="1"/>
  <c r="D147" i="18" s="1"/>
  <c r="D148" i="18" a="1"/>
  <c r="D148" i="18" s="1"/>
  <c r="D149" i="18" a="1"/>
  <c r="D149" i="18" s="1"/>
  <c r="D150" i="18" a="1"/>
  <c r="D150" i="18" s="1"/>
  <c r="D151" i="18" a="1"/>
  <c r="D151" i="18" s="1"/>
  <c r="D152" i="18" a="1"/>
  <c r="D152" i="18" s="1"/>
  <c r="D153" i="18" a="1"/>
  <c r="D153" i="18" s="1"/>
  <c r="D154" i="18" a="1"/>
  <c r="D154" i="18" s="1"/>
  <c r="D155" i="18" a="1"/>
  <c r="D155" i="18" s="1"/>
  <c r="D156" i="18" a="1"/>
  <c r="D156" i="18" s="1"/>
  <c r="D157" i="18" a="1"/>
  <c r="D157" i="18" s="1"/>
  <c r="D158" i="18" a="1"/>
  <c r="D158" i="18" s="1"/>
  <c r="D159" i="18" a="1"/>
  <c r="D159" i="18" s="1"/>
  <c r="D160" i="18" a="1"/>
  <c r="D160" i="18" s="1"/>
  <c r="D161" i="18" a="1"/>
  <c r="D161" i="18" s="1"/>
  <c r="D162" i="18" a="1"/>
  <c r="D162" i="18" s="1"/>
  <c r="D163" i="18" a="1"/>
  <c r="D163" i="18" s="1"/>
  <c r="D164" i="18" a="1"/>
  <c r="D164" i="18" s="1"/>
  <c r="D165" i="18" a="1"/>
  <c r="D165" i="18" s="1"/>
  <c r="D166" i="18" a="1"/>
  <c r="D166" i="18" s="1"/>
  <c r="D167" i="18" a="1"/>
  <c r="D167" i="18" s="1"/>
  <c r="D168" i="18" a="1"/>
  <c r="D168" i="18" s="1"/>
  <c r="D169" i="18" a="1"/>
  <c r="D169" i="18" s="1"/>
  <c r="D170" i="18" a="1"/>
  <c r="D170" i="18" s="1"/>
  <c r="D171" i="18" a="1"/>
  <c r="D171" i="18" s="1"/>
  <c r="D172" i="18" a="1"/>
  <c r="D172" i="18" s="1"/>
  <c r="D173" i="18" a="1"/>
  <c r="D173" i="18" s="1"/>
  <c r="D174" i="18" a="1"/>
  <c r="D174" i="18" s="1"/>
  <c r="D175" i="18" a="1"/>
  <c r="D175" i="18" s="1"/>
  <c r="D176" i="18" a="1"/>
  <c r="D176" i="18" s="1"/>
  <c r="D177" i="18" a="1"/>
  <c r="D177" i="18" s="1"/>
  <c r="D178" i="18" a="1"/>
  <c r="D178" i="18" s="1"/>
  <c r="D179" i="18" a="1"/>
  <c r="D179" i="18" s="1"/>
  <c r="D180" i="18" a="1"/>
  <c r="D180" i="18" s="1"/>
  <c r="D181" i="18" a="1"/>
  <c r="D181" i="18" s="1"/>
  <c r="D182" i="18" a="1"/>
  <c r="D182" i="18" s="1"/>
  <c r="D183" i="18" a="1"/>
  <c r="D183" i="18" s="1"/>
  <c r="D184" i="18" a="1"/>
  <c r="D184" i="18" s="1"/>
  <c r="D185" i="18" a="1"/>
  <c r="D185" i="18" s="1"/>
  <c r="D186" i="18" a="1"/>
  <c r="D186" i="18" s="1"/>
  <c r="D187" i="18" a="1"/>
  <c r="D187" i="18" s="1"/>
  <c r="D188" i="18" a="1"/>
  <c r="D188" i="18" s="1"/>
  <c r="D189" i="18" a="1"/>
  <c r="D189" i="18" s="1"/>
  <c r="D190" i="18" a="1"/>
  <c r="D190" i="18" s="1"/>
  <c r="D191" i="18" a="1"/>
  <c r="D191" i="18" s="1"/>
  <c r="D192" i="18" a="1"/>
  <c r="D192" i="18" s="1"/>
  <c r="D193" i="18" a="1"/>
  <c r="D193" i="18" s="1"/>
  <c r="D194" i="18" a="1"/>
  <c r="D194" i="18" s="1"/>
  <c r="D195" i="18" a="1"/>
  <c r="D195" i="18" s="1"/>
  <c r="D196" i="18" a="1"/>
  <c r="D196" i="18" s="1"/>
  <c r="D197" i="18" a="1"/>
  <c r="D197" i="18" s="1"/>
  <c r="D198" i="18" a="1"/>
  <c r="D198" i="18" s="1"/>
  <c r="D199" i="18" a="1"/>
  <c r="D199" i="18" s="1"/>
  <c r="D200" i="18" a="1"/>
  <c r="D200" i="18" s="1"/>
  <c r="D201" i="18" a="1"/>
  <c r="D201" i="18" s="1"/>
  <c r="D202" i="18" a="1"/>
  <c r="D202" i="18" s="1"/>
  <c r="D203" i="18" a="1"/>
  <c r="D203" i="18" s="1"/>
  <c r="D204" i="18" a="1"/>
  <c r="D204" i="18" s="1"/>
  <c r="D205" i="18" a="1"/>
  <c r="D205" i="18" s="1"/>
  <c r="D206" i="18" a="1"/>
  <c r="D206" i="18" s="1"/>
  <c r="D207" i="18" a="1"/>
  <c r="D207" i="18" s="1"/>
  <c r="D208" i="18" a="1"/>
  <c r="D208" i="18" s="1"/>
  <c r="D209" i="18" a="1"/>
  <c r="D209" i="18" s="1"/>
  <c r="D210" i="18" a="1"/>
  <c r="D210" i="18" s="1"/>
  <c r="D211" i="18" a="1"/>
  <c r="D211" i="18" s="1"/>
  <c r="D212" i="18" a="1"/>
  <c r="D212" i="18" s="1"/>
  <c r="D213" i="18" a="1"/>
  <c r="D213" i="18" s="1"/>
  <c r="D214" i="18" a="1"/>
  <c r="D214" i="18" s="1"/>
  <c r="D215" i="18" a="1"/>
  <c r="D215" i="18" s="1"/>
  <c r="D216" i="18" a="1"/>
  <c r="D216" i="18" s="1"/>
  <c r="D217" i="18" a="1"/>
  <c r="D217" i="18" s="1"/>
  <c r="D218" i="18" a="1"/>
  <c r="D218" i="18" s="1"/>
  <c r="D219" i="18" a="1"/>
  <c r="D219" i="18" s="1"/>
  <c r="D220" i="18" a="1"/>
  <c r="D220" i="18" s="1"/>
  <c r="D221" i="18" a="1"/>
  <c r="D221" i="18" s="1"/>
  <c r="D222" i="18" a="1"/>
  <c r="D222" i="18" s="1"/>
  <c r="D223" i="18" a="1"/>
  <c r="D223" i="18" s="1"/>
  <c r="D224" i="18" a="1"/>
  <c r="D224" i="18" s="1"/>
  <c r="D225" i="18" a="1"/>
  <c r="D225" i="18" s="1"/>
  <c r="D226" i="18" a="1"/>
  <c r="D226" i="18" s="1"/>
  <c r="D227" i="18" a="1"/>
  <c r="D227" i="18" s="1"/>
  <c r="D228" i="18" a="1"/>
  <c r="D228" i="18" s="1"/>
  <c r="D229" i="18" a="1"/>
  <c r="D229" i="18" s="1"/>
  <c r="D230" i="18" a="1"/>
  <c r="D230" i="18" s="1"/>
  <c r="D231" i="18" a="1"/>
  <c r="D231" i="18" s="1"/>
  <c r="D232" i="18" a="1"/>
  <c r="D232" i="18" s="1"/>
  <c r="D233" i="18" a="1"/>
  <c r="D233" i="18" s="1"/>
  <c r="D234" i="18" a="1"/>
  <c r="D234" i="18" s="1"/>
  <c r="D235" i="18" a="1"/>
  <c r="D235" i="18" s="1"/>
  <c r="D236" i="18" a="1"/>
  <c r="D236" i="18" s="1"/>
  <c r="D237" i="18" a="1"/>
  <c r="D237" i="18" s="1"/>
  <c r="D238" i="18" a="1"/>
  <c r="D238" i="18" s="1"/>
  <c r="D239" i="18" a="1"/>
  <c r="D239" i="18" s="1"/>
  <c r="D240" i="18" a="1"/>
  <c r="D240" i="18" s="1"/>
  <c r="D241" i="18" a="1"/>
  <c r="D241" i="18" s="1"/>
  <c r="D242" i="18" a="1"/>
  <c r="D242" i="18" s="1"/>
  <c r="D243" i="18" a="1"/>
  <c r="D243" i="18" s="1"/>
  <c r="D244" i="18" a="1"/>
  <c r="D244" i="18" s="1"/>
  <c r="D245" i="18" a="1"/>
  <c r="D245" i="18" s="1"/>
  <c r="D246" i="18" a="1"/>
  <c r="D246" i="18" s="1"/>
  <c r="D247" i="18" a="1"/>
  <c r="D247" i="18" s="1"/>
  <c r="D248" i="18" a="1"/>
  <c r="D248" i="18" s="1"/>
  <c r="D249" i="18" a="1"/>
  <c r="D249" i="18" s="1"/>
  <c r="D250" i="18" a="1"/>
  <c r="D250" i="18" s="1"/>
  <c r="D251" i="18" a="1"/>
  <c r="D251" i="18" s="1"/>
  <c r="D252" i="18" a="1"/>
  <c r="D252" i="18" s="1"/>
  <c r="D253" i="18" a="1"/>
  <c r="D253" i="18" s="1"/>
  <c r="D254" i="18" a="1"/>
  <c r="D254" i="18" s="1"/>
  <c r="D255" i="18" a="1"/>
  <c r="D255" i="18" s="1"/>
  <c r="D256" i="18" a="1"/>
  <c r="D256" i="18" s="1"/>
  <c r="D257" i="18" a="1"/>
  <c r="D257" i="18" s="1"/>
  <c r="D258" i="18" a="1"/>
  <c r="D258" i="18" s="1"/>
  <c r="D259" i="18" a="1"/>
  <c r="D259" i="18" s="1"/>
  <c r="D260" i="18" a="1"/>
  <c r="D260" i="18" s="1"/>
  <c r="D261" i="18" a="1"/>
  <c r="D261" i="18" s="1"/>
  <c r="D262" i="18" a="1"/>
  <c r="D262" i="18" s="1"/>
  <c r="D263" i="18" a="1"/>
  <c r="D263" i="18" s="1"/>
  <c r="D264" i="18" a="1"/>
  <c r="D264" i="18" s="1"/>
  <c r="D265" i="18" a="1"/>
  <c r="D265" i="18" s="1"/>
  <c r="D266" i="18" a="1"/>
  <c r="D266" i="18" s="1"/>
  <c r="D267" i="18" a="1"/>
  <c r="D267" i="18" s="1"/>
  <c r="D268" i="18" a="1"/>
  <c r="D268" i="18" s="1"/>
  <c r="D269" i="18" a="1"/>
  <c r="D269" i="18" s="1"/>
  <c r="D270" i="18" a="1"/>
  <c r="D270" i="18" s="1"/>
  <c r="D271" i="18" a="1"/>
  <c r="D271" i="18" s="1"/>
  <c r="D272" i="18" a="1"/>
  <c r="D272" i="18" s="1"/>
  <c r="D273" i="18" a="1"/>
  <c r="D273" i="18" s="1"/>
  <c r="D274" i="18" a="1"/>
  <c r="D274" i="18" s="1"/>
  <c r="D275" i="18" a="1"/>
  <c r="D275" i="18" s="1"/>
  <c r="D276" i="18" a="1"/>
  <c r="D276" i="18" s="1"/>
  <c r="D277" i="18" a="1"/>
  <c r="D277" i="18" s="1"/>
  <c r="D278" i="18" a="1"/>
  <c r="D278" i="18" s="1"/>
  <c r="D279" i="18" a="1"/>
  <c r="D279" i="18" s="1"/>
  <c r="D280" i="18" a="1"/>
  <c r="D280" i="18" s="1"/>
  <c r="D281" i="18" a="1"/>
  <c r="D281" i="18" s="1"/>
  <c r="D282" i="18" a="1"/>
  <c r="D282" i="18" s="1"/>
  <c r="D283" i="18" a="1"/>
  <c r="D283" i="18" s="1"/>
  <c r="D284" i="18" a="1"/>
  <c r="D284" i="18" s="1"/>
  <c r="D285" i="18" a="1"/>
  <c r="D285" i="18" s="1"/>
  <c r="D286" i="18" a="1"/>
  <c r="D286" i="18" s="1"/>
  <c r="D287" i="18" a="1"/>
  <c r="D287" i="18" s="1"/>
  <c r="D288" i="18" a="1"/>
  <c r="D288" i="18" s="1"/>
  <c r="D289" i="18" a="1"/>
  <c r="D289" i="18" s="1"/>
  <c r="D290" i="18" a="1"/>
  <c r="D290" i="18" s="1"/>
  <c r="D291" i="18" a="1"/>
  <c r="D291" i="18" s="1"/>
  <c r="D292" i="18" a="1"/>
  <c r="D292" i="18" s="1"/>
  <c r="D293" i="18" a="1"/>
  <c r="D293" i="18" s="1"/>
  <c r="D294" i="18" a="1"/>
  <c r="D294" i="18" s="1"/>
  <c r="D295" i="18" a="1"/>
  <c r="D295" i="18" s="1"/>
  <c r="D296" i="18" a="1"/>
  <c r="D296" i="18" s="1"/>
  <c r="D297" i="18" a="1"/>
  <c r="D297" i="18" s="1"/>
  <c r="D298" i="18" a="1"/>
  <c r="D298" i="18" s="1"/>
  <c r="D299" i="18" a="1"/>
  <c r="D299" i="18" s="1"/>
  <c r="D300" i="18" a="1"/>
  <c r="D300" i="18" s="1"/>
  <c r="D301" i="18" a="1"/>
  <c r="D301" i="18" s="1"/>
  <c r="D302" i="18" a="1"/>
  <c r="D302" i="18" s="1"/>
  <c r="D303" i="18" a="1"/>
  <c r="D303" i="18" s="1"/>
  <c r="D304" i="18" a="1"/>
  <c r="D304" i="18" s="1"/>
  <c r="D305" i="18" a="1"/>
  <c r="D305" i="18" s="1"/>
  <c r="D306" i="18" a="1"/>
  <c r="D306" i="18" s="1"/>
  <c r="D307" i="18" a="1"/>
  <c r="D307" i="18" s="1"/>
  <c r="D308" i="18" a="1"/>
  <c r="D308" i="18" s="1"/>
  <c r="D309" i="18" a="1"/>
  <c r="D309" i="18" s="1"/>
  <c r="D310" i="18" a="1"/>
  <c r="D310" i="18" s="1"/>
  <c r="D311" i="18" a="1"/>
  <c r="D311" i="18" s="1"/>
  <c r="D312" i="18" a="1"/>
  <c r="D312" i="18" s="1"/>
  <c r="D313" i="18" a="1"/>
  <c r="D313" i="18" s="1"/>
  <c r="D314" i="18" a="1"/>
  <c r="D314" i="18" s="1"/>
  <c r="D315" i="18" a="1"/>
  <c r="D315" i="18" s="1"/>
  <c r="D316" i="18" a="1"/>
  <c r="D316" i="18" s="1"/>
  <c r="D317" i="18" a="1"/>
  <c r="D317" i="18" s="1"/>
  <c r="D318" i="18" a="1"/>
  <c r="D318" i="18" s="1"/>
  <c r="D319" i="18" a="1"/>
  <c r="D319" i="18" s="1"/>
  <c r="D320" i="18" a="1"/>
  <c r="D320" i="18" s="1"/>
  <c r="D321" i="18" a="1"/>
  <c r="D321" i="18" s="1"/>
  <c r="D322" i="18" a="1"/>
  <c r="D322" i="18" s="1"/>
  <c r="D323" i="18" a="1"/>
  <c r="D323" i="18" s="1"/>
  <c r="D324" i="18" a="1"/>
  <c r="D324" i="18" s="1"/>
  <c r="D325" i="18" a="1"/>
  <c r="D325" i="18" s="1"/>
  <c r="D326" i="18" a="1"/>
  <c r="D326" i="18" s="1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H335" i="18"/>
  <c r="I335" i="18"/>
  <c r="J335" i="18"/>
  <c r="K335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J3" i="18"/>
  <c r="J2" i="18"/>
  <c r="I319" i="18"/>
  <c r="I317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43" i="18"/>
  <c r="I242" i="18"/>
  <c r="I241" i="18"/>
  <c r="I240" i="18"/>
  <c r="I239" i="18"/>
  <c r="I238" i="18"/>
  <c r="I237" i="18"/>
  <c r="I236" i="18"/>
  <c r="I235" i="18"/>
  <c r="I234" i="18"/>
  <c r="I233" i="18"/>
  <c r="I232" i="18"/>
  <c r="I231" i="18"/>
  <c r="I230" i="18"/>
  <c r="I229" i="18"/>
  <c r="I228" i="18"/>
  <c r="I227" i="18"/>
  <c r="I226" i="18"/>
  <c r="I225" i="18"/>
  <c r="I224" i="18"/>
  <c r="I223" i="18"/>
  <c r="I222" i="18"/>
  <c r="I221" i="18"/>
  <c r="I220" i="18"/>
  <c r="I219" i="18"/>
  <c r="I218" i="18"/>
  <c r="I217" i="18"/>
  <c r="I216" i="18"/>
  <c r="I215" i="18"/>
  <c r="I214" i="18"/>
  <c r="I213" i="18"/>
  <c r="I212" i="18"/>
  <c r="I211" i="18"/>
  <c r="I210" i="18"/>
  <c r="I209" i="18"/>
  <c r="I208" i="18"/>
  <c r="I207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9" i="18"/>
  <c r="I118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G335" i="18"/>
  <c r="G332" i="18"/>
  <c r="G331" i="18"/>
  <c r="G327" i="18"/>
  <c r="G324" i="18"/>
  <c r="G323" i="18"/>
  <c r="G319" i="18"/>
  <c r="G316" i="18"/>
  <c r="G315" i="18"/>
  <c r="K314" i="18" s="1"/>
  <c r="G314" i="18"/>
  <c r="K313" i="18" s="1"/>
  <c r="G310" i="18"/>
  <c r="K309" i="18" s="1"/>
  <c r="G308" i="18"/>
  <c r="K307" i="18" s="1"/>
  <c r="G307" i="18"/>
  <c r="K306" i="18" s="1"/>
  <c r="G305" i="18"/>
  <c r="K304" i="18" s="1"/>
  <c r="G299" i="18"/>
  <c r="K298" i="18" s="1"/>
  <c r="G297" i="18"/>
  <c r="K296" i="18" s="1"/>
  <c r="G296" i="18"/>
  <c r="K295" i="18" s="1"/>
  <c r="G292" i="18"/>
  <c r="K291" i="18" s="1"/>
  <c r="G288" i="18"/>
  <c r="K287" i="18" s="1"/>
  <c r="G287" i="18"/>
  <c r="K286" i="18" s="1"/>
  <c r="G284" i="18"/>
  <c r="K283" i="18" s="1"/>
  <c r="G283" i="18"/>
  <c r="K282" i="18" s="1"/>
  <c r="G278" i="18"/>
  <c r="K277" i="18" s="1"/>
  <c r="G276" i="18"/>
  <c r="K275" i="18" s="1"/>
  <c r="G275" i="18"/>
  <c r="K274" i="18" s="1"/>
  <c r="G273" i="18"/>
  <c r="K272" i="18" s="1"/>
  <c r="G267" i="18"/>
  <c r="K266" i="18" s="1"/>
  <c r="G265" i="18"/>
  <c r="K264" i="18" s="1"/>
  <c r="G264" i="18"/>
  <c r="K263" i="18" s="1"/>
  <c r="G260" i="18"/>
  <c r="K259" i="18" s="1"/>
  <c r="G256" i="18"/>
  <c r="K255" i="18" s="1"/>
  <c r="G255" i="18"/>
  <c r="K254" i="18" s="1"/>
  <c r="G252" i="18"/>
  <c r="K251" i="18" s="1"/>
  <c r="G251" i="18"/>
  <c r="K250" i="18" s="1"/>
  <c r="G246" i="18"/>
  <c r="K245" i="18" s="1"/>
  <c r="G244" i="18"/>
  <c r="K243" i="18" s="1"/>
  <c r="G243" i="18"/>
  <c r="K242" i="18" s="1"/>
  <c r="G241" i="18"/>
  <c r="K240" i="18" s="1"/>
  <c r="G235" i="18"/>
  <c r="K234" i="18" s="1"/>
  <c r="G233" i="18"/>
  <c r="K232" i="18" s="1"/>
  <c r="G232" i="18"/>
  <c r="K231" i="18" s="1"/>
  <c r="L230" i="18"/>
  <c r="G228" i="18"/>
  <c r="K227" i="18" s="1"/>
  <c r="L224" i="18"/>
  <c r="G223" i="18"/>
  <c r="K222" i="18" s="1"/>
  <c r="G220" i="18"/>
  <c r="K219" i="18" s="1"/>
  <c r="G219" i="18"/>
  <c r="K218" i="18" s="1"/>
  <c r="L214" i="18"/>
  <c r="G211" i="18"/>
  <c r="K210" i="18" s="1"/>
  <c r="L208" i="18"/>
  <c r="G204" i="18"/>
  <c r="K203" i="18" s="1"/>
  <c r="G203" i="18"/>
  <c r="K202" i="18" s="1"/>
  <c r="L198" i="18"/>
  <c r="G195" i="18"/>
  <c r="K194" i="18" s="1"/>
  <c r="G192" i="18"/>
  <c r="K191" i="18" s="1"/>
  <c r="L190" i="18"/>
  <c r="G187" i="18"/>
  <c r="K186" i="18" s="1"/>
  <c r="L182" i="18"/>
  <c r="G179" i="18"/>
  <c r="K178" i="18" s="1"/>
  <c r="G176" i="18"/>
  <c r="K175" i="18" s="1"/>
  <c r="L174" i="18"/>
  <c r="G171" i="18"/>
  <c r="K170" i="18" s="1"/>
  <c r="L166" i="18"/>
  <c r="G163" i="18"/>
  <c r="K162" i="18" s="1"/>
  <c r="G160" i="18"/>
  <c r="K159" i="18" s="1"/>
  <c r="L158" i="18"/>
  <c r="G155" i="18"/>
  <c r="K154" i="18" s="1"/>
  <c r="L150" i="18"/>
  <c r="G130" i="18"/>
  <c r="K129" i="18" s="1"/>
  <c r="H119" i="18"/>
  <c r="G114" i="18"/>
  <c r="K113" i="18" s="1"/>
  <c r="G107" i="18"/>
  <c r="K106" i="18" s="1"/>
  <c r="H103" i="18"/>
  <c r="G82" i="18"/>
  <c r="K81" i="18" s="1"/>
  <c r="L11" i="18"/>
  <c r="H2" i="18"/>
  <c r="L2" i="18"/>
  <c r="C3" i="18"/>
  <c r="B3" i="18" s="1"/>
  <c r="B2" i="18"/>
  <c r="A2" i="18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G75" i="18"/>
  <c r="K74" i="18" s="1"/>
  <c r="F90" i="6"/>
  <c r="F26" i="6"/>
  <c r="I327" i="18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G34" i="18"/>
  <c r="K33" i="18" s="1"/>
  <c r="G66" i="18"/>
  <c r="K65" i="18" s="1"/>
  <c r="J326" i="18"/>
  <c r="J334" i="18"/>
  <c r="I325" i="18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J320" i="18"/>
  <c r="J328" i="18"/>
  <c r="I329" i="18"/>
  <c r="F312" i="6"/>
  <c r="F304" i="6"/>
  <c r="F296" i="6"/>
  <c r="F149" i="6"/>
  <c r="J322" i="18"/>
  <c r="J330" i="18"/>
  <c r="J324" i="18"/>
  <c r="J332" i="18"/>
  <c r="J318" i="18"/>
  <c r="I321" i="18"/>
  <c r="I323" i="18"/>
  <c r="I331" i="18"/>
  <c r="I333" i="18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G27" i="18"/>
  <c r="K26" i="18" s="1"/>
  <c r="G43" i="18"/>
  <c r="K42" i="18" s="1"/>
  <c r="J319" i="18"/>
  <c r="J327" i="18"/>
  <c r="J321" i="18"/>
  <c r="J329" i="18"/>
  <c r="J323" i="18"/>
  <c r="J331" i="18"/>
  <c r="J316" i="18"/>
  <c r="J317" i="18"/>
  <c r="J325" i="18"/>
  <c r="J333" i="18"/>
  <c r="G38" i="18"/>
  <c r="K37" i="18" s="1"/>
  <c r="G86" i="18"/>
  <c r="K85" i="18" s="1"/>
  <c r="I316" i="18"/>
  <c r="I324" i="18"/>
  <c r="I318" i="18"/>
  <c r="I326" i="18"/>
  <c r="I334" i="18"/>
  <c r="I320" i="18"/>
  <c r="I328" i="18"/>
  <c r="I322" i="18"/>
  <c r="I330" i="18"/>
  <c r="I332" i="18"/>
  <c r="K315" i="18"/>
  <c r="K331" i="18"/>
  <c r="K323" i="18"/>
  <c r="H45" i="18"/>
  <c r="L46" i="18"/>
  <c r="G46" i="18"/>
  <c r="K45" i="18" s="1"/>
  <c r="L39" i="18"/>
  <c r="H38" i="18"/>
  <c r="G39" i="18"/>
  <c r="K38" i="18" s="1"/>
  <c r="L87" i="18"/>
  <c r="H86" i="18"/>
  <c r="G87" i="18"/>
  <c r="K86" i="18" s="1"/>
  <c r="L24" i="18"/>
  <c r="H23" i="18"/>
  <c r="G24" i="18"/>
  <c r="K23" i="18" s="1"/>
  <c r="L64" i="18"/>
  <c r="H63" i="18"/>
  <c r="G64" i="18"/>
  <c r="K63" i="18" s="1"/>
  <c r="L35" i="18"/>
  <c r="H34" i="18"/>
  <c r="G35" i="18"/>
  <c r="K34" i="18" s="1"/>
  <c r="L59" i="18"/>
  <c r="H58" i="18"/>
  <c r="L83" i="18"/>
  <c r="G83" i="18"/>
  <c r="K82" i="18" s="1"/>
  <c r="H82" i="18"/>
  <c r="L99" i="18"/>
  <c r="H98" i="18"/>
  <c r="G99" i="18"/>
  <c r="K98" i="18" s="1"/>
  <c r="L123" i="18"/>
  <c r="H122" i="18"/>
  <c r="H4" i="18"/>
  <c r="G5" i="18"/>
  <c r="K4" i="18" s="1"/>
  <c r="L5" i="18"/>
  <c r="G13" i="18"/>
  <c r="K12" i="18" s="1"/>
  <c r="H12" i="18"/>
  <c r="L13" i="18"/>
  <c r="H20" i="18"/>
  <c r="G21" i="18"/>
  <c r="K20" i="18" s="1"/>
  <c r="L21" i="18"/>
  <c r="G29" i="18"/>
  <c r="K28" i="18" s="1"/>
  <c r="H28" i="18"/>
  <c r="L29" i="18"/>
  <c r="L37" i="18"/>
  <c r="H36" i="18"/>
  <c r="G37" i="18"/>
  <c r="K36" i="18" s="1"/>
  <c r="L45" i="18"/>
  <c r="G45" i="18"/>
  <c r="K44" i="18" s="1"/>
  <c r="H44" i="18"/>
  <c r="H52" i="18"/>
  <c r="G53" i="18"/>
  <c r="K52" i="18" s="1"/>
  <c r="L53" i="18"/>
  <c r="G61" i="18"/>
  <c r="K60" i="18" s="1"/>
  <c r="L61" i="18"/>
  <c r="H60" i="18"/>
  <c r="H68" i="18"/>
  <c r="G69" i="18"/>
  <c r="K68" i="18" s="1"/>
  <c r="L69" i="18"/>
  <c r="G77" i="18"/>
  <c r="K76" i="18" s="1"/>
  <c r="H76" i="18"/>
  <c r="L77" i="18"/>
  <c r="G85" i="18"/>
  <c r="K84" i="18" s="1"/>
  <c r="L85" i="18"/>
  <c r="H84" i="18"/>
  <c r="G93" i="18"/>
  <c r="K92" i="18" s="1"/>
  <c r="H92" i="18"/>
  <c r="L93" i="18"/>
  <c r="L101" i="18"/>
  <c r="G101" i="18"/>
  <c r="K100" i="18" s="1"/>
  <c r="H100" i="18"/>
  <c r="L109" i="18"/>
  <c r="G109" i="18"/>
  <c r="K108" i="18" s="1"/>
  <c r="H108" i="18"/>
  <c r="G117" i="18"/>
  <c r="K116" i="18" s="1"/>
  <c r="L117" i="18"/>
  <c r="H116" i="18"/>
  <c r="G125" i="18"/>
  <c r="K124" i="18" s="1"/>
  <c r="L125" i="18"/>
  <c r="H124" i="18"/>
  <c r="G133" i="18"/>
  <c r="K132" i="18" s="1"/>
  <c r="H132" i="18"/>
  <c r="L133" i="18"/>
  <c r="G141" i="18"/>
  <c r="K140" i="18" s="1"/>
  <c r="H140" i="18"/>
  <c r="L141" i="18"/>
  <c r="G149" i="18"/>
  <c r="K148" i="18" s="1"/>
  <c r="H148" i="18"/>
  <c r="L149" i="18"/>
  <c r="H156" i="18"/>
  <c r="G157" i="18"/>
  <c r="K156" i="18" s="1"/>
  <c r="L157" i="18"/>
  <c r="L165" i="18"/>
  <c r="H164" i="18"/>
  <c r="G165" i="18"/>
  <c r="K164" i="18" s="1"/>
  <c r="L173" i="18"/>
  <c r="H172" i="18"/>
  <c r="G173" i="18"/>
  <c r="K172" i="18" s="1"/>
  <c r="L181" i="18"/>
  <c r="H180" i="18"/>
  <c r="G181" i="18"/>
  <c r="K180" i="18" s="1"/>
  <c r="L189" i="18"/>
  <c r="H188" i="18"/>
  <c r="G189" i="18"/>
  <c r="K188" i="18" s="1"/>
  <c r="H196" i="18"/>
  <c r="L197" i="18"/>
  <c r="G197" i="18"/>
  <c r="K196" i="18" s="1"/>
  <c r="H204" i="18"/>
  <c r="L205" i="18"/>
  <c r="G205" i="18"/>
  <c r="K204" i="18" s="1"/>
  <c r="H212" i="18"/>
  <c r="L213" i="18"/>
  <c r="G213" i="18"/>
  <c r="K212" i="18" s="1"/>
  <c r="H220" i="18"/>
  <c r="G221" i="18"/>
  <c r="K220" i="18" s="1"/>
  <c r="L229" i="18"/>
  <c r="H228" i="18"/>
  <c r="G229" i="18"/>
  <c r="K228" i="18" s="1"/>
  <c r="L237" i="18"/>
  <c r="H236" i="18"/>
  <c r="G237" i="18"/>
  <c r="K236" i="18" s="1"/>
  <c r="L245" i="18"/>
  <c r="H244" i="18"/>
  <c r="G245" i="18"/>
  <c r="K244" i="18" s="1"/>
  <c r="L253" i="18"/>
  <c r="H252" i="18"/>
  <c r="G253" i="18"/>
  <c r="K252" i="18" s="1"/>
  <c r="L261" i="18"/>
  <c r="H260" i="18"/>
  <c r="G261" i="18"/>
  <c r="K260" i="18" s="1"/>
  <c r="L269" i="18"/>
  <c r="H268" i="18"/>
  <c r="G269" i="18"/>
  <c r="K268" i="18" s="1"/>
  <c r="L277" i="18"/>
  <c r="H276" i="18"/>
  <c r="G277" i="18"/>
  <c r="K276" i="18" s="1"/>
  <c r="L285" i="18"/>
  <c r="H284" i="18"/>
  <c r="G285" i="18"/>
  <c r="K284" i="18" s="1"/>
  <c r="L293" i="18"/>
  <c r="H292" i="18"/>
  <c r="G293" i="18"/>
  <c r="K292" i="18" s="1"/>
  <c r="L301" i="18"/>
  <c r="H300" i="18"/>
  <c r="G301" i="18"/>
  <c r="K300" i="18" s="1"/>
  <c r="L309" i="18"/>
  <c r="H308" i="18"/>
  <c r="G309" i="18"/>
  <c r="K308" i="18" s="1"/>
  <c r="L317" i="18"/>
  <c r="H316" i="18"/>
  <c r="G317" i="18"/>
  <c r="K316" i="18" s="1"/>
  <c r="L325" i="18"/>
  <c r="H324" i="18"/>
  <c r="L333" i="18"/>
  <c r="H332" i="18"/>
  <c r="G198" i="18"/>
  <c r="K197" i="18" s="1"/>
  <c r="G182" i="18"/>
  <c r="K181" i="18" s="1"/>
  <c r="H157" i="18"/>
  <c r="H21" i="18"/>
  <c r="L22" i="18"/>
  <c r="H61" i="18"/>
  <c r="L62" i="18"/>
  <c r="G62" i="18"/>
  <c r="K61" i="18" s="1"/>
  <c r="H69" i="18"/>
  <c r="L70" i="18"/>
  <c r="L78" i="18"/>
  <c r="H77" i="18"/>
  <c r="G78" i="18"/>
  <c r="K77" i="18" s="1"/>
  <c r="L86" i="18"/>
  <c r="H85" i="18"/>
  <c r="L94" i="18"/>
  <c r="G94" i="18"/>
  <c r="K93" i="18" s="1"/>
  <c r="H93" i="18"/>
  <c r="L102" i="18"/>
  <c r="H101" i="18"/>
  <c r="L110" i="18"/>
  <c r="G110" i="18"/>
  <c r="K109" i="18" s="1"/>
  <c r="H109" i="18"/>
  <c r="L118" i="18"/>
  <c r="H117" i="18"/>
  <c r="L126" i="18"/>
  <c r="G126" i="18"/>
  <c r="K125" i="18" s="1"/>
  <c r="H125" i="18"/>
  <c r="L134" i="18"/>
  <c r="H133" i="18"/>
  <c r="L142" i="18"/>
  <c r="G142" i="18"/>
  <c r="K141" i="18" s="1"/>
  <c r="L206" i="18"/>
  <c r="H205" i="18"/>
  <c r="L222" i="18"/>
  <c r="H221" i="18"/>
  <c r="L238" i="18"/>
  <c r="H237" i="18"/>
  <c r="L246" i="18"/>
  <c r="H245" i="18"/>
  <c r="L254" i="18"/>
  <c r="H253" i="18"/>
  <c r="L262" i="18"/>
  <c r="H261" i="18"/>
  <c r="L270" i="18"/>
  <c r="H269" i="18"/>
  <c r="L278" i="18"/>
  <c r="H277" i="18"/>
  <c r="L286" i="18"/>
  <c r="H285" i="18"/>
  <c r="L294" i="18"/>
  <c r="H293" i="18"/>
  <c r="L302" i="18"/>
  <c r="H301" i="18"/>
  <c r="L310" i="18"/>
  <c r="H309" i="18"/>
  <c r="L318" i="18"/>
  <c r="H317" i="18"/>
  <c r="L326" i="18"/>
  <c r="H325" i="18"/>
  <c r="L334" i="18"/>
  <c r="H333" i="18"/>
  <c r="G334" i="18"/>
  <c r="G326" i="18"/>
  <c r="G318" i="18"/>
  <c r="G222" i="18"/>
  <c r="K221" i="18" s="1"/>
  <c r="G208" i="18"/>
  <c r="K207" i="18" s="1"/>
  <c r="G123" i="18"/>
  <c r="K122" i="18" s="1"/>
  <c r="H149" i="18"/>
  <c r="H5" i="18"/>
  <c r="L6" i="18"/>
  <c r="H53" i="18"/>
  <c r="L54" i="18"/>
  <c r="L111" i="18"/>
  <c r="H110" i="18"/>
  <c r="G111" i="18"/>
  <c r="K110" i="18" s="1"/>
  <c r="L119" i="18"/>
  <c r="H118" i="18"/>
  <c r="G119" i="18"/>
  <c r="K118" i="18" s="1"/>
  <c r="L127" i="18"/>
  <c r="H126" i="18"/>
  <c r="G127" i="18"/>
  <c r="K126" i="18" s="1"/>
  <c r="L135" i="18"/>
  <c r="H134" i="18"/>
  <c r="G135" i="18"/>
  <c r="K134" i="18" s="1"/>
  <c r="L143" i="18"/>
  <c r="H142" i="18"/>
  <c r="G143" i="18"/>
  <c r="K142" i="18" s="1"/>
  <c r="L151" i="18"/>
  <c r="H150" i="18"/>
  <c r="G151" i="18"/>
  <c r="K150" i="18" s="1"/>
  <c r="L159" i="18"/>
  <c r="H158" i="18"/>
  <c r="G159" i="18"/>
  <c r="K158" i="18" s="1"/>
  <c r="L167" i="18"/>
  <c r="H166" i="18"/>
  <c r="G167" i="18"/>
  <c r="K166" i="18" s="1"/>
  <c r="L175" i="18"/>
  <c r="H174" i="18"/>
  <c r="L183" i="18"/>
  <c r="H182" i="18"/>
  <c r="L191" i="18"/>
  <c r="H190" i="18"/>
  <c r="L199" i="18"/>
  <c r="H198" i="18"/>
  <c r="L207" i="18"/>
  <c r="H206" i="18"/>
  <c r="L215" i="18"/>
  <c r="H214" i="18"/>
  <c r="L223" i="18"/>
  <c r="H222" i="18"/>
  <c r="L231" i="18"/>
  <c r="H230" i="18"/>
  <c r="L239" i="18"/>
  <c r="H238" i="18"/>
  <c r="L247" i="18"/>
  <c r="H246" i="18"/>
  <c r="L255" i="18"/>
  <c r="H254" i="18"/>
  <c r="L263" i="18"/>
  <c r="H262" i="18"/>
  <c r="L271" i="18"/>
  <c r="H270" i="18"/>
  <c r="L279" i="18"/>
  <c r="H278" i="18"/>
  <c r="L287" i="18"/>
  <c r="H286" i="18"/>
  <c r="L295" i="18"/>
  <c r="H294" i="18"/>
  <c r="L303" i="18"/>
  <c r="H302" i="18"/>
  <c r="L311" i="18"/>
  <c r="H310" i="18"/>
  <c r="L319" i="18"/>
  <c r="H318" i="18"/>
  <c r="L327" i="18"/>
  <c r="H326" i="18"/>
  <c r="L335" i="18"/>
  <c r="H334" i="18"/>
  <c r="G333" i="18"/>
  <c r="K332" i="18" s="1"/>
  <c r="G325" i="18"/>
  <c r="K324" i="18" s="1"/>
  <c r="G286" i="18"/>
  <c r="K285" i="18" s="1"/>
  <c r="G254" i="18"/>
  <c r="K253" i="18" s="1"/>
  <c r="G207" i="18"/>
  <c r="K206" i="18" s="1"/>
  <c r="G158" i="18"/>
  <c r="K157" i="18" s="1"/>
  <c r="G118" i="18"/>
  <c r="K117" i="18" s="1"/>
  <c r="H207" i="18"/>
  <c r="H197" i="18"/>
  <c r="H141" i="18"/>
  <c r="L7" i="18"/>
  <c r="H6" i="18"/>
  <c r="G7" i="18"/>
  <c r="K6" i="18" s="1"/>
  <c r="L47" i="18"/>
  <c r="H46" i="18"/>
  <c r="G47" i="18"/>
  <c r="K46" i="18" s="1"/>
  <c r="L32" i="18"/>
  <c r="H31" i="18"/>
  <c r="G32" i="18"/>
  <c r="K31" i="18" s="1"/>
  <c r="L72" i="18"/>
  <c r="H71" i="18"/>
  <c r="G72" i="18"/>
  <c r="K71" i="18" s="1"/>
  <c r="L96" i="18"/>
  <c r="G96" i="18"/>
  <c r="K95" i="18" s="1"/>
  <c r="H95" i="18"/>
  <c r="L120" i="18"/>
  <c r="G120" i="18"/>
  <c r="K119" i="18" s="1"/>
  <c r="L128" i="18"/>
  <c r="G128" i="18"/>
  <c r="K127" i="18" s="1"/>
  <c r="H127" i="18"/>
  <c r="L136" i="18"/>
  <c r="G136" i="18"/>
  <c r="K135" i="18" s="1"/>
  <c r="L144" i="18"/>
  <c r="G144" i="18"/>
  <c r="K143" i="18" s="1"/>
  <c r="H143" i="18"/>
  <c r="L152" i="18"/>
  <c r="G152" i="18"/>
  <c r="K151" i="18" s="1"/>
  <c r="H151" i="18"/>
  <c r="L160" i="18"/>
  <c r="H159" i="18"/>
  <c r="L168" i="18"/>
  <c r="H167" i="18"/>
  <c r="L176" i="18"/>
  <c r="H175" i="18"/>
  <c r="L184" i="18"/>
  <c r="H183" i="18"/>
  <c r="L192" i="18"/>
  <c r="H191" i="18"/>
  <c r="L200" i="18"/>
  <c r="H199" i="18"/>
  <c r="L216" i="18"/>
  <c r="H215" i="18"/>
  <c r="L232" i="18"/>
  <c r="H231" i="18"/>
  <c r="L240" i="18"/>
  <c r="H239" i="18"/>
  <c r="L248" i="18"/>
  <c r="H247" i="18"/>
  <c r="L256" i="18"/>
  <c r="H255" i="18"/>
  <c r="L264" i="18"/>
  <c r="H263" i="18"/>
  <c r="L272" i="18"/>
  <c r="H271" i="18"/>
  <c r="L280" i="18"/>
  <c r="H279" i="18"/>
  <c r="L288" i="18"/>
  <c r="H287" i="18"/>
  <c r="L296" i="18"/>
  <c r="H295" i="18"/>
  <c r="L304" i="18"/>
  <c r="H303" i="18"/>
  <c r="L312" i="18"/>
  <c r="H311" i="18"/>
  <c r="L320" i="18"/>
  <c r="H319" i="18"/>
  <c r="L328" i="18"/>
  <c r="H327" i="18"/>
  <c r="G295" i="18"/>
  <c r="K294" i="18" s="1"/>
  <c r="G263" i="18"/>
  <c r="K262" i="18" s="1"/>
  <c r="G231" i="18"/>
  <c r="K230" i="18" s="1"/>
  <c r="G206" i="18"/>
  <c r="K205" i="18" s="1"/>
  <c r="G191" i="18"/>
  <c r="K190" i="18" s="1"/>
  <c r="G175" i="18"/>
  <c r="K174" i="18" s="1"/>
  <c r="G70" i="18"/>
  <c r="K69" i="18" s="1"/>
  <c r="L221" i="18"/>
  <c r="H37" i="18"/>
  <c r="L38" i="18"/>
  <c r="L31" i="18"/>
  <c r="H30" i="18"/>
  <c r="G31" i="18"/>
  <c r="K30" i="18" s="1"/>
  <c r="L79" i="18"/>
  <c r="H78" i="18"/>
  <c r="G79" i="18"/>
  <c r="K78" i="18" s="1"/>
  <c r="L16" i="18"/>
  <c r="H15" i="18"/>
  <c r="G16" i="18"/>
  <c r="K15" i="18" s="1"/>
  <c r="L48" i="18"/>
  <c r="H47" i="18"/>
  <c r="G48" i="18"/>
  <c r="K47" i="18" s="1"/>
  <c r="L80" i="18"/>
  <c r="H79" i="18"/>
  <c r="G80" i="18"/>
  <c r="K79" i="18" s="1"/>
  <c r="L104" i="18"/>
  <c r="G104" i="18"/>
  <c r="K103" i="18" s="1"/>
  <c r="L9" i="18"/>
  <c r="H8" i="18"/>
  <c r="G9" i="18"/>
  <c r="K8" i="18" s="1"/>
  <c r="L17" i="18"/>
  <c r="G17" i="18"/>
  <c r="K16" i="18" s="1"/>
  <c r="H16" i="18"/>
  <c r="L25" i="18"/>
  <c r="H24" i="18"/>
  <c r="G25" i="18"/>
  <c r="K24" i="18" s="1"/>
  <c r="L33" i="18"/>
  <c r="G33" i="18"/>
  <c r="K32" i="18" s="1"/>
  <c r="H32" i="18"/>
  <c r="L41" i="18"/>
  <c r="H40" i="18"/>
  <c r="G41" i="18"/>
  <c r="K40" i="18" s="1"/>
  <c r="L49" i="18"/>
  <c r="G49" i="18"/>
  <c r="K48" i="18" s="1"/>
  <c r="H48" i="18"/>
  <c r="L57" i="18"/>
  <c r="H56" i="18"/>
  <c r="G57" i="18"/>
  <c r="K56" i="18" s="1"/>
  <c r="L65" i="18"/>
  <c r="G65" i="18"/>
  <c r="K64" i="18" s="1"/>
  <c r="H64" i="18"/>
  <c r="L73" i="18"/>
  <c r="H72" i="18"/>
  <c r="G73" i="18"/>
  <c r="K72" i="18" s="1"/>
  <c r="L81" i="18"/>
  <c r="H80" i="18"/>
  <c r="G81" i="18"/>
  <c r="K80" i="18" s="1"/>
  <c r="L89" i="18"/>
  <c r="H88" i="18"/>
  <c r="G89" i="18"/>
  <c r="K88" i="18" s="1"/>
  <c r="L97" i="18"/>
  <c r="H96" i="18"/>
  <c r="G97" i="18"/>
  <c r="K96" i="18" s="1"/>
  <c r="L105" i="18"/>
  <c r="H104" i="18"/>
  <c r="G105" i="18"/>
  <c r="K104" i="18" s="1"/>
  <c r="L113" i="18"/>
  <c r="H112" i="18"/>
  <c r="G113" i="18"/>
  <c r="K112" i="18" s="1"/>
  <c r="L121" i="18"/>
  <c r="H120" i="18"/>
  <c r="G121" i="18"/>
  <c r="K120" i="18" s="1"/>
  <c r="L129" i="18"/>
  <c r="H128" i="18"/>
  <c r="G129" i="18"/>
  <c r="K128" i="18" s="1"/>
  <c r="L137" i="18"/>
  <c r="H136" i="18"/>
  <c r="G137" i="18"/>
  <c r="K136" i="18" s="1"/>
  <c r="L145" i="18"/>
  <c r="H144" i="18"/>
  <c r="G145" i="18"/>
  <c r="K144" i="18" s="1"/>
  <c r="L153" i="18"/>
  <c r="H152" i="18"/>
  <c r="G153" i="18"/>
  <c r="K152" i="18" s="1"/>
  <c r="L161" i="18"/>
  <c r="H160" i="18"/>
  <c r="G161" i="18"/>
  <c r="K160" i="18" s="1"/>
  <c r="L169" i="18"/>
  <c r="H168" i="18"/>
  <c r="G169" i="18"/>
  <c r="K168" i="18" s="1"/>
  <c r="L177" i="18"/>
  <c r="H176" i="18"/>
  <c r="G177" i="18"/>
  <c r="K176" i="18" s="1"/>
  <c r="L185" i="18"/>
  <c r="H184" i="18"/>
  <c r="G185" i="18"/>
  <c r="K184" i="18" s="1"/>
  <c r="L193" i="18"/>
  <c r="H192" i="18"/>
  <c r="G193" i="18"/>
  <c r="K192" i="18" s="1"/>
  <c r="L201" i="18"/>
  <c r="H200" i="18"/>
  <c r="G201" i="18"/>
  <c r="K200" i="18" s="1"/>
  <c r="L209" i="18"/>
  <c r="H208" i="18"/>
  <c r="G209" i="18"/>
  <c r="K208" i="18" s="1"/>
  <c r="L217" i="18"/>
  <c r="H216" i="18"/>
  <c r="G217" i="18"/>
  <c r="K216" i="18" s="1"/>
  <c r="L225" i="18"/>
  <c r="H224" i="18"/>
  <c r="G225" i="18"/>
  <c r="K224" i="18" s="1"/>
  <c r="L233" i="18"/>
  <c r="H232" i="18"/>
  <c r="L241" i="18"/>
  <c r="H240" i="18"/>
  <c r="L249" i="18"/>
  <c r="H248" i="18"/>
  <c r="L257" i="18"/>
  <c r="H256" i="18"/>
  <c r="L265" i="18"/>
  <c r="H264" i="18"/>
  <c r="L273" i="18"/>
  <c r="H272" i="18"/>
  <c r="L281" i="18"/>
  <c r="H280" i="18"/>
  <c r="L289" i="18"/>
  <c r="H288" i="18"/>
  <c r="L297" i="18"/>
  <c r="H296" i="18"/>
  <c r="L305" i="18"/>
  <c r="H304" i="18"/>
  <c r="L313" i="18"/>
  <c r="H312" i="18"/>
  <c r="L321" i="18"/>
  <c r="H320" i="18"/>
  <c r="L329" i="18"/>
  <c r="H328" i="18"/>
  <c r="G304" i="18"/>
  <c r="K303" i="18" s="1"/>
  <c r="G294" i="18"/>
  <c r="K293" i="18" s="1"/>
  <c r="G272" i="18"/>
  <c r="K271" i="18" s="1"/>
  <c r="G262" i="18"/>
  <c r="K261" i="18" s="1"/>
  <c r="G240" i="18"/>
  <c r="K239" i="18" s="1"/>
  <c r="G230" i="18"/>
  <c r="K229" i="18" s="1"/>
  <c r="G216" i="18"/>
  <c r="K215" i="18" s="1"/>
  <c r="G190" i="18"/>
  <c r="K189" i="18" s="1"/>
  <c r="G174" i="18"/>
  <c r="K173" i="18" s="1"/>
  <c r="G150" i="18"/>
  <c r="K149" i="18" s="1"/>
  <c r="G22" i="18"/>
  <c r="K21" i="18" s="1"/>
  <c r="H223" i="18"/>
  <c r="H213" i="18"/>
  <c r="H189" i="18"/>
  <c r="H10" i="18"/>
  <c r="L15" i="18"/>
  <c r="H14" i="18"/>
  <c r="G15" i="18"/>
  <c r="K14" i="18" s="1"/>
  <c r="L63" i="18"/>
  <c r="H62" i="18"/>
  <c r="G63" i="18"/>
  <c r="K62" i="18" s="1"/>
  <c r="L8" i="18"/>
  <c r="H7" i="18"/>
  <c r="G8" i="18"/>
  <c r="K7" i="18" s="1"/>
  <c r="L56" i="18"/>
  <c r="H55" i="18"/>
  <c r="G56" i="18"/>
  <c r="K55" i="18" s="1"/>
  <c r="L88" i="18"/>
  <c r="H87" i="18"/>
  <c r="G88" i="18"/>
  <c r="K87" i="18" s="1"/>
  <c r="L112" i="18"/>
  <c r="G112" i="18"/>
  <c r="K111" i="18" s="1"/>
  <c r="H111" i="18"/>
  <c r="H9" i="18"/>
  <c r="L10" i="18"/>
  <c r="G10" i="18"/>
  <c r="K9" i="18" s="1"/>
  <c r="H17" i="18"/>
  <c r="L18" i="18"/>
  <c r="H25" i="18"/>
  <c r="L26" i="18"/>
  <c r="G26" i="18"/>
  <c r="K25" i="18" s="1"/>
  <c r="H33" i="18"/>
  <c r="L34" i="18"/>
  <c r="H41" i="18"/>
  <c r="L42" i="18"/>
  <c r="G42" i="18"/>
  <c r="K41" i="18" s="1"/>
  <c r="H49" i="18"/>
  <c r="L50" i="18"/>
  <c r="H57" i="18"/>
  <c r="L58" i="18"/>
  <c r="G58" i="18"/>
  <c r="K57" i="18" s="1"/>
  <c r="H65" i="18"/>
  <c r="L66" i="18"/>
  <c r="H73" i="18"/>
  <c r="L74" i="18"/>
  <c r="G74" i="18"/>
  <c r="K73" i="18" s="1"/>
  <c r="L82" i="18"/>
  <c r="H81" i="18"/>
  <c r="L90" i="18"/>
  <c r="H89" i="18"/>
  <c r="G90" i="18"/>
  <c r="K89" i="18" s="1"/>
  <c r="L98" i="18"/>
  <c r="H97" i="18"/>
  <c r="L106" i="18"/>
  <c r="H105" i="18"/>
  <c r="G106" i="18"/>
  <c r="K105" i="18" s="1"/>
  <c r="L114" i="18"/>
  <c r="H113" i="18"/>
  <c r="L122" i="18"/>
  <c r="H121" i="18"/>
  <c r="G122" i="18"/>
  <c r="K121" i="18" s="1"/>
  <c r="L130" i="18"/>
  <c r="H129" i="18"/>
  <c r="L138" i="18"/>
  <c r="H137" i="18"/>
  <c r="G138" i="18"/>
  <c r="K137" i="18" s="1"/>
  <c r="L146" i="18"/>
  <c r="H145" i="18"/>
  <c r="L154" i="18"/>
  <c r="H153" i="18"/>
  <c r="G154" i="18"/>
  <c r="K153" i="18" s="1"/>
  <c r="L162" i="18"/>
  <c r="H161" i="18"/>
  <c r="G162" i="18"/>
  <c r="K161" i="18" s="1"/>
  <c r="L170" i="18"/>
  <c r="H169" i="18"/>
  <c r="G170" i="18"/>
  <c r="K169" i="18" s="1"/>
  <c r="L178" i="18"/>
  <c r="H177" i="18"/>
  <c r="G178" i="18"/>
  <c r="K177" i="18" s="1"/>
  <c r="L186" i="18"/>
  <c r="H185" i="18"/>
  <c r="G186" i="18"/>
  <c r="K185" i="18" s="1"/>
  <c r="L194" i="18"/>
  <c r="H193" i="18"/>
  <c r="G194" i="18"/>
  <c r="K193" i="18" s="1"/>
  <c r="L202" i="18"/>
  <c r="H201" i="18"/>
  <c r="G202" i="18"/>
  <c r="K201" i="18" s="1"/>
  <c r="L210" i="18"/>
  <c r="H209" i="18"/>
  <c r="G210" i="18"/>
  <c r="K209" i="18" s="1"/>
  <c r="L218" i="18"/>
  <c r="H217" i="18"/>
  <c r="G218" i="18"/>
  <c r="K217" i="18" s="1"/>
  <c r="L226" i="18"/>
  <c r="H225" i="18"/>
  <c r="G226" i="18"/>
  <c r="K225" i="18" s="1"/>
  <c r="L234" i="18"/>
  <c r="H233" i="18"/>
  <c r="G234" i="18"/>
  <c r="K233" i="18" s="1"/>
  <c r="L242" i="18"/>
  <c r="H241" i="18"/>
  <c r="G242" i="18"/>
  <c r="K241" i="18" s="1"/>
  <c r="L250" i="18"/>
  <c r="H249" i="18"/>
  <c r="G250" i="18"/>
  <c r="K249" i="18" s="1"/>
  <c r="L258" i="18"/>
  <c r="H257" i="18"/>
  <c r="G258" i="18"/>
  <c r="K257" i="18" s="1"/>
  <c r="L266" i="18"/>
  <c r="H265" i="18"/>
  <c r="G266" i="18"/>
  <c r="K265" i="18" s="1"/>
  <c r="L274" i="18"/>
  <c r="H273" i="18"/>
  <c r="G274" i="18"/>
  <c r="K273" i="18" s="1"/>
  <c r="L282" i="18"/>
  <c r="H281" i="18"/>
  <c r="G282" i="18"/>
  <c r="K281" i="18" s="1"/>
  <c r="L290" i="18"/>
  <c r="H289" i="18"/>
  <c r="G290" i="18"/>
  <c r="K289" i="18" s="1"/>
  <c r="L298" i="18"/>
  <c r="H297" i="18"/>
  <c r="G298" i="18"/>
  <c r="K297" i="18" s="1"/>
  <c r="L306" i="18"/>
  <c r="H305" i="18"/>
  <c r="G306" i="18"/>
  <c r="K305" i="18" s="1"/>
  <c r="L314" i="18"/>
  <c r="H313" i="18"/>
  <c r="L322" i="18"/>
  <c r="H321" i="18"/>
  <c r="L330" i="18"/>
  <c r="H329" i="18"/>
  <c r="G330" i="18"/>
  <c r="G322" i="18"/>
  <c r="K322" i="18" s="1"/>
  <c r="G313" i="18"/>
  <c r="K312" i="18" s="1"/>
  <c r="G303" i="18"/>
  <c r="K302" i="18" s="1"/>
  <c r="G281" i="18"/>
  <c r="K280" i="18" s="1"/>
  <c r="G271" i="18"/>
  <c r="K270" i="18" s="1"/>
  <c r="G249" i="18"/>
  <c r="K248" i="18" s="1"/>
  <c r="G239" i="18"/>
  <c r="K238" i="18" s="1"/>
  <c r="G215" i="18"/>
  <c r="K214" i="18" s="1"/>
  <c r="G146" i="18"/>
  <c r="K145" i="18" s="1"/>
  <c r="G102" i="18"/>
  <c r="K101" i="18" s="1"/>
  <c r="G59" i="18"/>
  <c r="K58" i="18" s="1"/>
  <c r="G18" i="18"/>
  <c r="K17" i="18" s="1"/>
  <c r="H181" i="18"/>
  <c r="H29" i="18"/>
  <c r="L30" i="18"/>
  <c r="G30" i="18"/>
  <c r="K29" i="18" s="1"/>
  <c r="L23" i="18"/>
  <c r="H22" i="18"/>
  <c r="G23" i="18"/>
  <c r="K22" i="18" s="1"/>
  <c r="L55" i="18"/>
  <c r="H54" i="18"/>
  <c r="G55" i="18"/>
  <c r="K54" i="18" s="1"/>
  <c r="L95" i="18"/>
  <c r="H94" i="18"/>
  <c r="G95" i="18"/>
  <c r="K94" i="18" s="1"/>
  <c r="L27" i="18"/>
  <c r="H26" i="18"/>
  <c r="L51" i="18"/>
  <c r="H50" i="18"/>
  <c r="G51" i="18"/>
  <c r="K50" i="18" s="1"/>
  <c r="L75" i="18"/>
  <c r="H74" i="18"/>
  <c r="L107" i="18"/>
  <c r="H106" i="18"/>
  <c r="L131" i="18"/>
  <c r="H130" i="18"/>
  <c r="G131" i="18"/>
  <c r="K130" i="18" s="1"/>
  <c r="L139" i="18"/>
  <c r="H138" i="18"/>
  <c r="L147" i="18"/>
  <c r="H146" i="18"/>
  <c r="G147" i="18"/>
  <c r="K146" i="18" s="1"/>
  <c r="L155" i="18"/>
  <c r="H154" i="18"/>
  <c r="L163" i="18"/>
  <c r="H162" i="18"/>
  <c r="L171" i="18"/>
  <c r="H170" i="18"/>
  <c r="L179" i="18"/>
  <c r="H178" i="18"/>
  <c r="L187" i="18"/>
  <c r="H186" i="18"/>
  <c r="L195" i="18"/>
  <c r="H194" i="18"/>
  <c r="L203" i="18"/>
  <c r="H202" i="18"/>
  <c r="L211" i="18"/>
  <c r="H210" i="18"/>
  <c r="L219" i="18"/>
  <c r="H218" i="18"/>
  <c r="L227" i="18"/>
  <c r="H226" i="18"/>
  <c r="L235" i="18"/>
  <c r="H234" i="18"/>
  <c r="L243" i="18"/>
  <c r="H242" i="18"/>
  <c r="L251" i="18"/>
  <c r="H250" i="18"/>
  <c r="L259" i="18"/>
  <c r="H258" i="18"/>
  <c r="L267" i="18"/>
  <c r="H266" i="18"/>
  <c r="L275" i="18"/>
  <c r="H274" i="18"/>
  <c r="L283" i="18"/>
  <c r="H282" i="18"/>
  <c r="L291" i="18"/>
  <c r="H290" i="18"/>
  <c r="L299" i="18"/>
  <c r="H298" i="18"/>
  <c r="L307" i="18"/>
  <c r="H306" i="18"/>
  <c r="L315" i="18"/>
  <c r="H314" i="18"/>
  <c r="L323" i="18"/>
  <c r="H322" i="18"/>
  <c r="L331" i="18"/>
  <c r="H330" i="18"/>
  <c r="G329" i="18"/>
  <c r="G321" i="18"/>
  <c r="G312" i="18"/>
  <c r="K311" i="18" s="1"/>
  <c r="G302" i="18"/>
  <c r="K301" i="18" s="1"/>
  <c r="G291" i="18"/>
  <c r="K290" i="18" s="1"/>
  <c r="G280" i="18"/>
  <c r="K279" i="18" s="1"/>
  <c r="G270" i="18"/>
  <c r="K269" i="18" s="1"/>
  <c r="G259" i="18"/>
  <c r="K258" i="18" s="1"/>
  <c r="G248" i="18"/>
  <c r="K247" i="18" s="1"/>
  <c r="G238" i="18"/>
  <c r="K237" i="18" s="1"/>
  <c r="G227" i="18"/>
  <c r="K226" i="18" s="1"/>
  <c r="G214" i="18"/>
  <c r="K213" i="18" s="1"/>
  <c r="G200" i="18"/>
  <c r="K199" i="18" s="1"/>
  <c r="G184" i="18"/>
  <c r="K183" i="18" s="1"/>
  <c r="G168" i="18"/>
  <c r="K167" i="18" s="1"/>
  <c r="G139" i="18"/>
  <c r="K138" i="18" s="1"/>
  <c r="G98" i="18"/>
  <c r="K97" i="18" s="1"/>
  <c r="G54" i="18"/>
  <c r="K53" i="18" s="1"/>
  <c r="G11" i="18"/>
  <c r="K10" i="18" s="1"/>
  <c r="H229" i="18"/>
  <c r="H173" i="18"/>
  <c r="H13" i="18"/>
  <c r="L14" i="18"/>
  <c r="G14" i="18"/>
  <c r="K13" i="18" s="1"/>
  <c r="L71" i="18"/>
  <c r="H70" i="18"/>
  <c r="G71" i="18"/>
  <c r="K70" i="18" s="1"/>
  <c r="L103" i="18"/>
  <c r="H102" i="18"/>
  <c r="G103" i="18"/>
  <c r="K102" i="18" s="1"/>
  <c r="L40" i="18"/>
  <c r="H39" i="18"/>
  <c r="G40" i="18"/>
  <c r="K39" i="18" s="1"/>
  <c r="L3" i="18"/>
  <c r="G3" i="18"/>
  <c r="K2" i="18" s="1"/>
  <c r="L19" i="18"/>
  <c r="H18" i="18"/>
  <c r="G19" i="18"/>
  <c r="K18" i="18" s="1"/>
  <c r="L43" i="18"/>
  <c r="H42" i="18"/>
  <c r="L67" i="18"/>
  <c r="H66" i="18"/>
  <c r="G67" i="18"/>
  <c r="K66" i="18" s="1"/>
  <c r="L91" i="18"/>
  <c r="H90" i="18"/>
  <c r="L115" i="18"/>
  <c r="H114" i="18"/>
  <c r="G115" i="18"/>
  <c r="K114" i="18" s="1"/>
  <c r="H3" i="18"/>
  <c r="L4" i="18"/>
  <c r="G4" i="18"/>
  <c r="K3" i="18" s="1"/>
  <c r="H11" i="18"/>
  <c r="L12" i="18"/>
  <c r="G12" i="18"/>
  <c r="K11" i="18" s="1"/>
  <c r="H19" i="18"/>
  <c r="L20" i="18"/>
  <c r="G20" i="18"/>
  <c r="K19" i="18" s="1"/>
  <c r="H27" i="18"/>
  <c r="L28" i="18"/>
  <c r="G28" i="18"/>
  <c r="K27" i="18" s="1"/>
  <c r="H35" i="18"/>
  <c r="L36" i="18"/>
  <c r="G36" i="18"/>
  <c r="K35" i="18" s="1"/>
  <c r="H43" i="18"/>
  <c r="L44" i="18"/>
  <c r="G44" i="18"/>
  <c r="K43" i="18" s="1"/>
  <c r="H51" i="18"/>
  <c r="L52" i="18"/>
  <c r="G52" i="18"/>
  <c r="K51" i="18" s="1"/>
  <c r="H59" i="18"/>
  <c r="L60" i="18"/>
  <c r="G60" i="18"/>
  <c r="K59" i="18" s="1"/>
  <c r="H67" i="18"/>
  <c r="L68" i="18"/>
  <c r="G68" i="18"/>
  <c r="K67" i="18" s="1"/>
  <c r="L76" i="18"/>
  <c r="G76" i="18"/>
  <c r="K75" i="18" s="1"/>
  <c r="H75" i="18"/>
  <c r="L84" i="18"/>
  <c r="G84" i="18"/>
  <c r="K83" i="18" s="1"/>
  <c r="H83" i="18"/>
  <c r="L92" i="18"/>
  <c r="G92" i="18"/>
  <c r="K91" i="18" s="1"/>
  <c r="H91" i="18"/>
  <c r="L100" i="18"/>
  <c r="G100" i="18"/>
  <c r="K99" i="18" s="1"/>
  <c r="H99" i="18"/>
  <c r="L108" i="18"/>
  <c r="G108" i="18"/>
  <c r="K107" i="18" s="1"/>
  <c r="H107" i="18"/>
  <c r="L116" i="18"/>
  <c r="G116" i="18"/>
  <c r="K115" i="18" s="1"/>
  <c r="H115" i="18"/>
  <c r="L124" i="18"/>
  <c r="G124" i="18"/>
  <c r="K123" i="18" s="1"/>
  <c r="H123" i="18"/>
  <c r="L132" i="18"/>
  <c r="G132" i="18"/>
  <c r="K131" i="18" s="1"/>
  <c r="H131" i="18"/>
  <c r="L140" i="18"/>
  <c r="G140" i="18"/>
  <c r="K139" i="18" s="1"/>
  <c r="H139" i="18"/>
  <c r="L148" i="18"/>
  <c r="G148" i="18"/>
  <c r="K147" i="18" s="1"/>
  <c r="H147" i="18"/>
  <c r="L156" i="18"/>
  <c r="G156" i="18"/>
  <c r="K155" i="18" s="1"/>
  <c r="H155" i="18"/>
  <c r="L164" i="18"/>
  <c r="G164" i="18"/>
  <c r="K163" i="18" s="1"/>
  <c r="H163" i="18"/>
  <c r="L172" i="18"/>
  <c r="G172" i="18"/>
  <c r="K171" i="18" s="1"/>
  <c r="H171" i="18"/>
  <c r="L180" i="18"/>
  <c r="G180" i="18"/>
  <c r="K179" i="18" s="1"/>
  <c r="H179" i="18"/>
  <c r="L188" i="18"/>
  <c r="G188" i="18"/>
  <c r="K187" i="18" s="1"/>
  <c r="H187" i="18"/>
  <c r="L196" i="18"/>
  <c r="G196" i="18"/>
  <c r="K195" i="18" s="1"/>
  <c r="H195" i="18"/>
  <c r="L204" i="18"/>
  <c r="H203" i="18"/>
  <c r="L212" i="18"/>
  <c r="H211" i="18"/>
  <c r="L220" i="18"/>
  <c r="H219" i="18"/>
  <c r="L228" i="18"/>
  <c r="H227" i="18"/>
  <c r="L236" i="18"/>
  <c r="H235" i="18"/>
  <c r="L244" i="18"/>
  <c r="H243" i="18"/>
  <c r="L252" i="18"/>
  <c r="H251" i="18"/>
  <c r="L260" i="18"/>
  <c r="H259" i="18"/>
  <c r="L268" i="18"/>
  <c r="H267" i="18"/>
  <c r="L276" i="18"/>
  <c r="H275" i="18"/>
  <c r="L284" i="18"/>
  <c r="H283" i="18"/>
  <c r="L292" i="18"/>
  <c r="H291" i="18"/>
  <c r="L300" i="18"/>
  <c r="H299" i="18"/>
  <c r="L308" i="18"/>
  <c r="H307" i="18"/>
  <c r="L316" i="18"/>
  <c r="H315" i="18"/>
  <c r="L324" i="18"/>
  <c r="H323" i="18"/>
  <c r="L332" i="18"/>
  <c r="H331" i="18"/>
  <c r="G2" i="18"/>
  <c r="G328" i="18"/>
  <c r="K327" i="18" s="1"/>
  <c r="G320" i="18"/>
  <c r="K319" i="18" s="1"/>
  <c r="G311" i="18"/>
  <c r="K310" i="18" s="1"/>
  <c r="G300" i="18"/>
  <c r="K299" i="18" s="1"/>
  <c r="G289" i="18"/>
  <c r="K288" i="18" s="1"/>
  <c r="G279" i="18"/>
  <c r="K278" i="18" s="1"/>
  <c r="G268" i="18"/>
  <c r="K267" i="18" s="1"/>
  <c r="G257" i="18"/>
  <c r="K256" i="18" s="1"/>
  <c r="G247" i="18"/>
  <c r="K246" i="18" s="1"/>
  <c r="G236" i="18"/>
  <c r="K235" i="18" s="1"/>
  <c r="G224" i="18"/>
  <c r="K223" i="18" s="1"/>
  <c r="G212" i="18"/>
  <c r="K211" i="18" s="1"/>
  <c r="G199" i="18"/>
  <c r="K198" i="18" s="1"/>
  <c r="G183" i="18"/>
  <c r="K182" i="18" s="1"/>
  <c r="G166" i="18"/>
  <c r="K165" i="18" s="1"/>
  <c r="G134" i="18"/>
  <c r="K133" i="18" s="1"/>
  <c r="G91" i="18"/>
  <c r="K90" i="18" s="1"/>
  <c r="G50" i="18"/>
  <c r="K49" i="18" s="1"/>
  <c r="G6" i="18"/>
  <c r="K5" i="18" s="1"/>
  <c r="H165" i="18"/>
  <c r="H135" i="18"/>
  <c r="B30" i="7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4" i="18"/>
  <c r="A3" i="18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E41" i="7"/>
  <c r="B57" i="7"/>
  <c r="B17" i="7"/>
  <c r="B12" i="7"/>
  <c r="E37" i="7"/>
  <c r="E36" i="7"/>
  <c r="E13" i="7"/>
  <c r="E61" i="7"/>
  <c r="E62" i="7"/>
  <c r="B78" i="7"/>
  <c r="E22" i="7"/>
  <c r="E46" i="7"/>
  <c r="E85" i="7"/>
  <c r="B72" i="7"/>
  <c r="B56" i="7"/>
  <c r="B8" i="7"/>
  <c r="B32" i="7"/>
  <c r="B16" i="7"/>
  <c r="B80" i="7"/>
  <c r="B23" i="7"/>
  <c r="E47" i="7"/>
  <c r="B31" i="7"/>
  <c r="E31" i="7"/>
  <c r="B71" i="7"/>
  <c r="E23" i="7"/>
  <c r="B84" i="7"/>
  <c r="B60" i="7"/>
  <c r="B7" i="7"/>
  <c r="B47" i="7"/>
  <c r="E71" i="7"/>
  <c r="E7" i="7"/>
  <c r="B43" i="7"/>
  <c r="E2" i="7"/>
  <c r="F82" i="7"/>
  <c r="F78" i="7"/>
  <c r="F66" i="7"/>
  <c r="F62" i="7"/>
  <c r="F50" i="7"/>
  <c r="F46" i="7"/>
  <c r="F42" i="7"/>
  <c r="F34" i="7"/>
  <c r="F26" i="7"/>
  <c r="F22" i="7"/>
  <c r="F2" i="7"/>
  <c r="E83" i="7"/>
  <c r="E59" i="7"/>
  <c r="E43" i="7"/>
  <c r="B59" i="7"/>
  <c r="F85" i="7"/>
  <c r="F81" i="7"/>
  <c r="F65" i="7"/>
  <c r="F61" i="7"/>
  <c r="F57" i="7"/>
  <c r="F41" i="7"/>
  <c r="F37" i="7"/>
  <c r="F17" i="7"/>
  <c r="F13" i="7"/>
  <c r="E81" i="7"/>
  <c r="F84" i="7"/>
  <c r="F80" i="7"/>
  <c r="F72" i="7"/>
  <c r="F60" i="7"/>
  <c r="F56" i="7"/>
  <c r="F36" i="7"/>
  <c r="F32" i="7"/>
  <c r="F24" i="7"/>
  <c r="F20" i="7"/>
  <c r="F16" i="7"/>
  <c r="F8" i="7"/>
  <c r="B83" i="7"/>
  <c r="B66" i="7"/>
  <c r="B58" i="7"/>
  <c r="B50" i="7"/>
  <c r="B42" i="7"/>
  <c r="B34" i="7"/>
  <c r="B26" i="7"/>
  <c r="D40" i="7"/>
  <c r="D16" i="7"/>
  <c r="D55" i="7"/>
  <c r="D31" i="7"/>
  <c r="D23" i="7"/>
  <c r="D15" i="7"/>
  <c r="D7" i="7"/>
  <c r="D70" i="7"/>
  <c r="D46" i="7"/>
  <c r="D30" i="7"/>
  <c r="D22" i="7"/>
  <c r="D6" i="7"/>
  <c r="D21" i="7"/>
  <c r="D81" i="7"/>
  <c r="D25" i="7"/>
  <c r="D60" i="7"/>
  <c r="D36" i="7"/>
  <c r="D12" i="7"/>
  <c r="D33" i="7"/>
  <c r="D83" i="7"/>
  <c r="D35" i="7"/>
  <c r="D19" i="7"/>
  <c r="D11" i="7"/>
  <c r="D65" i="7"/>
  <c r="D49" i="7"/>
  <c r="D82" i="7"/>
  <c r="D58" i="7"/>
  <c r="D42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D57" i="7" l="1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K317" i="18"/>
  <c r="K329" i="18"/>
  <c r="K325" i="18"/>
  <c r="K330" i="18"/>
  <c r="K333" i="18"/>
  <c r="K334" i="18"/>
  <c r="K320" i="18"/>
  <c r="K326" i="18"/>
  <c r="K328" i="18"/>
  <c r="K321" i="18"/>
  <c r="K318" i="18"/>
  <c r="C5" i="18"/>
  <c r="B4" i="18"/>
  <c r="A4" i="18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A5" i="18"/>
  <c r="C6" i="18"/>
  <c r="B5" i="18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B6" i="18"/>
  <c r="A6" i="18"/>
  <c r="C7" i="18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A7" i="18"/>
  <c r="C8" i="18"/>
  <c r="B7" i="18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B8" i="18"/>
  <c r="A8" i="18"/>
  <c r="C9" i="18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B9" i="18"/>
  <c r="A9" i="18"/>
  <c r="C10" i="18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1" i="18"/>
  <c r="B10" i="18"/>
  <c r="A10" i="18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B11" i="18"/>
  <c r="A11" i="18"/>
  <c r="C12" i="18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B12" i="18"/>
  <c r="C13" i="18"/>
  <c r="A12" i="18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A13" i="18"/>
  <c r="C14" i="18"/>
  <c r="B13" i="18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B14" i="18"/>
  <c r="A14" i="18"/>
  <c r="C15" i="18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A15" i="18"/>
  <c r="C16" i="18"/>
  <c r="B15" i="18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B16" i="18"/>
  <c r="A16" i="18"/>
  <c r="C17" i="18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B17" i="18"/>
  <c r="A17" i="18"/>
  <c r="C18" i="18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19" i="18"/>
  <c r="B18" i="18"/>
  <c r="A18" i="18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B19" i="18"/>
  <c r="A19" i="18"/>
  <c r="C20" i="18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B20" i="18"/>
  <c r="C21" i="18"/>
  <c r="A20" i="18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A21" i="18"/>
  <c r="C22" i="18"/>
  <c r="B21" i="18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B22" i="18"/>
  <c r="A22" i="18"/>
  <c r="C23" i="18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A23" i="18"/>
  <c r="C24" i="18"/>
  <c r="B23" i="18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B24" i="18"/>
  <c r="A24" i="18"/>
  <c r="C25" i="18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B25" i="18"/>
  <c r="A25" i="18"/>
  <c r="C26" i="18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7" i="18"/>
  <c r="B26" i="18"/>
  <c r="A26" i="18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B27" i="18"/>
  <c r="A27" i="18"/>
  <c r="C28" i="18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B28" i="18"/>
  <c r="C29" i="18"/>
  <c r="A28" i="18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A29" i="18"/>
  <c r="C30" i="18"/>
  <c r="B29" i="18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B30" i="18"/>
  <c r="A30" i="18"/>
  <c r="C31" i="18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A31" i="18"/>
  <c r="C32" i="18"/>
  <c r="B31" i="18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B32" i="18"/>
  <c r="A32" i="18"/>
  <c r="C33" i="18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B33" i="18"/>
  <c r="A33" i="18"/>
  <c r="C34" i="18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C35" i="18"/>
  <c r="B34" i="18"/>
  <c r="A34" i="18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B35" i="18"/>
  <c r="A35" i="18"/>
  <c r="C36" i="18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B36" i="18"/>
  <c r="C37" i="18"/>
  <c r="A36" i="18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A37" i="18"/>
  <c r="C38" i="18"/>
  <c r="B37" i="18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B38" i="18"/>
  <c r="A38" i="18"/>
  <c r="C39" i="18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A39" i="18"/>
  <c r="C40" i="18"/>
  <c r="B39" i="18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B40" i="18"/>
  <c r="A40" i="18"/>
  <c r="C41" i="18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B41" i="18"/>
  <c r="A41" i="18"/>
  <c r="C42" i="18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C43" i="18"/>
  <c r="B42" i="18"/>
  <c r="A42" i="18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B43" i="18"/>
  <c r="A43" i="18"/>
  <c r="C44" i="18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B44" i="18"/>
  <c r="C45" i="18"/>
  <c r="A44" i="18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A45" i="18"/>
  <c r="C46" i="18"/>
  <c r="B45" i="18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B46" i="18"/>
  <c r="A46" i="18"/>
  <c r="C47" i="18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A47" i="18"/>
  <c r="C48" i="18"/>
  <c r="B47" i="18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B48" i="18"/>
  <c r="A48" i="18"/>
  <c r="C49" i="18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B49" i="18"/>
  <c r="A49" i="18"/>
  <c r="C50" i="18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C51" i="18"/>
  <c r="B50" i="18"/>
  <c r="A50" i="18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1" i="18"/>
  <c r="A51" i="18"/>
  <c r="C52" i="18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B52" i="18"/>
  <c r="C53" i="18"/>
  <c r="A52" i="18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A53" i="18"/>
  <c r="C54" i="18"/>
  <c r="B53" i="18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4" i="18"/>
  <c r="A54" i="18"/>
  <c r="C55" i="18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A55" i="18"/>
  <c r="C56" i="18"/>
  <c r="B55" i="18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B56" i="18"/>
  <c r="A56" i="18"/>
  <c r="C57" i="18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7" i="18"/>
  <c r="A57" i="18"/>
  <c r="C58" i="18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C59" i="18"/>
  <c r="B58" i="18"/>
  <c r="A58" i="18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59" i="18"/>
  <c r="A59" i="18"/>
  <c r="C60" i="18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B60" i="18"/>
  <c r="C61" i="18"/>
  <c r="A60" i="18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A61" i="18"/>
  <c r="C62" i="18"/>
  <c r="B61" i="18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2" i="18"/>
  <c r="A62" i="18"/>
  <c r="C63" i="18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A63" i="18"/>
  <c r="C64" i="18"/>
  <c r="B63" i="18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4" i="18"/>
  <c r="A64" i="18"/>
  <c r="C65" i="18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5" i="18"/>
  <c r="A65" i="18"/>
  <c r="C66" i="18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A66" i="18"/>
  <c r="C67" i="18"/>
  <c r="B66" i="18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7" i="18"/>
  <c r="A67" i="18"/>
  <c r="C68" i="18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8" i="18"/>
  <c r="C69" i="18"/>
  <c r="A68" i="18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69" i="18"/>
  <c r="A69" i="18"/>
  <c r="C70" i="18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0" i="18"/>
  <c r="A70" i="18"/>
  <c r="C71" i="18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C72" i="18"/>
  <c r="A71" i="18"/>
  <c r="B71" i="18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B72" i="18"/>
  <c r="A72" i="18"/>
  <c r="C73" i="18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B73" i="18"/>
  <c r="A73" i="18"/>
  <c r="C74" i="18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A74" i="18"/>
  <c r="C75" i="18"/>
  <c r="B74" i="18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5" i="18"/>
  <c r="A75" i="18"/>
  <c r="C76" i="18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B76" i="18"/>
  <c r="C77" i="18"/>
  <c r="A76" i="18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B77" i="18"/>
  <c r="A77" i="18"/>
  <c r="C78" i="18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B78" i="18"/>
  <c r="A78" i="18"/>
  <c r="C79" i="18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C80" i="18"/>
  <c r="A79" i="18"/>
  <c r="B79" i="18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B80" i="18"/>
  <c r="A80" i="18"/>
  <c r="C81" i="18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B81" i="18"/>
  <c r="A81" i="18"/>
  <c r="C82" i="18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A82" i="18"/>
  <c r="C83" i="18"/>
  <c r="B82" i="18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B83" i="18"/>
  <c r="A83" i="18"/>
  <c r="C84" i="18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B84" i="18"/>
  <c r="C85" i="18"/>
  <c r="A84" i="18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B85" i="18"/>
  <c r="A85" i="18"/>
  <c r="C86" i="18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B86" i="18"/>
  <c r="A86" i="18"/>
  <c r="C87" i="18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8" i="18"/>
  <c r="A87" i="18"/>
  <c r="B87" i="18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B88" i="18"/>
  <c r="A88" i="18"/>
  <c r="C89" i="18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B89" i="18"/>
  <c r="A89" i="18"/>
  <c r="C90" i="18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A90" i="18"/>
  <c r="C91" i="18"/>
  <c r="B90" i="18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B91" i="18"/>
  <c r="A91" i="18"/>
  <c r="C92" i="18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B92" i="18"/>
  <c r="C93" i="18"/>
  <c r="A92" i="18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B93" i="18"/>
  <c r="A93" i="18"/>
  <c r="C94" i="18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B94" i="18"/>
  <c r="A94" i="18"/>
  <c r="C95" i="18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6" i="18"/>
  <c r="A95" i="18"/>
  <c r="B95" i="18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B96" i="18"/>
  <c r="A96" i="18"/>
  <c r="C97" i="18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B97" i="18"/>
  <c r="A97" i="18"/>
  <c r="C98" i="18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A98" i="18"/>
  <c r="C99" i="18"/>
  <c r="B98" i="18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B99" i="18"/>
  <c r="A99" i="18"/>
  <c r="C100" i="18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B100" i="18"/>
  <c r="C101" i="18"/>
  <c r="A100" i="18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B101" i="18"/>
  <c r="A101" i="18"/>
  <c r="C102" i="18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B102" i="18"/>
  <c r="A102" i="18"/>
  <c r="C103" i="18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4" i="18"/>
  <c r="A103" i="18"/>
  <c r="B103" i="18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B104" i="18"/>
  <c r="A104" i="18"/>
  <c r="C105" i="18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B105" i="18"/>
  <c r="A105" i="18"/>
  <c r="C106" i="18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A106" i="18"/>
  <c r="C107" i="18"/>
  <c r="B106" i="18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B107" i="18"/>
  <c r="A107" i="18"/>
  <c r="C108" i="18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B108" i="18"/>
  <c r="C109" i="18"/>
  <c r="A108" i="18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B109" i="18"/>
  <c r="A109" i="18"/>
  <c r="C110" i="18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B110" i="18"/>
  <c r="A110" i="18"/>
  <c r="C111" i="18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2" i="18"/>
  <c r="A111" i="18"/>
  <c r="B111" i="18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B112" i="18"/>
  <c r="A112" i="18"/>
  <c r="C113" i="18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B113" i="18"/>
  <c r="A113" i="18"/>
  <c r="C114" i="18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A114" i="18"/>
  <c r="C115" i="18"/>
  <c r="B114" i="18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B115" i="18"/>
  <c r="A115" i="18"/>
  <c r="C116" i="18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6" i="18"/>
  <c r="C117" i="18"/>
  <c r="A116" i="18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B117" i="18"/>
  <c r="A117" i="18"/>
  <c r="C118" i="18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B118" i="18"/>
  <c r="A118" i="18"/>
  <c r="C119" i="18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C120" i="18"/>
  <c r="A119" i="18"/>
  <c r="B119" i="18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B120" i="18"/>
  <c r="A120" i="18"/>
  <c r="C121" i="18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1" i="18"/>
  <c r="A121" i="18"/>
  <c r="C122" i="18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A122" i="18"/>
  <c r="C123" i="18"/>
  <c r="B122" i="18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B123" i="18"/>
  <c r="A123" i="18"/>
  <c r="C124" i="18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4" i="18"/>
  <c r="C125" i="18"/>
  <c r="A124" i="18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B125" i="18"/>
  <c r="A125" i="18"/>
  <c r="C126" i="18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C127" i="18"/>
  <c r="B126" i="18"/>
  <c r="A126" i="18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C128" i="18"/>
  <c r="A127" i="18"/>
  <c r="B127" i="18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8" i="18"/>
  <c r="A128" i="18"/>
  <c r="C129" i="18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A129" i="18"/>
  <c r="C130" i="18"/>
  <c r="B129" i="18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B130" i="18"/>
  <c r="A130" i="18"/>
  <c r="C131" i="18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C132" i="18"/>
  <c r="B131" i="18"/>
  <c r="A131" i="18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B132" i="18"/>
  <c r="A132" i="18"/>
  <c r="C133" i="18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3" i="18"/>
  <c r="A133" i="18"/>
  <c r="C134" i="18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C135" i="18"/>
  <c r="B134" i="18"/>
  <c r="A134" i="18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C136" i="18"/>
  <c r="B135" i="18"/>
  <c r="A135" i="18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C137" i="18"/>
  <c r="B136" i="18"/>
  <c r="A136" i="18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A137" i="18"/>
  <c r="C138" i="18"/>
  <c r="B137" i="18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8" i="18"/>
  <c r="A138" i="18"/>
  <c r="C139" i="18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A139" i="18"/>
  <c r="B139" i="18"/>
  <c r="C140" i="18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0" i="18"/>
  <c r="C141" i="18"/>
  <c r="A140" i="18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B141" i="18"/>
  <c r="C142" i="18"/>
  <c r="A141" i="18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A142" i="18"/>
  <c r="C143" i="18"/>
  <c r="B142" i="18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A143" i="18"/>
  <c r="C144" i="18"/>
  <c r="B143" i="18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C145" i="18"/>
  <c r="B144" i="18"/>
  <c r="A144" i="18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5" i="18"/>
  <c r="A145" i="18"/>
  <c r="C146" i="18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B146" i="18"/>
  <c r="A146" i="18"/>
  <c r="C147" i="18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C148" i="18"/>
  <c r="A147" i="18"/>
  <c r="B147" i="18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B148" i="18"/>
  <c r="A148" i="18"/>
  <c r="C149" i="18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B149" i="18"/>
  <c r="A149" i="18"/>
  <c r="C150" i="18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A150" i="18"/>
  <c r="C151" i="18"/>
  <c r="B150" i="18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B151" i="18"/>
  <c r="A151" i="18"/>
  <c r="C152" i="18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A152" i="18"/>
  <c r="C153" i="18"/>
  <c r="B152" i="18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B153" i="18"/>
  <c r="A153" i="18"/>
  <c r="C154" i="18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B154" i="18"/>
  <c r="A154" i="18"/>
  <c r="C155" i="18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6" i="18"/>
  <c r="B155" i="18"/>
  <c r="A155" i="18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B156" i="18"/>
  <c r="A156" i="18"/>
  <c r="C157" i="18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B157" i="18"/>
  <c r="C158" i="18"/>
  <c r="A157" i="18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A158" i="18"/>
  <c r="C159" i="18"/>
  <c r="B158" i="18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B159" i="18"/>
  <c r="A159" i="18"/>
  <c r="C160" i="18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B160" i="18"/>
  <c r="A160" i="18"/>
  <c r="C161" i="18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B161" i="18"/>
  <c r="A161" i="18"/>
  <c r="C162" i="18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B162" i="18"/>
  <c r="A162" i="18"/>
  <c r="C163" i="18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4" i="18"/>
  <c r="B163" i="18"/>
  <c r="A163" i="18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B164" i="18"/>
  <c r="A164" i="18"/>
  <c r="C165" i="18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B165" i="18"/>
  <c r="A165" i="18"/>
  <c r="C166" i="18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A166" i="18"/>
  <c r="C167" i="18"/>
  <c r="B166" i="18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B167" i="18"/>
  <c r="A167" i="18"/>
  <c r="C168" i="18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B168" i="18"/>
  <c r="A168" i="18"/>
  <c r="C169" i="18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B169" i="18"/>
  <c r="A169" i="18"/>
  <c r="C170" i="18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B170" i="18"/>
  <c r="A170" i="18"/>
  <c r="C171" i="18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2" i="18"/>
  <c r="B171" i="18"/>
  <c r="A171" i="18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B172" i="18"/>
  <c r="A172" i="18"/>
  <c r="C173" i="18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B173" i="18"/>
  <c r="A173" i="18"/>
  <c r="C174" i="18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A174" i="18"/>
  <c r="C175" i="18"/>
  <c r="B174" i="18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B175" i="18"/>
  <c r="A175" i="18"/>
  <c r="C176" i="18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B176" i="18"/>
  <c r="A176" i="18"/>
  <c r="C177" i="18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B177" i="18"/>
  <c r="A177" i="18"/>
  <c r="C178" i="18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B178" i="18"/>
  <c r="A178" i="18"/>
  <c r="C179" i="18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0" i="18"/>
  <c r="B179" i="18"/>
  <c r="A179" i="18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B180" i="18"/>
  <c r="A180" i="18"/>
  <c r="C181" i="18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B181" i="18"/>
  <c r="A181" i="18"/>
  <c r="C182" i="18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A182" i="18"/>
  <c r="C183" i="18"/>
  <c r="B182" i="18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B183" i="18"/>
  <c r="A183" i="18"/>
  <c r="C184" i="18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B184" i="18"/>
  <c r="A184" i="18"/>
  <c r="C185" i="18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B185" i="18"/>
  <c r="A185" i="18"/>
  <c r="C186" i="18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B186" i="18"/>
  <c r="A186" i="18"/>
  <c r="C187" i="18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C188" i="18"/>
  <c r="B187" i="18"/>
  <c r="A187" i="18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B188" i="18"/>
  <c r="A188" i="18"/>
  <c r="C189" i="18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B189" i="18"/>
  <c r="A189" i="18"/>
  <c r="C190" i="18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A190" i="18"/>
  <c r="C191" i="18"/>
  <c r="B190" i="18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1" i="18"/>
  <c r="A191" i="18"/>
  <c r="C192" i="18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2" i="18"/>
  <c r="A192" i="18"/>
  <c r="C193" i="18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3" i="18"/>
  <c r="A193" i="18"/>
  <c r="C194" i="18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4" i="18"/>
  <c r="A194" i="18"/>
  <c r="C195" i="18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C196" i="18"/>
  <c r="B195" i="18"/>
  <c r="A195" i="18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B196" i="18"/>
  <c r="A196" i="18"/>
  <c r="C197" i="18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B197" i="18"/>
  <c r="A197" i="18"/>
  <c r="C198" i="18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A198" i="18"/>
  <c r="C199" i="18"/>
  <c r="B198" i="18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B199" i="18"/>
  <c r="A199" i="18"/>
  <c r="C200" i="18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C201" i="18"/>
  <c r="B200" i="18"/>
  <c r="A200" i="18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B201" i="18"/>
  <c r="A201" i="18"/>
  <c r="C202" i="18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C203" i="18"/>
  <c r="B202" i="18"/>
  <c r="A202" i="18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C204" i="18"/>
  <c r="B203" i="18"/>
  <c r="A203" i="18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4" i="18"/>
  <c r="C205" i="18"/>
  <c r="A204" i="18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B205" i="18"/>
  <c r="A205" i="18"/>
  <c r="C206" i="18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A206" i="18"/>
  <c r="C207" i="18"/>
  <c r="B206" i="18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B207" i="18"/>
  <c r="A207" i="18"/>
  <c r="C208" i="18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A208" i="18"/>
  <c r="C209" i="18"/>
  <c r="B208" i="18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B209" i="18"/>
  <c r="A209" i="18"/>
  <c r="C210" i="18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A210" i="18"/>
  <c r="C211" i="18"/>
  <c r="B210" i="18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C212" i="18"/>
  <c r="B211" i="18"/>
  <c r="A211" i="18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B212" i="18"/>
  <c r="A212" i="18"/>
  <c r="C213" i="18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4" i="18"/>
  <c r="B213" i="18"/>
  <c r="A213" i="18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A214" i="18"/>
  <c r="C215" i="18"/>
  <c r="B214" i="18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C216" i="18"/>
  <c r="B215" i="18"/>
  <c r="A215" i="18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B216" i="18"/>
  <c r="A216" i="18"/>
  <c r="C217" i="18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B217" i="18"/>
  <c r="A217" i="18"/>
  <c r="C218" i="18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B218" i="18"/>
  <c r="A218" i="18"/>
  <c r="C219" i="18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0" i="18"/>
  <c r="B219" i="18"/>
  <c r="A219" i="18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B220" i="18"/>
  <c r="C221" i="18"/>
  <c r="A220" i="18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2" i="18"/>
  <c r="B221" i="18"/>
  <c r="A221" i="18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A222" i="18"/>
  <c r="C223" i="18"/>
  <c r="B222" i="18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B223" i="18"/>
  <c r="A223" i="18"/>
  <c r="C224" i="18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A224" i="18"/>
  <c r="B224" i="18"/>
  <c r="C225" i="18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B225" i="18"/>
  <c r="A225" i="18"/>
  <c r="C226" i="18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B226" i="18"/>
  <c r="A226" i="18"/>
  <c r="C227" i="18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8" i="18"/>
  <c r="B227" i="18"/>
  <c r="A227" i="18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B228" i="18"/>
  <c r="A228" i="18"/>
  <c r="C229" i="18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C230" i="18"/>
  <c r="B229" i="18"/>
  <c r="A229" i="18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A230" i="18"/>
  <c r="C231" i="18"/>
  <c r="B230" i="18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B231" i="18"/>
  <c r="A231" i="18"/>
  <c r="C232" i="18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A232" i="18"/>
  <c r="C233" i="18"/>
  <c r="B232" i="18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B233" i="18"/>
  <c r="A233" i="18"/>
  <c r="C234" i="18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B234" i="18"/>
  <c r="A234" i="18"/>
  <c r="C235" i="18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6" i="18"/>
  <c r="B235" i="18"/>
  <c r="A235" i="18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B236" i="18"/>
  <c r="A236" i="18"/>
  <c r="C237" i="18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8" i="18"/>
  <c r="A237" i="18"/>
  <c r="B237" i="18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A238" i="18"/>
  <c r="C239" i="18"/>
  <c r="B238" i="18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B239" i="18"/>
  <c r="A239" i="18"/>
  <c r="C240" i="18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A240" i="18"/>
  <c r="C241" i="18"/>
  <c r="B240" i="18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B241" i="18"/>
  <c r="A241" i="18"/>
  <c r="C242" i="18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A242" i="18"/>
  <c r="C243" i="18"/>
  <c r="B242" i="18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C244" i="18"/>
  <c r="B243" i="18"/>
  <c r="A243" i="18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B244" i="18"/>
  <c r="A244" i="18"/>
  <c r="C245" i="18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C246" i="18"/>
  <c r="B245" i="18"/>
  <c r="A245" i="18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A246" i="18"/>
  <c r="C247" i="18"/>
  <c r="B246" i="18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A247" i="18"/>
  <c r="C248" i="18"/>
  <c r="B247" i="18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A248" i="18"/>
  <c r="C249" i="18"/>
  <c r="B248" i="18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B249" i="18"/>
  <c r="A249" i="18"/>
  <c r="C250" i="18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C251" i="18"/>
  <c r="B250" i="18"/>
  <c r="A250" i="18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C252" i="18"/>
  <c r="B251" i="18"/>
  <c r="A251" i="18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B252" i="18"/>
  <c r="A252" i="18"/>
  <c r="C253" i="18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C254" i="18"/>
  <c r="B253" i="18"/>
  <c r="A253" i="18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A254" i="18"/>
  <c r="C255" i="18"/>
  <c r="B254" i="18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C256" i="18"/>
  <c r="B255" i="18"/>
  <c r="A255" i="18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A256" i="18"/>
  <c r="C257" i="18"/>
  <c r="B256" i="18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B257" i="18"/>
  <c r="A257" i="18"/>
  <c r="C258" i="18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C259" i="18"/>
  <c r="B258" i="18"/>
  <c r="A258" i="18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C260" i="18"/>
  <c r="B259" i="18"/>
  <c r="A259" i="18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B260" i="18"/>
  <c r="C261" i="18"/>
  <c r="A260" i="18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C262" i="18"/>
  <c r="B261" i="18"/>
  <c r="A261" i="18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A262" i="18"/>
  <c r="C263" i="18"/>
  <c r="B262" i="18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C264" i="18"/>
  <c r="B263" i="18"/>
  <c r="A263" i="18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A264" i="18"/>
  <c r="B264" i="18"/>
  <c r="C265" i="18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B265" i="18"/>
  <c r="A265" i="18"/>
  <c r="C266" i="18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C267" i="18"/>
  <c r="B266" i="18"/>
  <c r="A266" i="18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C268" i="18"/>
  <c r="B267" i="18"/>
  <c r="A267" i="18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B268" i="18"/>
  <c r="C269" i="18"/>
  <c r="A268" i="18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C270" i="18"/>
  <c r="B269" i="18"/>
  <c r="A269" i="18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A270" i="18"/>
  <c r="C271" i="18"/>
  <c r="B270" i="18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C272" i="18"/>
  <c r="B271" i="18"/>
  <c r="A271" i="18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A272" i="18"/>
  <c r="B272" i="18"/>
  <c r="C273" i="18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B273" i="18"/>
  <c r="A273" i="18"/>
  <c r="C274" i="18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C275" i="18"/>
  <c r="B274" i="18"/>
  <c r="A274" i="18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C276" i="18"/>
  <c r="B275" i="18"/>
  <c r="A275" i="18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6" i="18"/>
  <c r="C277" i="18"/>
  <c r="A276" i="18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A277" i="18"/>
  <c r="C278" i="18"/>
  <c r="B277" i="18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8" i="18"/>
  <c r="A278" i="18"/>
  <c r="C279" i="18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B279" i="18"/>
  <c r="A279" i="18"/>
  <c r="C280" i="18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C281" i="18"/>
  <c r="B280" i="18"/>
  <c r="A280" i="18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B281" i="18"/>
  <c r="A281" i="18"/>
  <c r="C282" i="18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C283" i="18"/>
  <c r="B282" i="18"/>
  <c r="A282" i="18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A283" i="18"/>
  <c r="C284" i="18"/>
  <c r="B283" i="18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B284" i="18"/>
  <c r="C285" i="18"/>
  <c r="A284" i="18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A285" i="18"/>
  <c r="C286" i="18"/>
  <c r="B285" i="18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6" i="18"/>
  <c r="A286" i="18"/>
  <c r="C287" i="18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C288" i="18"/>
  <c r="B287" i="18"/>
  <c r="A287" i="18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C289" i="18"/>
  <c r="B288" i="18"/>
  <c r="A288" i="18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B289" i="18"/>
  <c r="A289" i="18"/>
  <c r="C290" i="18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C291" i="18"/>
  <c r="B290" i="18"/>
  <c r="A290" i="18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A291" i="18"/>
  <c r="C292" i="18"/>
  <c r="B291" i="18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B292" i="18"/>
  <c r="A292" i="18"/>
  <c r="C293" i="18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A293" i="18"/>
  <c r="C294" i="18"/>
  <c r="B293" i="18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B294" i="18"/>
  <c r="A294" i="18"/>
  <c r="C295" i="18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C296" i="18"/>
  <c r="B295" i="18"/>
  <c r="A295" i="18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C297" i="18"/>
  <c r="B296" i="18"/>
  <c r="A296" i="18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B297" i="18"/>
  <c r="A297" i="18"/>
  <c r="C298" i="18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C299" i="18"/>
  <c r="B298" i="18"/>
  <c r="A298" i="18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A299" i="18"/>
  <c r="C300" i="18"/>
  <c r="B299" i="18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B300" i="18"/>
  <c r="A300" i="18"/>
  <c r="C301" i="18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A301" i="18"/>
  <c r="C302" i="18"/>
  <c r="B301" i="18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B302" i="18"/>
  <c r="A302" i="18"/>
  <c r="C303" i="18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C304" i="18"/>
  <c r="B303" i="18"/>
  <c r="A303" i="18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C305" i="18"/>
  <c r="B304" i="18"/>
  <c r="A304" i="18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B305" i="18"/>
  <c r="A305" i="18"/>
  <c r="C306" i="18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C307" i="18"/>
  <c r="B306" i="18"/>
  <c r="A306" i="18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A307" i="18"/>
  <c r="C308" i="18"/>
  <c r="B307" i="18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8" i="18"/>
  <c r="C309" i="18"/>
  <c r="A308" i="18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A309" i="18"/>
  <c r="C310" i="18"/>
  <c r="B309" i="18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B310" i="18"/>
  <c r="A310" i="18"/>
  <c r="C311" i="18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C312" i="18"/>
  <c r="B311" i="18"/>
  <c r="A311" i="18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C313" i="18"/>
  <c r="B312" i="18"/>
  <c r="A312" i="18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B313" i="18"/>
  <c r="A313" i="18"/>
  <c r="C314" i="18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C315" i="18"/>
  <c r="A314" i="18"/>
  <c r="B314" i="18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A315" i="18"/>
  <c r="C316" i="18"/>
  <c r="B315" i="18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B316" i="18"/>
  <c r="C317" i="18"/>
  <c r="A316" i="18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A317" i="18"/>
  <c r="C318" i="18"/>
  <c r="B317" i="18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B318" i="18"/>
  <c r="A318" i="18"/>
  <c r="C319" i="18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0" i="18"/>
  <c r="B319" i="18"/>
  <c r="A319" i="18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1" i="18"/>
  <c r="B320" i="18"/>
  <c r="A320" i="18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B321" i="18"/>
  <c r="A321" i="18"/>
  <c r="C322" i="18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3" i="18"/>
  <c r="B322" i="18"/>
  <c r="A322" i="18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A323" i="18"/>
  <c r="C324" i="18"/>
  <c r="B323" i="18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B324" i="18"/>
  <c r="C325" i="18"/>
  <c r="A324" i="18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A325" i="18"/>
  <c r="C326" i="18"/>
  <c r="B325" i="18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B326" i="18"/>
  <c r="A326" i="18"/>
  <c r="C327" i="18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8" i="18"/>
  <c r="B327" i="18"/>
  <c r="A327" i="18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29" i="18"/>
  <c r="B328" i="18"/>
  <c r="A328" i="18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B329" i="18"/>
  <c r="A329" i="18"/>
  <c r="C330" i="18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1" i="18"/>
  <c r="B330" i="18"/>
  <c r="A330" i="18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A331" i="18"/>
  <c r="C332" i="18"/>
  <c r="B331" i="18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B332" i="18"/>
  <c r="C333" i="18"/>
  <c r="A332" i="18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A333" i="18"/>
  <c r="C334" i="18"/>
  <c r="B333" i="18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4" i="18"/>
  <c r="A334" i="18"/>
  <c r="C335" i="18"/>
  <c r="B335" i="15"/>
  <c r="A335" i="15"/>
  <c r="F333" i="15"/>
  <c r="E333" i="15"/>
  <c r="D335" i="13" a="1"/>
  <c r="D335" i="13" s="1"/>
  <c r="E347" i="13" s="1"/>
  <c r="F335" i="13" l="1"/>
  <c r="G222" i="13" s="1"/>
  <c r="E335" i="13"/>
  <c r="A335" i="18"/>
  <c r="B335" i="18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<sst xmlns="http://schemas.openxmlformats.org/spreadsheetml/2006/main" count="738" uniqueCount="211">
  <si>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</si>
  <si>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</si>
  <si>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</si>
  <si>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</si>
  <si>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</si>
  <si>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</si>
  <si>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</si>
  <si>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</si>
  <si>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</si>
  <si>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</si>
  <si>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</si>
  <si>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</si>
  <si>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</si>
  <si>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</si>
  <si>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</si>
  <si>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</si>
  <si>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</si>
  <si>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</si>
  <si>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</si>
  <si>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</si>
  <si>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</si>
  <si>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</si>
  <si>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</si>
  <si>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</si>
  <si>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</si>
  <si>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</si>
  <si>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</si>
  <si>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</si>
  <si>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</si>
  <si>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</si>
  <si>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</si>
  <si>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</si>
  <si>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</si>
  <si>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</si>
  <si>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</si>
  <si>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Row Labels</t>
  </si>
  <si>
    <t>Grand Total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</si>
  <si>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</si>
  <si>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</si>
  <si>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</si>
  <si>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</si>
  <si>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</si>
  <si>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</si>
  <si>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</si>
  <si>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</si>
  <si>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</si>
  <si>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</si>
  <si>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</si>
  <si>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</si>
  <si>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</si>
  <si>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</si>
  <si>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</si>
  <si>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</si>
  <si>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</si>
  <si>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</si>
  <si>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</si>
  <si>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</si>
  <si>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</si>
  <si>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</si>
  <si>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</si>
  <si>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Column Labels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</si>
  <si>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</si>
  <si>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</si>
  <si>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</si>
  <si>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</si>
  <si>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</si>
  <si>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</si>
  <si>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</si>
  <si>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</si>
  <si>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Column30</t>
  </si>
  <si>
    <t>Column31</t>
  </si>
  <si>
    <t>Medio</t>
  </si>
  <si>
    <t>Fecha max</t>
  </si>
  <si>
    <t>Filtro</t>
  </si>
  <si>
    <t>Crecimiento</t>
  </si>
  <si>
    <t>Sum of Crecimiento</t>
  </si>
  <si>
    <t>2021*</t>
  </si>
  <si>
    <t>Ingresos</t>
  </si>
  <si>
    <t>Tributarios</t>
  </si>
  <si>
    <t>Gastos</t>
  </si>
  <si>
    <t>Déficit público</t>
  </si>
  <si>
    <t>Déficit</t>
  </si>
  <si>
    <t>IngresosL</t>
  </si>
  <si>
    <t>TributariosL</t>
  </si>
  <si>
    <t>GastosL</t>
  </si>
  <si>
    <t>DéficitL</t>
  </si>
  <si>
    <t>Filter</t>
  </si>
  <si>
    <t>Sum of IngresosL</t>
  </si>
  <si>
    <t>Sum of TributariosL</t>
  </si>
  <si>
    <t>Sum of GastosL</t>
  </si>
  <si>
    <t>Sum of DéficitL</t>
  </si>
  <si>
    <t>Ingresos totales</t>
  </si>
  <si>
    <t>Ingresos tributarios</t>
  </si>
  <si>
    <t>Gastos totales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</si>
  <si>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</si>
  <si>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</si>
  <si>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</si>
  <si>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</si>
  <si>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</si>
  <si>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</si>
  <si>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</si>
  <si>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</si>
  <si>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</si>
  <si>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</si>
  <si>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</si>
  <si>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</si>
  <si>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</si>
  <si>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</si>
  <si>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</si>
  <si>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</si>
  <si>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</si>
  <si>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</si>
  <si>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</si>
  <si>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</si>
  <si>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</si>
  <si>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</si>
  <si>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</si>
  <si>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</si>
  <si>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</si>
  <si>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</si>
  <si>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</si>
  <si>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</si>
  <si>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</si>
  <si>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</si>
  <si>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</si>
  <si>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</si>
  <si>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</si>
  <si>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</si>
  <si>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</si>
  <si>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</si>
  <si>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</si>
  <si>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</si>
  <si>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</si>
  <si>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</si>
  <si>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</si>
  <si>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</si>
  <si>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</si>
  <si>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</si>
  <si>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</si>
  <si>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</si>
  <si>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</si>
  <si>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</si>
  <si>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2022*</t>
  </si>
  <si>
    <t>6,217.4</t>
  </si>
  <si>
    <t>Column32</t>
  </si>
  <si>
    <t>7,765.9</t>
  </si>
  <si>
    <t>6,950.4</t>
  </si>
  <si>
    <t>5,227.7</t>
  </si>
  <si>
    <t>7,448.9</t>
  </si>
  <si>
    <t>7,649.5</t>
  </si>
  <si>
    <t>8,574.7</t>
  </si>
  <si>
    <t>9,239.0</t>
  </si>
  <si>
    <t>6,200.6</t>
  </si>
  <si>
    <t>8,507.8</t>
  </si>
  <si>
    <t>8,388.8</t>
  </si>
  <si>
    <t>6,204.4</t>
  </si>
  <si>
    <t>9,709.1</t>
  </si>
  <si>
    <t>8,462.8</t>
  </si>
  <si>
    <t>6,266.7</t>
  </si>
  <si>
    <t>8,641.3</t>
  </si>
  <si>
    <t>5,569.0</t>
  </si>
  <si>
    <t>8,113.3</t>
  </si>
  <si>
    <t>9,604.1</t>
  </si>
  <si>
    <t>6,544.0</t>
  </si>
  <si>
    <t>6,692.9</t>
  </si>
  <si>
    <t>10,083.3</t>
  </si>
  <si>
    <t>9,455.4</t>
  </si>
  <si>
    <t>9,952.5</t>
  </si>
  <si>
    <t>2023</t>
  </si>
  <si>
    <t>8,131.6</t>
  </si>
  <si>
    <t>10,664.1</t>
  </si>
  <si>
    <t>6,649.2</t>
  </si>
  <si>
    <t>6,591.8</t>
  </si>
  <si>
    <t>10,413.8</t>
  </si>
  <si>
    <t>6,785.5</t>
  </si>
  <si>
    <t>7,391.0</t>
  </si>
  <si>
    <t>93,150.2</t>
  </si>
  <si>
    <t>10,341.3</t>
  </si>
  <si>
    <t>6,220.8</t>
  </si>
  <si>
    <t>6,443.5</t>
  </si>
  <si>
    <t>6,931.3</t>
  </si>
  <si>
    <t>88,574.0</t>
  </si>
  <si>
    <t>Column33</t>
  </si>
  <si>
    <t>Período</t>
  </si>
  <si>
    <t>Serie original</t>
  </si>
  <si>
    <t>Var. % interanual</t>
  </si>
  <si>
    <t>2023*</t>
  </si>
  <si>
    <t>7,098.9</t>
  </si>
  <si>
    <t>8,664.2</t>
  </si>
  <si>
    <t>8,772.5</t>
  </si>
  <si>
    <t>13,416.6</t>
  </si>
  <si>
    <t>105,725.7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</si>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</sst>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0.0"/>
    <numFmt numFmtId="167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2" fontId="0" fillId="0" borderId="0" xfId="0" applyNumberFormat="1"/>
    <xf numFmtId="166" fontId="0" fillId="0" borderId="0" xfId="0" applyNumberForma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7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22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Q!$N$4:$N$76</c:f>
              <c:numCache>
                <c:formatCode>0.00%</c:formatCode>
                <c:ptCount val="72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Q!$O$4:$O$76</c:f>
              <c:numCache>
                <c:formatCode>0.00%</c:formatCode>
                <c:ptCount val="72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Q!$P$4:$P$76</c:f>
              <c:numCache>
                <c:formatCode>0.00%</c:formatCode>
                <c:ptCount val="72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Q!$Q$4:$Q$76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Q!$R$4:$R$76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Q!$S$4:$S$76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'$'!$N$4:$N$76</c:f>
              <c:numCache>
                <c:formatCode>0.00%</c:formatCode>
                <c:ptCount val="72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'$'!$O$4:$O$76</c:f>
              <c:numCache>
                <c:formatCode>0.00%</c:formatCode>
                <c:ptCount val="72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'$'!$P$4:$P$76</c:f>
              <c:numCache>
                <c:formatCode>0.00%</c:formatCode>
                <c:ptCount val="72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'$'!$Q$4:$Q$76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'$'!$R$4:$R$76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'$'!$M$4:$M$76</c:f>
              <c:strCache>
                <c:ptCount val="7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</c:strCache>
            </c:strRef>
          </c:cat>
          <c:val>
            <c:numRef>
              <c:f>'$'!$S$4:$S$76</c:f>
              <c:numCache>
                <c:formatCode>0.00%</c:formatCode>
                <c:ptCount val="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3.8199999999999998E-2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macro.xlsx]Fiscal gráfica!PivotTable18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rgbClr val="FFFF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2315612671057629E-3"/>
              <c:y val="-7.0919254492830014E-2"/>
            </c:manualLayout>
          </c:layout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8.5991363893978667E-3"/>
              <c:y val="3.1131721214059622E-2"/>
            </c:manualLayout>
          </c:layout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9717992208521108E-3"/>
              <c:y val="3.7262218582178909E-3"/>
            </c:manualLayout>
          </c:layout>
          <c:spPr>
            <a:solidFill>
              <a:schemeClr val="bg1"/>
            </a:solidFill>
            <a:ln>
              <a:solidFill>
                <a:schemeClr val="accent2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5.9717992208521108E-3"/>
              <c:y val="3.8331719188650956E-2"/>
            </c:manualLayout>
          </c:layout>
          <c:spPr>
            <a:solidFill>
              <a:schemeClr val="bg1"/>
            </a:solidFill>
            <a:ln>
              <a:solidFill>
                <a:schemeClr val="bg2">
                  <a:lumMod val="7500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351296791517573E-3"/>
              <c:y val="-3.7149534175611562E-3"/>
            </c:manualLayout>
          </c:layout>
          <c:spPr>
            <a:solidFill>
              <a:schemeClr val="bg1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6342723275942712E-3"/>
              <c:y val="-6.5941158116884155E-2"/>
            </c:manualLayout>
          </c:layout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'Fiscal gráfica'!$B$3</c:f>
              <c:strCache>
                <c:ptCount val="1"/>
                <c:pt idx="0">
                  <c:v>Ingresos totales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gráfica'!$B$4:$B$62</c:f>
              <c:numCache>
                <c:formatCode>0.0</c:formatCode>
                <c:ptCount val="58"/>
                <c:pt idx="0">
                  <c:v>5992.3598713900001</c:v>
                </c:pt>
                <c:pt idx="1">
                  <c:v>4068.3934258600002</c:v>
                </c:pt>
                <c:pt idx="2">
                  <c:v>5156.6170427099996</c:v>
                </c:pt>
                <c:pt idx="3">
                  <c:v>6308.7822232099998</c:v>
                </c:pt>
                <c:pt idx="4">
                  <c:v>4596.6745173600002</c:v>
                </c:pt>
                <c:pt idx="5">
                  <c:v>4545.1672471499996</c:v>
                </c:pt>
                <c:pt idx="6">
                  <c:v>6931.2780644300001</c:v>
                </c:pt>
                <c:pt idx="7">
                  <c:v>4475.1914664300002</c:v>
                </c:pt>
                <c:pt idx="8">
                  <c:v>4194.7466058299997</c:v>
                </c:pt>
                <c:pt idx="9">
                  <c:v>6731.9673479399999</c:v>
                </c:pt>
                <c:pt idx="10">
                  <c:v>4705.06298126</c:v>
                </c:pt>
                <c:pt idx="11">
                  <c:v>4635.7352444199996</c:v>
                </c:pt>
                <c:pt idx="12">
                  <c:v>6276.8835821700004</c:v>
                </c:pt>
                <c:pt idx="13">
                  <c:v>4199.8018038500004</c:v>
                </c:pt>
                <c:pt idx="14">
                  <c:v>5491.2075857999998</c:v>
                </c:pt>
                <c:pt idx="15">
                  <c:v>6507.4360556700003</c:v>
                </c:pt>
                <c:pt idx="16">
                  <c:v>4967.8468536099999</c:v>
                </c:pt>
                <c:pt idx="17">
                  <c:v>4550.2237054699999</c:v>
                </c:pt>
                <c:pt idx="18">
                  <c:v>7344.1584046500002</c:v>
                </c:pt>
                <c:pt idx="19">
                  <c:v>4785.6207266499996</c:v>
                </c:pt>
                <c:pt idx="20">
                  <c:v>4568.1520811700002</c:v>
                </c:pt>
                <c:pt idx="21">
                  <c:v>7490.8001254399996</c:v>
                </c:pt>
                <c:pt idx="22">
                  <c:v>4929.1201464300002</c:v>
                </c:pt>
                <c:pt idx="23">
                  <c:v>5443.5250444499998</c:v>
                </c:pt>
                <c:pt idx="24">
                  <c:v>6920.0741807100003</c:v>
                </c:pt>
                <c:pt idx="25">
                  <c:v>4577.29128124</c:v>
                </c:pt>
                <c:pt idx="26">
                  <c:v>4014.2968544300002</c:v>
                </c:pt>
                <c:pt idx="27">
                  <c:v>7231.7730652299997</c:v>
                </c:pt>
                <c:pt idx="28">
                  <c:v>3757.5598825699999</c:v>
                </c:pt>
                <c:pt idx="29">
                  <c:v>3862.8565073</c:v>
                </c:pt>
                <c:pt idx="30">
                  <c:v>6395.6120831600001</c:v>
                </c:pt>
                <c:pt idx="31">
                  <c:v>4266.8151461799998</c:v>
                </c:pt>
                <c:pt idx="32">
                  <c:v>4538.1833012899997</c:v>
                </c:pt>
                <c:pt idx="33">
                  <c:v>7903.8479291399999</c:v>
                </c:pt>
                <c:pt idx="34">
                  <c:v>5009.8266837900001</c:v>
                </c:pt>
                <c:pt idx="35">
                  <c:v>5587.5030586700004</c:v>
                </c:pt>
                <c:pt idx="36">
                  <c:v>7220.5</c:v>
                </c:pt>
                <c:pt idx="37">
                  <c:v>5046.2</c:v>
                </c:pt>
                <c:pt idx="38">
                  <c:v>6652</c:v>
                </c:pt>
                <c:pt idx="39">
                  <c:v>8128.1</c:v>
                </c:pt>
                <c:pt idx="40">
                  <c:v>5419.1</c:v>
                </c:pt>
                <c:pt idx="41">
                  <c:v>5676.8</c:v>
                </c:pt>
                <c:pt idx="42">
                  <c:v>9227</c:v>
                </c:pt>
                <c:pt idx="43">
                  <c:v>5654.9</c:v>
                </c:pt>
                <c:pt idx="44">
                  <c:v>5599.7</c:v>
                </c:pt>
                <c:pt idx="45">
                  <c:v>9497.9</c:v>
                </c:pt>
                <c:pt idx="46">
                  <c:v>6010.8</c:v>
                </c:pt>
                <c:pt idx="47">
                  <c:v>8162.1</c:v>
                </c:pt>
                <c:pt idx="48">
                  <c:v>8131.6</c:v>
                </c:pt>
                <c:pt idx="49">
                  <c:v>5569</c:v>
                </c:pt>
                <c:pt idx="50">
                  <c:v>8113.3</c:v>
                </c:pt>
                <c:pt idx="51">
                  <c:v>9604.1</c:v>
                </c:pt>
                <c:pt idx="52">
                  <c:v>6544</c:v>
                </c:pt>
                <c:pt idx="53">
                  <c:v>6692.9</c:v>
                </c:pt>
                <c:pt idx="54">
                  <c:v>10664.1</c:v>
                </c:pt>
                <c:pt idx="55">
                  <c:v>6649.2</c:v>
                </c:pt>
                <c:pt idx="56">
                  <c:v>6591.8</c:v>
                </c:pt>
                <c:pt idx="57">
                  <c:v>10413.799999999999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D-48ED-89AD-178A975D0675}"/>
            </c:ext>
          </c:extLst>
        </c:ser>
        <c:ser>
          <c:idx val="1"/>
          <c:order val="1"/>
          <c:tx>
            <c:strRef>
              <c:f>'Fiscal gráfica'!$C$3</c:f>
              <c:strCache>
                <c:ptCount val="1"/>
                <c:pt idx="0">
                  <c:v>Ingresos tributarios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gráfica'!$C$4:$C$62</c:f>
              <c:numCache>
                <c:formatCode>0.0</c:formatCode>
                <c:ptCount val="58"/>
                <c:pt idx="0">
                  <c:v>5750.5974330899999</c:v>
                </c:pt>
                <c:pt idx="1">
                  <c:v>3786.8552872800001</c:v>
                </c:pt>
                <c:pt idx="2">
                  <c:v>4791.3863523299997</c:v>
                </c:pt>
                <c:pt idx="3">
                  <c:v>6061.56650713</c:v>
                </c:pt>
                <c:pt idx="4">
                  <c:v>4293.8256662499998</c:v>
                </c:pt>
                <c:pt idx="5">
                  <c:v>4225.1221552699999</c:v>
                </c:pt>
                <c:pt idx="6">
                  <c:v>6622.7245341999997</c:v>
                </c:pt>
                <c:pt idx="7">
                  <c:v>4202.1808438099997</c:v>
                </c:pt>
                <c:pt idx="8">
                  <c:v>3924.7526269800001</c:v>
                </c:pt>
                <c:pt idx="9">
                  <c:v>6459.3396257200002</c:v>
                </c:pt>
                <c:pt idx="10">
                  <c:v>4448.2937386499998</c:v>
                </c:pt>
                <c:pt idx="11">
                  <c:v>4268.9471990900001</c:v>
                </c:pt>
                <c:pt idx="12">
                  <c:v>5988.9154074500002</c:v>
                </c:pt>
                <c:pt idx="13">
                  <c:v>3918.7323529099999</c:v>
                </c:pt>
                <c:pt idx="14">
                  <c:v>5091.4304974699999</c:v>
                </c:pt>
                <c:pt idx="15">
                  <c:v>6229.4993747799999</c:v>
                </c:pt>
                <c:pt idx="16">
                  <c:v>4597.0059210500003</c:v>
                </c:pt>
                <c:pt idx="17">
                  <c:v>4239.5763123300003</c:v>
                </c:pt>
                <c:pt idx="18">
                  <c:v>7034.3465180900002</c:v>
                </c:pt>
                <c:pt idx="19">
                  <c:v>4471.0587695900003</c:v>
                </c:pt>
                <c:pt idx="20">
                  <c:v>4264.3291993800003</c:v>
                </c:pt>
                <c:pt idx="21">
                  <c:v>7130.7517716599896</c:v>
                </c:pt>
                <c:pt idx="22">
                  <c:v>4636.1296510600096</c:v>
                </c:pt>
                <c:pt idx="23">
                  <c:v>4991.7820825799899</c:v>
                </c:pt>
                <c:pt idx="24">
                  <c:v>6587.3890860000001</c:v>
                </c:pt>
                <c:pt idx="25">
                  <c:v>4261.04298156</c:v>
                </c:pt>
                <c:pt idx="26">
                  <c:v>3653.7471594399999</c:v>
                </c:pt>
                <c:pt idx="27">
                  <c:v>6953.0565767999997</c:v>
                </c:pt>
                <c:pt idx="28">
                  <c:v>3477.8681753800001</c:v>
                </c:pt>
                <c:pt idx="29">
                  <c:v>3531.9593421200002</c:v>
                </c:pt>
                <c:pt idx="30">
                  <c:v>6154.3139877399999</c:v>
                </c:pt>
                <c:pt idx="31">
                  <c:v>3934.2787726500001</c:v>
                </c:pt>
                <c:pt idx="32">
                  <c:v>4255.6126507700001</c:v>
                </c:pt>
                <c:pt idx="33">
                  <c:v>7592.7580690799996</c:v>
                </c:pt>
                <c:pt idx="34">
                  <c:v>4731.0470106700004</c:v>
                </c:pt>
                <c:pt idx="35">
                  <c:v>5146.3222853699999</c:v>
                </c:pt>
                <c:pt idx="36">
                  <c:v>6893.7</c:v>
                </c:pt>
                <c:pt idx="37">
                  <c:v>4730.8999999999996</c:v>
                </c:pt>
                <c:pt idx="38">
                  <c:v>6255.2</c:v>
                </c:pt>
                <c:pt idx="39">
                  <c:v>7775</c:v>
                </c:pt>
                <c:pt idx="40">
                  <c:v>5258.4</c:v>
                </c:pt>
                <c:pt idx="41">
                  <c:v>5106</c:v>
                </c:pt>
                <c:pt idx="42">
                  <c:v>8910.7000000000007</c:v>
                </c:pt>
                <c:pt idx="43">
                  <c:v>5316.6</c:v>
                </c:pt>
                <c:pt idx="44">
                  <c:v>5273.3</c:v>
                </c:pt>
                <c:pt idx="45">
                  <c:v>9148.6</c:v>
                </c:pt>
                <c:pt idx="46">
                  <c:v>5708.1</c:v>
                </c:pt>
                <c:pt idx="47">
                  <c:v>7642.5</c:v>
                </c:pt>
                <c:pt idx="48">
                  <c:v>7765.9</c:v>
                </c:pt>
                <c:pt idx="49">
                  <c:v>5227.7</c:v>
                </c:pt>
                <c:pt idx="50">
                  <c:v>7649.5</c:v>
                </c:pt>
                <c:pt idx="51">
                  <c:v>9239</c:v>
                </c:pt>
                <c:pt idx="52">
                  <c:v>6200.6</c:v>
                </c:pt>
                <c:pt idx="53">
                  <c:v>6204.4</c:v>
                </c:pt>
                <c:pt idx="54">
                  <c:v>10341.299999999999</c:v>
                </c:pt>
                <c:pt idx="55">
                  <c:v>6266.7</c:v>
                </c:pt>
                <c:pt idx="56">
                  <c:v>6220.8</c:v>
                </c:pt>
                <c:pt idx="57">
                  <c:v>10083.299999999999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D-48ED-89AD-178A975D0675}"/>
            </c:ext>
          </c:extLst>
        </c:ser>
        <c:ser>
          <c:idx val="2"/>
          <c:order val="2"/>
          <c:tx>
            <c:strRef>
              <c:f>'Fiscal gráfica'!$D$3</c:f>
              <c:strCache>
                <c:ptCount val="1"/>
                <c:pt idx="0">
                  <c:v>Gastos totales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gráfica'!$D$4:$D$62</c:f>
              <c:numCache>
                <c:formatCode>0.0</c:formatCode>
                <c:ptCount val="58"/>
                <c:pt idx="0">
                  <c:v>4325.8874439700003</c:v>
                </c:pt>
                <c:pt idx="1">
                  <c:v>4655.5990672300004</c:v>
                </c:pt>
                <c:pt idx="2">
                  <c:v>4982.2761674000003</c:v>
                </c:pt>
                <c:pt idx="3">
                  <c:v>5744.9190609200004</c:v>
                </c:pt>
                <c:pt idx="4">
                  <c:v>5530.2316524400003</c:v>
                </c:pt>
                <c:pt idx="5">
                  <c:v>6038.9262589199998</c:v>
                </c:pt>
                <c:pt idx="6">
                  <c:v>6817.1249909899998</c:v>
                </c:pt>
                <c:pt idx="7">
                  <c:v>6183.8361960000002</c:v>
                </c:pt>
                <c:pt idx="8">
                  <c:v>5720.7997963199996</c:v>
                </c:pt>
                <c:pt idx="9">
                  <c:v>6158.0445900599998</c:v>
                </c:pt>
                <c:pt idx="10">
                  <c:v>6807.3102612700004</c:v>
                </c:pt>
                <c:pt idx="11">
                  <c:v>9745.6382778799998</c:v>
                </c:pt>
                <c:pt idx="12">
                  <c:v>5222.0250614099996</c:v>
                </c:pt>
                <c:pt idx="13">
                  <c:v>5342.8977686600001</c:v>
                </c:pt>
                <c:pt idx="14">
                  <c:v>5935.4122079999997</c:v>
                </c:pt>
                <c:pt idx="15">
                  <c:v>7288.7156524399998</c:v>
                </c:pt>
                <c:pt idx="16">
                  <c:v>5886.5482989599996</c:v>
                </c:pt>
                <c:pt idx="17">
                  <c:v>6765.6198635800001</c:v>
                </c:pt>
                <c:pt idx="18">
                  <c:v>6992.9154773600003</c:v>
                </c:pt>
                <c:pt idx="19">
                  <c:v>6656.6415310599996</c:v>
                </c:pt>
                <c:pt idx="20">
                  <c:v>6487.6574105899999</c:v>
                </c:pt>
                <c:pt idx="21">
                  <c:v>6929.2011715899998</c:v>
                </c:pt>
                <c:pt idx="22">
                  <c:v>6662.3406416300004</c:v>
                </c:pt>
                <c:pt idx="23">
                  <c:v>9666.2658056199907</c:v>
                </c:pt>
                <c:pt idx="24">
                  <c:v>5473.6841686600001</c:v>
                </c:pt>
                <c:pt idx="25">
                  <c:v>5101.3445521800004</c:v>
                </c:pt>
                <c:pt idx="26">
                  <c:v>6320.89071831</c:v>
                </c:pt>
                <c:pt idx="27">
                  <c:v>6420.9495038599998</c:v>
                </c:pt>
                <c:pt idx="28">
                  <c:v>7611.7712688800002</c:v>
                </c:pt>
                <c:pt idx="29">
                  <c:v>8817.0841830299996</c:v>
                </c:pt>
                <c:pt idx="30">
                  <c:v>8132.7180141899998</c:v>
                </c:pt>
                <c:pt idx="31">
                  <c:v>8490.3251489300001</c:v>
                </c:pt>
                <c:pt idx="32">
                  <c:v>8624.1227146099991</c:v>
                </c:pt>
                <c:pt idx="33">
                  <c:v>7836.6359327800001</c:v>
                </c:pt>
                <c:pt idx="34">
                  <c:v>8197.7106181499894</c:v>
                </c:pt>
                <c:pt idx="35">
                  <c:v>12501.790935380001</c:v>
                </c:pt>
                <c:pt idx="36">
                  <c:v>5677.2</c:v>
                </c:pt>
                <c:pt idx="37">
                  <c:v>5545.7</c:v>
                </c:pt>
                <c:pt idx="38">
                  <c:v>6002.8</c:v>
                </c:pt>
                <c:pt idx="39">
                  <c:v>8728.4</c:v>
                </c:pt>
                <c:pt idx="40">
                  <c:v>6951.8</c:v>
                </c:pt>
                <c:pt idx="41">
                  <c:v>6994.2</c:v>
                </c:pt>
                <c:pt idx="42">
                  <c:v>8696.1</c:v>
                </c:pt>
                <c:pt idx="43">
                  <c:v>6972.5</c:v>
                </c:pt>
                <c:pt idx="44">
                  <c:v>6602.2</c:v>
                </c:pt>
                <c:pt idx="45">
                  <c:v>6511.5</c:v>
                </c:pt>
                <c:pt idx="46">
                  <c:v>9626.6</c:v>
                </c:pt>
                <c:pt idx="47">
                  <c:v>11756.8</c:v>
                </c:pt>
                <c:pt idx="48">
                  <c:v>6217.4</c:v>
                </c:pt>
                <c:pt idx="49">
                  <c:v>6950.4</c:v>
                </c:pt>
                <c:pt idx="50">
                  <c:v>7448.9</c:v>
                </c:pt>
                <c:pt idx="51">
                  <c:v>8574.7000000000007</c:v>
                </c:pt>
                <c:pt idx="52">
                  <c:v>8507.7999999999993</c:v>
                </c:pt>
                <c:pt idx="53">
                  <c:v>8388.7999999999993</c:v>
                </c:pt>
                <c:pt idx="54">
                  <c:v>9709.1</c:v>
                </c:pt>
                <c:pt idx="55">
                  <c:v>8462.7999999999993</c:v>
                </c:pt>
                <c:pt idx="56">
                  <c:v>8641.2999999999993</c:v>
                </c:pt>
                <c:pt idx="57">
                  <c:v>9455.4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3D-48ED-89AD-178A975D0675}"/>
            </c:ext>
          </c:extLst>
        </c:ser>
        <c:ser>
          <c:idx val="3"/>
          <c:order val="3"/>
          <c:tx>
            <c:strRef>
              <c:f>'Fiscal gráfica'!$E$3</c:f>
              <c:strCache>
                <c:ptCount val="1"/>
                <c:pt idx="0">
                  <c:v>Déficit público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gráfica'!$E$4:$E$62</c:f>
              <c:numCache>
                <c:formatCode>0.0</c:formatCode>
                <c:ptCount val="58"/>
                <c:pt idx="0">
                  <c:v>-1666.4724274199998</c:v>
                </c:pt>
                <c:pt idx="1">
                  <c:v>587.20564137000019</c:v>
                </c:pt>
                <c:pt idx="2">
                  <c:v>-174.34087530999932</c:v>
                </c:pt>
                <c:pt idx="3">
                  <c:v>-563.86316228999931</c:v>
                </c:pt>
                <c:pt idx="4">
                  <c:v>933.55713508000008</c:v>
                </c:pt>
                <c:pt idx="5">
                  <c:v>1493.7590117700001</c:v>
                </c:pt>
                <c:pt idx="6">
                  <c:v>-114.1530734400003</c:v>
                </c:pt>
                <c:pt idx="7">
                  <c:v>1708.64472957</c:v>
                </c:pt>
                <c:pt idx="8">
                  <c:v>1526.0531904899999</c:v>
                </c:pt>
                <c:pt idx="9">
                  <c:v>-573.92275788000006</c:v>
                </c:pt>
                <c:pt idx="10">
                  <c:v>2102.2472800100004</c:v>
                </c:pt>
                <c:pt idx="11">
                  <c:v>5109.9030334600002</c:v>
                </c:pt>
                <c:pt idx="12">
                  <c:v>-1054.8585207600008</c:v>
                </c:pt>
                <c:pt idx="13">
                  <c:v>1143.0959648099997</c:v>
                </c:pt>
                <c:pt idx="14">
                  <c:v>444.2046221999999</c:v>
                </c:pt>
                <c:pt idx="15">
                  <c:v>781.27959676999944</c:v>
                </c:pt>
                <c:pt idx="16">
                  <c:v>918.70144534999963</c:v>
                </c:pt>
                <c:pt idx="17">
                  <c:v>2215.3961581100002</c:v>
                </c:pt>
                <c:pt idx="18">
                  <c:v>-351.2429272899999</c:v>
                </c:pt>
                <c:pt idx="19">
                  <c:v>1871.02080441</c:v>
                </c:pt>
                <c:pt idx="20">
                  <c:v>1919.5053294199997</c:v>
                </c:pt>
                <c:pt idx="21">
                  <c:v>-561.59895384999982</c:v>
                </c:pt>
                <c:pt idx="22">
                  <c:v>1733.2204952000002</c:v>
                </c:pt>
                <c:pt idx="23">
                  <c:v>4222.7407611699909</c:v>
                </c:pt>
                <c:pt idx="24">
                  <c:v>-1446.3900120500002</c:v>
                </c:pt>
                <c:pt idx="25">
                  <c:v>524.0532709400004</c:v>
                </c:pt>
                <c:pt idx="26">
                  <c:v>2306.5938638799998</c:v>
                </c:pt>
                <c:pt idx="27">
                  <c:v>-810.82356136999988</c:v>
                </c:pt>
                <c:pt idx="28">
                  <c:v>3854.2113863100003</c:v>
                </c:pt>
                <c:pt idx="29">
                  <c:v>4954.2276757299996</c:v>
                </c:pt>
                <c:pt idx="30">
                  <c:v>1737.1059310299997</c:v>
                </c:pt>
                <c:pt idx="31">
                  <c:v>4223.5100027500002</c:v>
                </c:pt>
                <c:pt idx="32">
                  <c:v>4085.9394133199994</c:v>
                </c:pt>
                <c:pt idx="33">
                  <c:v>-67.21199635999983</c:v>
                </c:pt>
                <c:pt idx="34">
                  <c:v>3187.8839343599893</c:v>
                </c:pt>
                <c:pt idx="35">
                  <c:v>6914.2878767100001</c:v>
                </c:pt>
                <c:pt idx="36">
                  <c:v>-1543.3000000000002</c:v>
                </c:pt>
                <c:pt idx="37">
                  <c:v>499.5</c:v>
                </c:pt>
                <c:pt idx="38">
                  <c:v>-649.19999999999982</c:v>
                </c:pt>
                <c:pt idx="39">
                  <c:v>600.29999999999927</c:v>
                </c:pt>
                <c:pt idx="40">
                  <c:v>1532.6999999999998</c:v>
                </c:pt>
                <c:pt idx="41">
                  <c:v>1317.3999999999996</c:v>
                </c:pt>
                <c:pt idx="42">
                  <c:v>-530.89999999999964</c:v>
                </c:pt>
                <c:pt idx="43">
                  <c:v>1317.6000000000004</c:v>
                </c:pt>
                <c:pt idx="44">
                  <c:v>1002.5</c:v>
                </c:pt>
                <c:pt idx="45">
                  <c:v>-2986.3999999999996</c:v>
                </c:pt>
                <c:pt idx="46">
                  <c:v>3615.8</c:v>
                </c:pt>
                <c:pt idx="47">
                  <c:v>3594.6999999999989</c:v>
                </c:pt>
                <c:pt idx="48">
                  <c:v>-1914.2000000000007</c:v>
                </c:pt>
                <c:pt idx="49">
                  <c:v>1381.3999999999996</c:v>
                </c:pt>
                <c:pt idx="50">
                  <c:v>-664.40000000000055</c:v>
                </c:pt>
                <c:pt idx="51">
                  <c:v>-1029.3999999999996</c:v>
                </c:pt>
                <c:pt idx="52">
                  <c:v>1963.7999999999993</c:v>
                </c:pt>
                <c:pt idx="53">
                  <c:v>1695.8999999999996</c:v>
                </c:pt>
                <c:pt idx="54">
                  <c:v>-955</c:v>
                </c:pt>
                <c:pt idx="55">
                  <c:v>1813.5999999999995</c:v>
                </c:pt>
                <c:pt idx="56">
                  <c:v>2049.4999999999991</c:v>
                </c:pt>
                <c:pt idx="57">
                  <c:v>-958.39999999999964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3D-48ED-89AD-178A975D0675}"/>
            </c:ext>
          </c:extLst>
        </c:ser>
        <c:ser>
          <c:idx val="4"/>
          <c:order val="4"/>
          <c:tx>
            <c:strRef>
              <c:f>'Fiscal gráfica'!$F$3</c:f>
              <c:strCache>
                <c:ptCount val="1"/>
                <c:pt idx="0">
                  <c:v>Sum of IngresosL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1099-49B6-8DC9-673A6906AEDA}"/>
              </c:ext>
            </c:extLst>
          </c:dPt>
          <c:dLbls>
            <c:dLbl>
              <c:idx val="48"/>
              <c:layout>
                <c:manualLayout>
                  <c:x val="-4.6342723275942712E-3"/>
                  <c:y val="-6.59411581168841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99-49B6-8DC9-673A6906AEDA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gráfica'!$F$4:$F$62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3D-48ED-89AD-178A975D0675}"/>
            </c:ext>
          </c:extLst>
        </c:ser>
        <c:ser>
          <c:idx val="5"/>
          <c:order val="5"/>
          <c:tx>
            <c:strRef>
              <c:f>'Fiscal gráfica'!$G$3</c:f>
              <c:strCache>
                <c:ptCount val="1"/>
                <c:pt idx="0">
                  <c:v>Sum of TributariosL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3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4D3D-48ED-89AD-178A975D0675}"/>
              </c:ext>
            </c:extLst>
          </c:dPt>
          <c:dPt>
            <c:idx val="4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D91-4DD3-9BD8-C66DEDA96F4E}"/>
              </c:ext>
            </c:extLst>
          </c:dPt>
          <c:dPt>
            <c:idx val="4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D150-498C-9D60-B2BE086B2EC0}"/>
              </c:ext>
            </c:extLst>
          </c:dPt>
          <c:dLbls>
            <c:dLbl>
              <c:idx val="37"/>
              <c:layout>
                <c:manualLayout>
                  <c:x val="-8.5991363893978667E-3"/>
                  <c:y val="3.11317212140596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D3D-48ED-89AD-178A975D0675}"/>
                </c:ext>
              </c:extLst>
            </c:dLbl>
            <c:dLbl>
              <c:idx val="42"/>
              <c:layout>
                <c:manualLayout>
                  <c:x val="-5.9717992208521108E-3"/>
                  <c:y val="3.7262218582178909E-3"/>
                </c:manualLayout>
              </c:layout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91-4DD3-9BD8-C66DEDA96F4E}"/>
                </c:ext>
              </c:extLst>
            </c:dLbl>
            <c:dLbl>
              <c:idx val="45"/>
              <c:layout>
                <c:manualLayout>
                  <c:x val="-6.351296791517573E-3"/>
                  <c:y val="-3.714953417561156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50-498C-9D60-B2BE086B2EC0}"/>
                </c:ext>
              </c:extLst>
            </c:dLbl>
            <c:spPr>
              <a:solidFill>
                <a:schemeClr val="bg1"/>
              </a:solidFill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gráfica'!$G$4:$G$62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3D-48ED-89AD-178A975D0675}"/>
            </c:ext>
          </c:extLst>
        </c:ser>
        <c:ser>
          <c:idx val="6"/>
          <c:order val="6"/>
          <c:tx>
            <c:strRef>
              <c:f>'Fiscal gráfica'!$H$3</c:f>
              <c:strCache>
                <c:ptCount val="1"/>
                <c:pt idx="0">
                  <c:v>Sum of GastosL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3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4D3D-48ED-89AD-178A975D0675}"/>
              </c:ext>
            </c:extLst>
          </c:dPt>
          <c:dPt>
            <c:idx val="4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D91-4DD3-9BD8-C66DEDA96F4E}"/>
              </c:ext>
            </c:extLst>
          </c:dPt>
          <c:dLbls>
            <c:dLbl>
              <c:idx val="37"/>
              <c:layout>
                <c:manualLayout>
                  <c:x val="-4.2315612671057629E-3"/>
                  <c:y val="-7.09192544928300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D3D-48ED-89AD-178A975D0675}"/>
                </c:ext>
              </c:extLst>
            </c:dLbl>
            <c:dLbl>
              <c:idx val="42"/>
              <c:layout>
                <c:manualLayout>
                  <c:x val="-5.9717992208521108E-3"/>
                  <c:y val="3.83317191886509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91-4DD3-9BD8-C66DEDA96F4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bg2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gráfica'!$H$4:$H$62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3D-48ED-89AD-178A975D0675}"/>
            </c:ext>
          </c:extLst>
        </c:ser>
        <c:ser>
          <c:idx val="7"/>
          <c:order val="7"/>
          <c:tx>
            <c:strRef>
              <c:f>'Fiscal gráfica'!$I$3</c:f>
              <c:strCache>
                <c:ptCount val="1"/>
                <c:pt idx="0">
                  <c:v>Sum of DéficitL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/>
              </a:solidFill>
              <a:ln>
                <a:solidFill>
                  <a:srgbClr val="FFFF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'Fiscal gráfica'!$A$4:$A$62</c:f>
              <c:strCache>
                <c:ptCount val="58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</c:strCache>
            </c:strRef>
          </c:cat>
          <c:val>
            <c:numRef>
              <c:f>'Fiscal gráfica'!$I$4:$I$62</c:f>
              <c:numCache>
                <c:formatCode>0.0</c:formatCode>
                <c:ptCount val="5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3D-48ED-89AD-178A975D0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391008"/>
        <c:axId val="1946396000"/>
      </c:lineChart>
      <c:catAx>
        <c:axId val="19463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96000"/>
        <c:crosses val="autoZero"/>
        <c:auto val="1"/>
        <c:lblAlgn val="ctr"/>
        <c:lblOffset val="100"/>
        <c:noMultiLvlLbl val="0"/>
      </c:catAx>
      <c:valAx>
        <c:axId val="19463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-0.84804385352175871</c:v>
                </c:pt>
                <c:pt idx="1">
                  <c:v>-1.0546797341489818</c:v>
                </c:pt>
                <c:pt idx="2">
                  <c:v>-0.94996882974836261</c:v>
                </c:pt>
                <c:pt idx="3">
                  <c:v>-1.453731863057043</c:v>
                </c:pt>
                <c:pt idx="4">
                  <c:v>-0.98881980109483392</c:v>
                </c:pt>
                <c:pt idx="5">
                  <c:v>-0.93507423457488636</c:v>
                </c:pt>
                <c:pt idx="6">
                  <c:v>-0.71352690844761257</c:v>
                </c:pt>
                <c:pt idx="7">
                  <c:v>-0.55692410235138468</c:v>
                </c:pt>
                <c:pt idx="8">
                  <c:v>-0.58407523164415753</c:v>
                </c:pt>
                <c:pt idx="9">
                  <c:v>-0.6541192812966945</c:v>
                </c:pt>
                <c:pt idx="10">
                  <c:v>-0.35735305987908417</c:v>
                </c:pt>
                <c:pt idx="11">
                  <c:v>-0.35122645829711896</c:v>
                </c:pt>
                <c:pt idx="12">
                  <c:v>-0.38308825967407945</c:v>
                </c:pt>
                <c:pt idx="13">
                  <c:v>-0.58972414030130205</c:v>
                </c:pt>
                <c:pt idx="14">
                  <c:v>-0.4850132359006829</c:v>
                </c:pt>
                <c:pt idx="15">
                  <c:v>-0.98877626920936379</c:v>
                </c:pt>
                <c:pt idx="16">
                  <c:v>-0.52386420724715421</c:v>
                </c:pt>
                <c:pt idx="17">
                  <c:v>-0.47011864072720666</c:v>
                </c:pt>
                <c:pt idx="18">
                  <c:v>-0.24857131459993287</c:v>
                </c:pt>
                <c:pt idx="19">
                  <c:v>-9.1968508503704971E-2</c:v>
                </c:pt>
                <c:pt idx="20">
                  <c:v>-0.11911963779647783</c:v>
                </c:pt>
                <c:pt idx="21">
                  <c:v>-0.18916368744901479</c:v>
                </c:pt>
                <c:pt idx="22">
                  <c:v>0.10760253396859554</c:v>
                </c:pt>
                <c:pt idx="23">
                  <c:v>0.11372913555056119</c:v>
                </c:pt>
                <c:pt idx="24">
                  <c:v>8.1867334173600703E-2</c:v>
                </c:pt>
                <c:pt idx="25">
                  <c:v>-0.1247685464536219</c:v>
                </c:pt>
                <c:pt idx="26">
                  <c:v>-2.0057642053002755E-2</c:v>
                </c:pt>
                <c:pt idx="27">
                  <c:v>-0.52382067536168364</c:v>
                </c:pt>
                <c:pt idx="28">
                  <c:v>-5.8908613399474063E-2</c:v>
                </c:pt>
                <c:pt idx="29">
                  <c:v>-5.1630468795269557E-3</c:v>
                </c:pt>
                <c:pt idx="30">
                  <c:v>0.21638427924774684</c:v>
                </c:pt>
                <c:pt idx="31">
                  <c:v>0.37298708534397473</c:v>
                </c:pt>
                <c:pt idx="32">
                  <c:v>0.34583595605120188</c:v>
                </c:pt>
                <c:pt idx="33">
                  <c:v>0.27579190639866491</c:v>
                </c:pt>
                <c:pt idx="34">
                  <c:v>0.5725581278162748</c:v>
                </c:pt>
                <c:pt idx="35">
                  <c:v>0.57868472939824045</c:v>
                </c:pt>
                <c:pt idx="36">
                  <c:v>0.54682292802127996</c:v>
                </c:pt>
                <c:pt idx="37">
                  <c:v>0.34018704739405781</c:v>
                </c:pt>
                <c:pt idx="38">
                  <c:v>0.44489795179467606</c:v>
                </c:pt>
                <c:pt idx="39">
                  <c:v>-5.886508151400438E-2</c:v>
                </c:pt>
                <c:pt idx="40">
                  <c:v>0.4060469804482052</c:v>
                </c:pt>
                <c:pt idx="41">
                  <c:v>0.45979254696815275</c:v>
                </c:pt>
                <c:pt idx="42">
                  <c:v>0.68133987309542654</c:v>
                </c:pt>
                <c:pt idx="43">
                  <c:v>0.83794267919165488</c:v>
                </c:pt>
                <c:pt idx="44">
                  <c:v>0.81079154989888202</c:v>
                </c:pt>
                <c:pt idx="45">
                  <c:v>0.74074750024634461</c:v>
                </c:pt>
                <c:pt idx="46">
                  <c:v>1.0375137216639549</c:v>
                </c:pt>
                <c:pt idx="47">
                  <c:v>1.0436403232459206</c:v>
                </c:pt>
                <c:pt idx="48">
                  <c:v>1.0117785218689601</c:v>
                </c:pt>
                <c:pt idx="49">
                  <c:v>0.80514264124173796</c:v>
                </c:pt>
                <c:pt idx="50">
                  <c:v>0.90985354564235621</c:v>
                </c:pt>
                <c:pt idx="51">
                  <c:v>0.40609051233367488</c:v>
                </c:pt>
                <c:pt idx="52">
                  <c:v>0.87100257429588535</c:v>
                </c:pt>
                <c:pt idx="53">
                  <c:v>0.92474814081583201</c:v>
                </c:pt>
                <c:pt idx="54">
                  <c:v>1.1462954669431067</c:v>
                </c:pt>
                <c:pt idx="55">
                  <c:v>1.3028982730393341</c:v>
                </c:pt>
                <c:pt idx="56">
                  <c:v>1.2757471437465622</c:v>
                </c:pt>
                <c:pt idx="57">
                  <c:v>1.2057030940940239</c:v>
                </c:pt>
                <c:pt idx="58">
                  <c:v>1.5024693155116351</c:v>
                </c:pt>
                <c:pt idx="59">
                  <c:v>1.5085959170935999</c:v>
                </c:pt>
                <c:pt idx="60">
                  <c:v>1.4767341157166403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6.5504298150220173</c:v>
                </c:pt>
                <c:pt idx="1">
                  <c:v>6.3437939343947942</c:v>
                </c:pt>
                <c:pt idx="2">
                  <c:v>6.4485048387954134</c:v>
                </c:pt>
                <c:pt idx="3">
                  <c:v>5.9447418054867329</c:v>
                </c:pt>
                <c:pt idx="4">
                  <c:v>6.4096538674489416</c:v>
                </c:pt>
                <c:pt idx="5">
                  <c:v>6.4633994339688901</c:v>
                </c:pt>
                <c:pt idx="6">
                  <c:v>6.6849467600961638</c:v>
                </c:pt>
                <c:pt idx="7">
                  <c:v>6.8415495661923913</c:v>
                </c:pt>
                <c:pt idx="8">
                  <c:v>6.8143984368996184</c:v>
                </c:pt>
                <c:pt idx="9">
                  <c:v>6.7443543872470819</c:v>
                </c:pt>
                <c:pt idx="10">
                  <c:v>7.0411206086646914</c:v>
                </c:pt>
                <c:pt idx="11">
                  <c:v>7.047247210246657</c:v>
                </c:pt>
                <c:pt idx="12">
                  <c:v>7.0153854088696965</c:v>
                </c:pt>
                <c:pt idx="13">
                  <c:v>6.8087495282424744</c:v>
                </c:pt>
                <c:pt idx="14">
                  <c:v>6.9134604326430935</c:v>
                </c:pt>
                <c:pt idx="15">
                  <c:v>6.4096973993344122</c:v>
                </c:pt>
                <c:pt idx="16">
                  <c:v>6.8746094612966218</c:v>
                </c:pt>
                <c:pt idx="17">
                  <c:v>6.9283550278165693</c:v>
                </c:pt>
                <c:pt idx="18">
                  <c:v>7.1499023539438431</c:v>
                </c:pt>
                <c:pt idx="19">
                  <c:v>7.3065051600400714</c:v>
                </c:pt>
                <c:pt idx="20">
                  <c:v>7.2793540307472977</c:v>
                </c:pt>
                <c:pt idx="21">
                  <c:v>7.2093099810947612</c:v>
                </c:pt>
                <c:pt idx="22">
                  <c:v>7.5060762025123715</c:v>
                </c:pt>
                <c:pt idx="23">
                  <c:v>7.5122028040943372</c:v>
                </c:pt>
                <c:pt idx="24">
                  <c:v>7.4803410027173767</c:v>
                </c:pt>
                <c:pt idx="25">
                  <c:v>7.2737051220901545</c:v>
                </c:pt>
                <c:pt idx="26">
                  <c:v>7.3784160264907737</c:v>
                </c:pt>
                <c:pt idx="27">
                  <c:v>6.8746529931820923</c:v>
                </c:pt>
                <c:pt idx="28">
                  <c:v>7.3395650551443019</c:v>
                </c:pt>
                <c:pt idx="29">
                  <c:v>7.3933106216642486</c:v>
                </c:pt>
                <c:pt idx="30">
                  <c:v>7.6148579477915224</c:v>
                </c:pt>
                <c:pt idx="31">
                  <c:v>7.7714607538877507</c:v>
                </c:pt>
                <c:pt idx="32">
                  <c:v>7.7443096245949778</c:v>
                </c:pt>
                <c:pt idx="33">
                  <c:v>7.6742655749424404</c:v>
                </c:pt>
                <c:pt idx="34">
                  <c:v>7.9710317963600508</c:v>
                </c:pt>
                <c:pt idx="35">
                  <c:v>7.9771583979420164</c:v>
                </c:pt>
                <c:pt idx="36">
                  <c:v>7.9452965965650559</c:v>
                </c:pt>
                <c:pt idx="37">
                  <c:v>7.7386607159378338</c:v>
                </c:pt>
                <c:pt idx="38">
                  <c:v>7.843371620338452</c:v>
                </c:pt>
                <c:pt idx="39">
                  <c:v>7.3396085870297716</c:v>
                </c:pt>
                <c:pt idx="40">
                  <c:v>7.8045206489919812</c:v>
                </c:pt>
                <c:pt idx="41">
                  <c:v>7.8582662155119287</c:v>
                </c:pt>
                <c:pt idx="42">
                  <c:v>8.0798135416392025</c:v>
                </c:pt>
                <c:pt idx="43">
                  <c:v>8.2364163477354317</c:v>
                </c:pt>
                <c:pt idx="44">
                  <c:v>8.209265218442658</c:v>
                </c:pt>
                <c:pt idx="45">
                  <c:v>8.1392211687901206</c:v>
                </c:pt>
                <c:pt idx="46">
                  <c:v>8.4359873902077318</c:v>
                </c:pt>
                <c:pt idx="47">
                  <c:v>8.4421139917896966</c:v>
                </c:pt>
                <c:pt idx="48">
                  <c:v>8.4102521904127361</c:v>
                </c:pt>
                <c:pt idx="49">
                  <c:v>8.203616309785513</c:v>
                </c:pt>
                <c:pt idx="50">
                  <c:v>8.3083272141861322</c:v>
                </c:pt>
                <c:pt idx="51">
                  <c:v>7.8045641808774509</c:v>
                </c:pt>
                <c:pt idx="52">
                  <c:v>8.2694762428396622</c:v>
                </c:pt>
                <c:pt idx="53">
                  <c:v>8.3232218093596089</c:v>
                </c:pt>
                <c:pt idx="54">
                  <c:v>8.5447691354868827</c:v>
                </c:pt>
                <c:pt idx="55">
                  <c:v>8.7013719415831101</c:v>
                </c:pt>
                <c:pt idx="56">
                  <c:v>8.6742208122903381</c:v>
                </c:pt>
                <c:pt idx="57">
                  <c:v>8.604176762637799</c:v>
                </c:pt>
                <c:pt idx="58">
                  <c:v>8.900942984055412</c:v>
                </c:pt>
                <c:pt idx="59">
                  <c:v>8.9070695856373767</c:v>
                </c:pt>
                <c:pt idx="60">
                  <c:v>8.8752077842604162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0.38503509123553714</c:v>
                </c:pt>
                <c:pt idx="1">
                  <c:v>0.1783992106083141</c:v>
                </c:pt>
                <c:pt idx="2">
                  <c:v>0.28311011500893324</c:v>
                </c:pt>
                <c:pt idx="3">
                  <c:v>-0.2206529182997472</c:v>
                </c:pt>
                <c:pt idx="4">
                  <c:v>0.24425914366246193</c:v>
                </c:pt>
                <c:pt idx="5">
                  <c:v>0.29800471018240948</c:v>
                </c:pt>
                <c:pt idx="6">
                  <c:v>0.51955203630968327</c:v>
                </c:pt>
                <c:pt idx="7">
                  <c:v>0.67615484240591117</c:v>
                </c:pt>
                <c:pt idx="8">
                  <c:v>0.64900371311313831</c:v>
                </c:pt>
                <c:pt idx="9">
                  <c:v>0.57895966346060135</c:v>
                </c:pt>
                <c:pt idx="10">
                  <c:v>0.87572588487821168</c:v>
                </c:pt>
                <c:pt idx="11">
                  <c:v>0.88185248646017689</c:v>
                </c:pt>
                <c:pt idx="12">
                  <c:v>0.8499906850832164</c:v>
                </c:pt>
                <c:pt idx="13">
                  <c:v>0.6433548044559938</c:v>
                </c:pt>
                <c:pt idx="14">
                  <c:v>0.74806570885661294</c:v>
                </c:pt>
                <c:pt idx="15">
                  <c:v>0.24430267554793206</c:v>
                </c:pt>
                <c:pt idx="16">
                  <c:v>0.70921473751014164</c:v>
                </c:pt>
                <c:pt idx="17">
                  <c:v>0.76296030403008919</c:v>
                </c:pt>
                <c:pt idx="18">
                  <c:v>0.98450763015736298</c:v>
                </c:pt>
                <c:pt idx="19">
                  <c:v>1.1411104362535909</c:v>
                </c:pt>
                <c:pt idx="20">
                  <c:v>1.113959306960818</c:v>
                </c:pt>
                <c:pt idx="21">
                  <c:v>1.0439152573082811</c:v>
                </c:pt>
                <c:pt idx="22">
                  <c:v>1.3406814787258914</c:v>
                </c:pt>
                <c:pt idx="23">
                  <c:v>1.346808080307857</c:v>
                </c:pt>
                <c:pt idx="24">
                  <c:v>1.3149462789308966</c:v>
                </c:pt>
                <c:pt idx="25">
                  <c:v>1.1083103983036739</c:v>
                </c:pt>
                <c:pt idx="26">
                  <c:v>1.2130213027042931</c:v>
                </c:pt>
                <c:pt idx="27">
                  <c:v>0.70925826939561221</c:v>
                </c:pt>
                <c:pt idx="28">
                  <c:v>1.1741703313578218</c:v>
                </c:pt>
                <c:pt idx="29">
                  <c:v>1.2279158978777689</c:v>
                </c:pt>
                <c:pt idx="30">
                  <c:v>1.4494632240050427</c:v>
                </c:pt>
                <c:pt idx="31">
                  <c:v>1.6060660301012706</c:v>
                </c:pt>
                <c:pt idx="32">
                  <c:v>1.5789149008084977</c:v>
                </c:pt>
                <c:pt idx="33">
                  <c:v>1.5088708511559608</c:v>
                </c:pt>
                <c:pt idx="34">
                  <c:v>1.8056370725735706</c:v>
                </c:pt>
                <c:pt idx="35">
                  <c:v>1.8117636741555363</c:v>
                </c:pt>
                <c:pt idx="36">
                  <c:v>1.7799018727785758</c:v>
                </c:pt>
                <c:pt idx="37">
                  <c:v>1.5732659921513537</c:v>
                </c:pt>
                <c:pt idx="38">
                  <c:v>1.6779768965519719</c:v>
                </c:pt>
                <c:pt idx="39">
                  <c:v>1.1742138632432915</c:v>
                </c:pt>
                <c:pt idx="40">
                  <c:v>1.639125925205501</c:v>
                </c:pt>
                <c:pt idx="41">
                  <c:v>1.6928714917254486</c:v>
                </c:pt>
                <c:pt idx="42">
                  <c:v>1.9144188178527224</c:v>
                </c:pt>
                <c:pt idx="43">
                  <c:v>2.0710216239489507</c:v>
                </c:pt>
                <c:pt idx="44">
                  <c:v>2.0438704946561779</c:v>
                </c:pt>
                <c:pt idx="45">
                  <c:v>1.9738264450036405</c:v>
                </c:pt>
                <c:pt idx="46">
                  <c:v>2.2705926664212508</c:v>
                </c:pt>
                <c:pt idx="47">
                  <c:v>2.2767192680032164</c:v>
                </c:pt>
                <c:pt idx="48">
                  <c:v>2.244857466626256</c:v>
                </c:pt>
                <c:pt idx="49">
                  <c:v>2.0382215859990338</c:v>
                </c:pt>
                <c:pt idx="50">
                  <c:v>2.1429324903996521</c:v>
                </c:pt>
                <c:pt idx="51">
                  <c:v>1.6391694570909707</c:v>
                </c:pt>
                <c:pt idx="52">
                  <c:v>2.1040815190531812</c:v>
                </c:pt>
                <c:pt idx="53">
                  <c:v>2.1578270855731279</c:v>
                </c:pt>
                <c:pt idx="54">
                  <c:v>2.3793744117004025</c:v>
                </c:pt>
                <c:pt idx="55">
                  <c:v>2.53597721779663</c:v>
                </c:pt>
                <c:pt idx="56">
                  <c:v>2.508826088503858</c:v>
                </c:pt>
                <c:pt idx="57">
                  <c:v>2.4387820388513197</c:v>
                </c:pt>
                <c:pt idx="58">
                  <c:v>2.7355482602689309</c:v>
                </c:pt>
                <c:pt idx="59">
                  <c:v>2.7416748618508957</c:v>
                </c:pt>
                <c:pt idx="60">
                  <c:v>2.7098130604739361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5.3173508702647219</c:v>
                </c:pt>
                <c:pt idx="1">
                  <c:v>5.1107149896374988</c:v>
                </c:pt>
                <c:pt idx="2">
                  <c:v>5.215425894038118</c:v>
                </c:pt>
                <c:pt idx="3">
                  <c:v>4.7116628607294366</c:v>
                </c:pt>
                <c:pt idx="4">
                  <c:v>5.1765749226916462</c:v>
                </c:pt>
                <c:pt idx="5">
                  <c:v>5.2303204892115938</c:v>
                </c:pt>
                <c:pt idx="6">
                  <c:v>5.4518678153388676</c:v>
                </c:pt>
                <c:pt idx="7">
                  <c:v>5.6084706214350959</c:v>
                </c:pt>
                <c:pt idx="8">
                  <c:v>5.5813194921423221</c:v>
                </c:pt>
                <c:pt idx="9">
                  <c:v>5.5112754424897856</c:v>
                </c:pt>
                <c:pt idx="10">
                  <c:v>5.808041663907396</c:v>
                </c:pt>
                <c:pt idx="11">
                  <c:v>5.8141682654893607</c:v>
                </c:pt>
                <c:pt idx="12">
                  <c:v>5.7823064641124002</c:v>
                </c:pt>
                <c:pt idx="13">
                  <c:v>5.5756705834851781</c:v>
                </c:pt>
                <c:pt idx="14">
                  <c:v>5.6803814878857972</c:v>
                </c:pt>
                <c:pt idx="15">
                  <c:v>5.1766184545771168</c:v>
                </c:pt>
                <c:pt idx="16">
                  <c:v>5.6415305165393264</c:v>
                </c:pt>
                <c:pt idx="17">
                  <c:v>5.695276083059273</c:v>
                </c:pt>
                <c:pt idx="18">
                  <c:v>5.9168234091865468</c:v>
                </c:pt>
                <c:pt idx="19">
                  <c:v>6.0734262152827752</c:v>
                </c:pt>
                <c:pt idx="20">
                  <c:v>6.0462750859900023</c:v>
                </c:pt>
                <c:pt idx="21">
                  <c:v>5.9762310363374649</c:v>
                </c:pt>
                <c:pt idx="22">
                  <c:v>6.2729972577550761</c:v>
                </c:pt>
                <c:pt idx="23">
                  <c:v>6.2791238593370409</c:v>
                </c:pt>
                <c:pt idx="24">
                  <c:v>6.2472620579600804</c:v>
                </c:pt>
                <c:pt idx="25">
                  <c:v>6.0406261773328582</c:v>
                </c:pt>
                <c:pt idx="26">
                  <c:v>6.1453370817334774</c:v>
                </c:pt>
                <c:pt idx="27">
                  <c:v>5.6415740484247969</c:v>
                </c:pt>
                <c:pt idx="28">
                  <c:v>6.1064861103870065</c:v>
                </c:pt>
                <c:pt idx="29">
                  <c:v>6.1602316769069532</c:v>
                </c:pt>
                <c:pt idx="30">
                  <c:v>6.381779003034227</c:v>
                </c:pt>
                <c:pt idx="31">
                  <c:v>6.5383818091304544</c:v>
                </c:pt>
                <c:pt idx="32">
                  <c:v>6.5112306798376824</c:v>
                </c:pt>
                <c:pt idx="33">
                  <c:v>6.441186630185145</c:v>
                </c:pt>
                <c:pt idx="34">
                  <c:v>6.7379528516027545</c:v>
                </c:pt>
                <c:pt idx="35">
                  <c:v>6.744079453184721</c:v>
                </c:pt>
                <c:pt idx="36">
                  <c:v>6.7122176518077605</c:v>
                </c:pt>
                <c:pt idx="37">
                  <c:v>6.5055817711805375</c:v>
                </c:pt>
                <c:pt idx="38">
                  <c:v>6.6102926755811566</c:v>
                </c:pt>
                <c:pt idx="39">
                  <c:v>6.1065296422724753</c:v>
                </c:pt>
                <c:pt idx="40">
                  <c:v>6.5714417042346849</c:v>
                </c:pt>
                <c:pt idx="41">
                  <c:v>6.6251872707546333</c:v>
                </c:pt>
                <c:pt idx="42">
                  <c:v>6.8467345968819071</c:v>
                </c:pt>
                <c:pt idx="43">
                  <c:v>7.0033374029781346</c:v>
                </c:pt>
                <c:pt idx="44">
                  <c:v>6.9761862736853626</c:v>
                </c:pt>
                <c:pt idx="45">
                  <c:v>6.9061422240328252</c:v>
                </c:pt>
                <c:pt idx="46">
                  <c:v>7.2029084454504346</c:v>
                </c:pt>
                <c:pt idx="47">
                  <c:v>7.2090350470324012</c:v>
                </c:pt>
                <c:pt idx="48">
                  <c:v>7.1771732456554407</c:v>
                </c:pt>
                <c:pt idx="49">
                  <c:v>6.9705373650282176</c:v>
                </c:pt>
                <c:pt idx="50">
                  <c:v>7.0752482694288368</c:v>
                </c:pt>
                <c:pt idx="51">
                  <c:v>6.5714852361201554</c:v>
                </c:pt>
                <c:pt idx="52">
                  <c:v>7.036397298082365</c:v>
                </c:pt>
                <c:pt idx="53">
                  <c:v>7.0901428646023117</c:v>
                </c:pt>
                <c:pt idx="54">
                  <c:v>7.3116901907295873</c:v>
                </c:pt>
                <c:pt idx="55">
                  <c:v>7.4682929968258147</c:v>
                </c:pt>
                <c:pt idx="56">
                  <c:v>7.4411418675330427</c:v>
                </c:pt>
                <c:pt idx="57">
                  <c:v>7.3710978178805036</c:v>
                </c:pt>
                <c:pt idx="58">
                  <c:v>7.6678640392981148</c:v>
                </c:pt>
                <c:pt idx="59">
                  <c:v>7.6739906408800795</c:v>
                </c:pt>
                <c:pt idx="60">
                  <c:v>7.6421288395031208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1.6181140359928332</c:v>
                </c:pt>
                <c:pt idx="1">
                  <c:v>1.4114781553656102</c:v>
                </c:pt>
                <c:pt idx="2">
                  <c:v>1.5161890597662293</c:v>
                </c:pt>
                <c:pt idx="3">
                  <c:v>1.0124260264575489</c:v>
                </c:pt>
                <c:pt idx="4">
                  <c:v>1.477338088419758</c:v>
                </c:pt>
                <c:pt idx="5">
                  <c:v>1.5310836549397056</c:v>
                </c:pt>
                <c:pt idx="6">
                  <c:v>1.7526309810669793</c:v>
                </c:pt>
                <c:pt idx="7">
                  <c:v>1.9092337871632072</c:v>
                </c:pt>
                <c:pt idx="8">
                  <c:v>1.8820826578704344</c:v>
                </c:pt>
                <c:pt idx="9">
                  <c:v>1.8120386082178974</c:v>
                </c:pt>
                <c:pt idx="10">
                  <c:v>2.108804829635508</c:v>
                </c:pt>
                <c:pt idx="11">
                  <c:v>2.1149314312174727</c:v>
                </c:pt>
                <c:pt idx="12">
                  <c:v>2.0830696298405122</c:v>
                </c:pt>
                <c:pt idx="13">
                  <c:v>1.8764337492132899</c:v>
                </c:pt>
                <c:pt idx="14">
                  <c:v>1.981144653613909</c:v>
                </c:pt>
                <c:pt idx="15">
                  <c:v>1.4773816203052281</c:v>
                </c:pt>
                <c:pt idx="16">
                  <c:v>1.9422936822674377</c:v>
                </c:pt>
                <c:pt idx="17">
                  <c:v>1.9960392487873853</c:v>
                </c:pt>
                <c:pt idx="18">
                  <c:v>2.2175865749146588</c:v>
                </c:pt>
                <c:pt idx="19">
                  <c:v>2.3741893810108872</c:v>
                </c:pt>
                <c:pt idx="20">
                  <c:v>2.3470382517181143</c:v>
                </c:pt>
                <c:pt idx="21">
                  <c:v>2.2769942020655769</c:v>
                </c:pt>
                <c:pt idx="22">
                  <c:v>2.5737604234831872</c:v>
                </c:pt>
                <c:pt idx="23">
                  <c:v>2.5798870250651529</c:v>
                </c:pt>
                <c:pt idx="24">
                  <c:v>2.5480252236881924</c:v>
                </c:pt>
                <c:pt idx="25">
                  <c:v>2.3413893430609702</c:v>
                </c:pt>
                <c:pt idx="26">
                  <c:v>2.4461002474615894</c:v>
                </c:pt>
                <c:pt idx="27">
                  <c:v>1.9423372141529083</c:v>
                </c:pt>
                <c:pt idx="28">
                  <c:v>2.4072492761151176</c:v>
                </c:pt>
                <c:pt idx="29">
                  <c:v>2.4609948426350652</c:v>
                </c:pt>
                <c:pt idx="30">
                  <c:v>2.682542168762339</c:v>
                </c:pt>
                <c:pt idx="31">
                  <c:v>2.8391449748585664</c:v>
                </c:pt>
                <c:pt idx="32">
                  <c:v>2.8119938455657936</c:v>
                </c:pt>
                <c:pt idx="33">
                  <c:v>2.741949795913257</c:v>
                </c:pt>
                <c:pt idx="34">
                  <c:v>3.0387160173308665</c:v>
                </c:pt>
                <c:pt idx="35">
                  <c:v>3.0448426189128321</c:v>
                </c:pt>
                <c:pt idx="36">
                  <c:v>3.0129808175358717</c:v>
                </c:pt>
                <c:pt idx="37">
                  <c:v>2.8063449369086495</c:v>
                </c:pt>
                <c:pt idx="38">
                  <c:v>2.9110558413092678</c:v>
                </c:pt>
                <c:pt idx="39">
                  <c:v>2.4072928080005873</c:v>
                </c:pt>
                <c:pt idx="40">
                  <c:v>2.8722048699627969</c:v>
                </c:pt>
                <c:pt idx="41">
                  <c:v>2.9259504364827444</c:v>
                </c:pt>
                <c:pt idx="42">
                  <c:v>3.1474977626100182</c:v>
                </c:pt>
                <c:pt idx="43">
                  <c:v>3.3041005687062466</c:v>
                </c:pt>
                <c:pt idx="44">
                  <c:v>3.2769494394134737</c:v>
                </c:pt>
                <c:pt idx="45">
                  <c:v>3.2069053897609363</c:v>
                </c:pt>
                <c:pt idx="46">
                  <c:v>3.5036716111785466</c:v>
                </c:pt>
                <c:pt idx="47">
                  <c:v>3.5097982127605123</c:v>
                </c:pt>
                <c:pt idx="48">
                  <c:v>3.4779364113835518</c:v>
                </c:pt>
                <c:pt idx="49">
                  <c:v>3.2713005307563296</c:v>
                </c:pt>
                <c:pt idx="50">
                  <c:v>3.3760114351569479</c:v>
                </c:pt>
                <c:pt idx="51">
                  <c:v>2.8722484018482666</c:v>
                </c:pt>
                <c:pt idx="52">
                  <c:v>3.337160463810477</c:v>
                </c:pt>
                <c:pt idx="53">
                  <c:v>3.3909060303304237</c:v>
                </c:pt>
                <c:pt idx="54">
                  <c:v>3.6124533564576984</c:v>
                </c:pt>
                <c:pt idx="55">
                  <c:v>3.7690561625539258</c:v>
                </c:pt>
                <c:pt idx="56">
                  <c:v>3.7419050332611539</c:v>
                </c:pt>
                <c:pt idx="57">
                  <c:v>3.6718609836086156</c:v>
                </c:pt>
                <c:pt idx="58">
                  <c:v>3.9686272050262268</c:v>
                </c:pt>
                <c:pt idx="59">
                  <c:v>3.9747538066081916</c:v>
                </c:pt>
                <c:pt idx="60">
                  <c:v>3.942892005231232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4.0842719255074256</c:v>
                </c:pt>
                <c:pt idx="1">
                  <c:v>3.8776360448802025</c:v>
                </c:pt>
                <c:pt idx="2">
                  <c:v>3.9823469492808217</c:v>
                </c:pt>
                <c:pt idx="3">
                  <c:v>3.4785839159721412</c:v>
                </c:pt>
                <c:pt idx="4">
                  <c:v>3.9434959779343499</c:v>
                </c:pt>
                <c:pt idx="5">
                  <c:v>3.9972415444542975</c:v>
                </c:pt>
                <c:pt idx="6">
                  <c:v>4.2187888705815713</c:v>
                </c:pt>
                <c:pt idx="7">
                  <c:v>4.3753916766777996</c:v>
                </c:pt>
                <c:pt idx="8">
                  <c:v>4.3482405473850267</c:v>
                </c:pt>
                <c:pt idx="9">
                  <c:v>4.2781964977324893</c:v>
                </c:pt>
                <c:pt idx="10">
                  <c:v>4.5749627191500997</c:v>
                </c:pt>
                <c:pt idx="11">
                  <c:v>4.5810893207320653</c:v>
                </c:pt>
                <c:pt idx="12">
                  <c:v>4.5492275193551048</c:v>
                </c:pt>
                <c:pt idx="13">
                  <c:v>4.3425916387278818</c:v>
                </c:pt>
                <c:pt idx="14">
                  <c:v>4.4473025431285009</c:v>
                </c:pt>
                <c:pt idx="15">
                  <c:v>3.9435395098198205</c:v>
                </c:pt>
                <c:pt idx="16">
                  <c:v>4.4084515717820301</c:v>
                </c:pt>
                <c:pt idx="17">
                  <c:v>4.4621971383019776</c:v>
                </c:pt>
                <c:pt idx="18">
                  <c:v>4.6837444644292514</c:v>
                </c:pt>
                <c:pt idx="19">
                  <c:v>4.8403472705254789</c:v>
                </c:pt>
                <c:pt idx="20">
                  <c:v>4.813196141232706</c:v>
                </c:pt>
                <c:pt idx="21">
                  <c:v>4.7431520915801695</c:v>
                </c:pt>
                <c:pt idx="22">
                  <c:v>5.0399183129977798</c:v>
                </c:pt>
                <c:pt idx="23">
                  <c:v>5.0460449145797455</c:v>
                </c:pt>
                <c:pt idx="24">
                  <c:v>5.014183113202785</c:v>
                </c:pt>
                <c:pt idx="25">
                  <c:v>4.8075472325755619</c:v>
                </c:pt>
                <c:pt idx="26">
                  <c:v>4.9122581369761811</c:v>
                </c:pt>
                <c:pt idx="27">
                  <c:v>4.4084951036675006</c:v>
                </c:pt>
                <c:pt idx="28">
                  <c:v>4.8734071656297102</c:v>
                </c:pt>
                <c:pt idx="29">
                  <c:v>4.9271527321496569</c:v>
                </c:pt>
                <c:pt idx="30">
                  <c:v>5.1487000582769307</c:v>
                </c:pt>
                <c:pt idx="31">
                  <c:v>5.305302864373159</c:v>
                </c:pt>
                <c:pt idx="32">
                  <c:v>5.2781517350803862</c:v>
                </c:pt>
                <c:pt idx="33">
                  <c:v>5.2081076854278487</c:v>
                </c:pt>
                <c:pt idx="34">
                  <c:v>5.5048739068454591</c:v>
                </c:pt>
                <c:pt idx="35">
                  <c:v>5.5110005084274247</c:v>
                </c:pt>
                <c:pt idx="36">
                  <c:v>5.4791387070504642</c:v>
                </c:pt>
                <c:pt idx="37">
                  <c:v>5.2725028264232421</c:v>
                </c:pt>
                <c:pt idx="38">
                  <c:v>5.3772137308238603</c:v>
                </c:pt>
                <c:pt idx="39">
                  <c:v>4.8734506975151799</c:v>
                </c:pt>
                <c:pt idx="40">
                  <c:v>5.3383627594773895</c:v>
                </c:pt>
                <c:pt idx="41">
                  <c:v>5.392108325997337</c:v>
                </c:pt>
                <c:pt idx="42">
                  <c:v>5.6136556521246108</c:v>
                </c:pt>
                <c:pt idx="43">
                  <c:v>5.7702584582208392</c:v>
                </c:pt>
                <c:pt idx="44">
                  <c:v>5.7431073289280663</c:v>
                </c:pt>
                <c:pt idx="45">
                  <c:v>5.6730632792755289</c:v>
                </c:pt>
                <c:pt idx="46">
                  <c:v>5.9698295006931392</c:v>
                </c:pt>
                <c:pt idx="47">
                  <c:v>5.9759561022751049</c:v>
                </c:pt>
                <c:pt idx="48">
                  <c:v>5.9440943008981444</c:v>
                </c:pt>
                <c:pt idx="49">
                  <c:v>5.7374584202709222</c:v>
                </c:pt>
                <c:pt idx="50">
                  <c:v>5.8421693246715405</c:v>
                </c:pt>
                <c:pt idx="51">
                  <c:v>5.3384062913628592</c:v>
                </c:pt>
                <c:pt idx="52">
                  <c:v>5.8033183533250696</c:v>
                </c:pt>
                <c:pt idx="53">
                  <c:v>5.8570639198450163</c:v>
                </c:pt>
                <c:pt idx="54">
                  <c:v>6.078611245972291</c:v>
                </c:pt>
                <c:pt idx="55">
                  <c:v>6.2352140520685184</c:v>
                </c:pt>
                <c:pt idx="56">
                  <c:v>6.2080629227757465</c:v>
                </c:pt>
                <c:pt idx="57">
                  <c:v>6.1380188731232082</c:v>
                </c:pt>
                <c:pt idx="58">
                  <c:v>6.4347850945408194</c:v>
                </c:pt>
                <c:pt idx="59">
                  <c:v>6.4409116961227841</c:v>
                </c:pt>
                <c:pt idx="60">
                  <c:v>6.4090498947458245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4.0408067505577776</c:v>
                </c:pt>
                <c:pt idx="1">
                  <c:v>3.3732702071609002</c:v>
                </c:pt>
                <c:pt idx="2">
                  <c:v>4.7327095686093656</c:v>
                </c:pt>
                <c:pt idx="3">
                  <c:v>4.2041869257274413</c:v>
                </c:pt>
                <c:pt idx="4">
                  <c:v>4.944531596358857</c:v>
                </c:pt>
                <c:pt idx="5">
                  <c:v>4.3148823032658896</c:v>
                </c:pt>
                <c:pt idx="6">
                  <c:v>4.1807687161991254</c:v>
                </c:pt>
                <c:pt idx="7">
                  <c:v>2.2631300023859211</c:v>
                </c:pt>
                <c:pt idx="8">
                  <c:v>-4.0187831224221782</c:v>
                </c:pt>
                <c:pt idx="9">
                  <c:v>-9.4030168168458061</c:v>
                </c:pt>
                <c:pt idx="10">
                  <c:v>-10.04790743280742</c:v>
                </c:pt>
                <c:pt idx="11">
                  <c:v>-7.5551570447411089</c:v>
                </c:pt>
                <c:pt idx="12">
                  <c:v>-3.7111770786236922</c:v>
                </c:pt>
                <c:pt idx="13">
                  <c:v>-1.0793273459111816</c:v>
                </c:pt>
                <c:pt idx="14">
                  <c:v>0.65859365300590866</c:v>
                </c:pt>
                <c:pt idx="15">
                  <c:v>2.0340477164869384</c:v>
                </c:pt>
                <c:pt idx="16">
                  <c:v>1.0627882300237277</c:v>
                </c:pt>
                <c:pt idx="17">
                  <c:v>3.8075368185392047</c:v>
                </c:pt>
                <c:pt idx="18">
                  <c:v>1.2959981509562226</c:v>
                </c:pt>
                <c:pt idx="19">
                  <c:v>2.4271562952785644</c:v>
                </c:pt>
                <c:pt idx="20">
                  <c:v>9.9470426026881995</c:v>
                </c:pt>
                <c:pt idx="21">
                  <c:v>15.394005140958498</c:v>
                </c:pt>
                <c:pt idx="22">
                  <c:v>16.52062384176196</c:v>
                </c:pt>
                <c:pt idx="23">
                  <c:v>14.279532800808624</c:v>
                </c:pt>
                <c:pt idx="24">
                  <c:v>10.842740845731283</c:v>
                </c:pt>
                <c:pt idx="25">
                  <c:v>7.83276630433663</c:v>
                </c:pt>
                <c:pt idx="26">
                  <c:v>5.9338141522375878</c:v>
                </c:pt>
                <c:pt idx="27">
                  <c:v>4.3917852718497983</c:v>
                </c:pt>
                <c:pt idx="28">
                  <c:v>6.0063709402184315</c:v>
                </c:pt>
                <c:pt idx="29">
                  <c:v>4.2138220754686273</c:v>
                </c:pt>
                <c:pt idx="30">
                  <c:v>4.9088999548520889</c:v>
                </c:pt>
                <c:pt idx="31">
                  <c:v>4.7201886813364951</c:v>
                </c:pt>
                <c:pt idx="32">
                  <c:v>4.6693751196820017</c:v>
                </c:pt>
                <c:pt idx="33">
                  <c:v>4.5985263753370162</c:v>
                </c:pt>
                <c:pt idx="34">
                  <c:v>4.7194437702293328</c:v>
                </c:pt>
                <c:pt idx="35">
                  <c:v>4.0443031523896167</c:v>
                </c:pt>
                <c:pt idx="36">
                  <c:v>3.1487226009296023</c:v>
                </c:pt>
                <c:pt idx="37">
                  <c:v>4.3852985282221653</c:v>
                </c:pt>
                <c:pt idx="38">
                  <c:v>3.812742477362292</c:v>
                </c:pt>
                <c:pt idx="39">
                  <c:v>3.6541933390987258</c:v>
                </c:pt>
                <c:pt idx="40">
                  <c:v>3.4873861757404256</c:v>
                </c:pt>
                <c:pt idx="41">
                  <c:v>3.3769430321880947</c:v>
                </c:pt>
                <c:pt idx="42">
                  <c:v>3.2484711274472322</c:v>
                </c:pt>
                <c:pt idx="43">
                  <c:v>4.4404117595251194</c:v>
                </c:pt>
                <c:pt idx="44">
                  <c:v>3.8582145366089264</c:v>
                </c:pt>
                <c:pt idx="45">
                  <c:v>3.2972752477524097</c:v>
                </c:pt>
                <c:pt idx="46">
                  <c:v>3.6768822943434434</c:v>
                </c:pt>
                <c:pt idx="47">
                  <c:v>4.7837121366981421</c:v>
                </c:pt>
                <c:pt idx="48">
                  <c:v>4.5844277236324729</c:v>
                </c:pt>
                <c:pt idx="49">
                  <c:v>3.3603337452828157</c:v>
                </c:pt>
                <c:pt idx="50">
                  <c:v>3.2580361098792707</c:v>
                </c:pt>
                <c:pt idx="51">
                  <c:v>1.5928675413881166</c:v>
                </c:pt>
                <c:pt idx="52">
                  <c:v>2.7005641620206262</c:v>
                </c:pt>
                <c:pt idx="53">
                  <c:v>2.757184707499988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2.8511929807501293</c:v>
                </c:pt>
                <c:pt idx="1">
                  <c:v>2.6445571001229062</c:v>
                </c:pt>
                <c:pt idx="2">
                  <c:v>2.7492680045235254</c:v>
                </c:pt>
                <c:pt idx="3">
                  <c:v>2.2455049712148449</c:v>
                </c:pt>
                <c:pt idx="4">
                  <c:v>2.7104170331770541</c:v>
                </c:pt>
                <c:pt idx="5">
                  <c:v>2.7641625996970016</c:v>
                </c:pt>
                <c:pt idx="6">
                  <c:v>2.9857099258242754</c:v>
                </c:pt>
                <c:pt idx="7">
                  <c:v>3.1423127319205033</c:v>
                </c:pt>
                <c:pt idx="8">
                  <c:v>3.1151616026277305</c:v>
                </c:pt>
                <c:pt idx="9">
                  <c:v>3.0451175529751935</c:v>
                </c:pt>
                <c:pt idx="10">
                  <c:v>3.3418837743928038</c:v>
                </c:pt>
                <c:pt idx="11">
                  <c:v>3.348010375974769</c:v>
                </c:pt>
                <c:pt idx="12">
                  <c:v>3.3161485745978085</c:v>
                </c:pt>
                <c:pt idx="13">
                  <c:v>3.1095126939705859</c:v>
                </c:pt>
                <c:pt idx="14">
                  <c:v>3.2142235983712051</c:v>
                </c:pt>
                <c:pt idx="15">
                  <c:v>2.7104605650625242</c:v>
                </c:pt>
                <c:pt idx="16">
                  <c:v>3.1753726270247338</c:v>
                </c:pt>
                <c:pt idx="17">
                  <c:v>3.2291181935446813</c:v>
                </c:pt>
                <c:pt idx="18">
                  <c:v>3.4506655196719551</c:v>
                </c:pt>
                <c:pt idx="19">
                  <c:v>3.607268325768183</c:v>
                </c:pt>
                <c:pt idx="20">
                  <c:v>3.5801171964754102</c:v>
                </c:pt>
                <c:pt idx="21">
                  <c:v>3.5100731468228732</c:v>
                </c:pt>
                <c:pt idx="22">
                  <c:v>3.8068393682404835</c:v>
                </c:pt>
                <c:pt idx="23">
                  <c:v>3.8129659698224492</c:v>
                </c:pt>
                <c:pt idx="24">
                  <c:v>3.7811041684454887</c:v>
                </c:pt>
                <c:pt idx="25">
                  <c:v>3.5744682878182661</c:v>
                </c:pt>
                <c:pt idx="26">
                  <c:v>3.6791791922188852</c:v>
                </c:pt>
                <c:pt idx="27">
                  <c:v>3.1754161589102043</c:v>
                </c:pt>
                <c:pt idx="28">
                  <c:v>3.6403282208724139</c:v>
                </c:pt>
                <c:pt idx="29">
                  <c:v>3.694073787392361</c:v>
                </c:pt>
                <c:pt idx="30">
                  <c:v>3.9156211135196348</c:v>
                </c:pt>
                <c:pt idx="31">
                  <c:v>4.0722239196158627</c:v>
                </c:pt>
                <c:pt idx="32">
                  <c:v>4.0450727903230899</c:v>
                </c:pt>
                <c:pt idx="33">
                  <c:v>3.9750287406705529</c:v>
                </c:pt>
                <c:pt idx="34">
                  <c:v>4.2717949620881628</c:v>
                </c:pt>
                <c:pt idx="35">
                  <c:v>4.2779215636701284</c:v>
                </c:pt>
                <c:pt idx="36">
                  <c:v>4.2460597622931679</c:v>
                </c:pt>
                <c:pt idx="37">
                  <c:v>4.0394238816659458</c:v>
                </c:pt>
                <c:pt idx="38">
                  <c:v>4.144134786066564</c:v>
                </c:pt>
                <c:pt idx="39">
                  <c:v>3.6403717527578836</c:v>
                </c:pt>
                <c:pt idx="40">
                  <c:v>4.1052838147200932</c:v>
                </c:pt>
                <c:pt idx="41">
                  <c:v>4.1590293812400407</c:v>
                </c:pt>
                <c:pt idx="42">
                  <c:v>4.3805767073673145</c:v>
                </c:pt>
                <c:pt idx="43">
                  <c:v>4.5371795134635429</c:v>
                </c:pt>
                <c:pt idx="44">
                  <c:v>4.51002838417077</c:v>
                </c:pt>
                <c:pt idx="45">
                  <c:v>4.4399843345182326</c:v>
                </c:pt>
                <c:pt idx="46">
                  <c:v>4.7367505559358429</c:v>
                </c:pt>
                <c:pt idx="47">
                  <c:v>4.7428771575178086</c:v>
                </c:pt>
                <c:pt idx="48">
                  <c:v>4.7110153561408481</c:v>
                </c:pt>
                <c:pt idx="49">
                  <c:v>4.5043794755136259</c:v>
                </c:pt>
                <c:pt idx="50">
                  <c:v>4.6090903799142442</c:v>
                </c:pt>
                <c:pt idx="51">
                  <c:v>4.1053273466055629</c:v>
                </c:pt>
                <c:pt idx="52">
                  <c:v>4.5702394085677733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4.62398497508772</c:v>
                </c:pt>
                <c:pt idx="54">
                  <c:v>4.8455323012149947</c:v>
                </c:pt>
                <c:pt idx="55">
                  <c:v>5.0021351073112221</c:v>
                </c:pt>
                <c:pt idx="56">
                  <c:v>4.9749839780184502</c:v>
                </c:pt>
                <c:pt idx="57">
                  <c:v>4.9049399283659119</c:v>
                </c:pt>
                <c:pt idx="58">
                  <c:v>5.2017061497835231</c:v>
                </c:pt>
                <c:pt idx="59">
                  <c:v>5.2078327513654878</c:v>
                </c:pt>
                <c:pt idx="60">
                  <c:v>5.1759709499885282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43677</c:v>
                </c:pt>
                <c:pt idx="1">
                  <c:v>43708</c:v>
                </c:pt>
                <c:pt idx="2">
                  <c:v>43738</c:v>
                </c:pt>
                <c:pt idx="3">
                  <c:v>43769</c:v>
                </c:pt>
                <c:pt idx="4">
                  <c:v>43799</c:v>
                </c:pt>
                <c:pt idx="5">
                  <c:v>43830</c:v>
                </c:pt>
                <c:pt idx="6">
                  <c:v>43861</c:v>
                </c:pt>
                <c:pt idx="7">
                  <c:v>43890</c:v>
                </c:pt>
                <c:pt idx="8">
                  <c:v>43921</c:v>
                </c:pt>
                <c:pt idx="9">
                  <c:v>43951</c:v>
                </c:pt>
                <c:pt idx="10">
                  <c:v>43982</c:v>
                </c:pt>
                <c:pt idx="11">
                  <c:v>44012</c:v>
                </c:pt>
                <c:pt idx="12">
                  <c:v>44043</c:v>
                </c:pt>
                <c:pt idx="13">
                  <c:v>44074</c:v>
                </c:pt>
                <c:pt idx="14">
                  <c:v>44104</c:v>
                </c:pt>
                <c:pt idx="15">
                  <c:v>44135</c:v>
                </c:pt>
                <c:pt idx="16">
                  <c:v>44165</c:v>
                </c:pt>
                <c:pt idx="17">
                  <c:v>44196</c:v>
                </c:pt>
                <c:pt idx="18">
                  <c:v>44227</c:v>
                </c:pt>
                <c:pt idx="19">
                  <c:v>44255</c:v>
                </c:pt>
                <c:pt idx="20">
                  <c:v>44286</c:v>
                </c:pt>
                <c:pt idx="21">
                  <c:v>44316</c:v>
                </c:pt>
                <c:pt idx="22">
                  <c:v>44347</c:v>
                </c:pt>
                <c:pt idx="23">
                  <c:v>44377</c:v>
                </c:pt>
                <c:pt idx="24">
                  <c:v>44408</c:v>
                </c:pt>
                <c:pt idx="25">
                  <c:v>44439</c:v>
                </c:pt>
                <c:pt idx="26">
                  <c:v>44469</c:v>
                </c:pt>
                <c:pt idx="27">
                  <c:v>44500</c:v>
                </c:pt>
                <c:pt idx="28">
                  <c:v>44530</c:v>
                </c:pt>
                <c:pt idx="29">
                  <c:v>44561</c:v>
                </c:pt>
                <c:pt idx="30">
                  <c:v>44592</c:v>
                </c:pt>
                <c:pt idx="31">
                  <c:v>44620</c:v>
                </c:pt>
                <c:pt idx="32">
                  <c:v>44651</c:v>
                </c:pt>
                <c:pt idx="33">
                  <c:v>44681</c:v>
                </c:pt>
                <c:pt idx="34">
                  <c:v>44712</c:v>
                </c:pt>
                <c:pt idx="35">
                  <c:v>44742</c:v>
                </c:pt>
                <c:pt idx="36">
                  <c:v>44773</c:v>
                </c:pt>
                <c:pt idx="37">
                  <c:v>44804</c:v>
                </c:pt>
                <c:pt idx="38">
                  <c:v>44834</c:v>
                </c:pt>
                <c:pt idx="39">
                  <c:v>44865</c:v>
                </c:pt>
                <c:pt idx="40">
                  <c:v>44895</c:v>
                </c:pt>
                <c:pt idx="41">
                  <c:v>44926</c:v>
                </c:pt>
                <c:pt idx="42">
                  <c:v>44957</c:v>
                </c:pt>
                <c:pt idx="43">
                  <c:v>44985</c:v>
                </c:pt>
                <c:pt idx="44">
                  <c:v>45016</c:v>
                </c:pt>
                <c:pt idx="45">
                  <c:v>45046</c:v>
                </c:pt>
                <c:pt idx="46">
                  <c:v>45077</c:v>
                </c:pt>
                <c:pt idx="47">
                  <c:v>45107</c:v>
                </c:pt>
                <c:pt idx="48">
                  <c:v>45138</c:v>
                </c:pt>
                <c:pt idx="49">
                  <c:v>45169</c:v>
                </c:pt>
                <c:pt idx="50">
                  <c:v>45199</c:v>
                </c:pt>
                <c:pt idx="51">
                  <c:v>45230</c:v>
                </c:pt>
                <c:pt idx="52">
                  <c:v>45260</c:v>
                </c:pt>
                <c:pt idx="53">
                  <c:v>45291</c:v>
                </c:pt>
                <c:pt idx="54">
                  <c:v>45322</c:v>
                </c:pt>
                <c:pt idx="55">
                  <c:v>45351</c:v>
                </c:pt>
                <c:pt idx="56">
                  <c:v>45382</c:v>
                </c:pt>
                <c:pt idx="57">
                  <c:v>45412</c:v>
                </c:pt>
                <c:pt idx="58">
                  <c:v>45443</c:v>
                </c:pt>
                <c:pt idx="59">
                  <c:v>45473</c:v>
                </c:pt>
                <c:pt idx="60">
                  <c:v>45504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38</xdr:col>
      <xdr:colOff>284988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403860</xdr:colOff>
      <xdr:row>2</xdr:row>
      <xdr:rowOff>26670</xdr:rowOff>
    </xdr:from>
    <xdr:to>
      <xdr:col>28</xdr:col>
      <xdr:colOff>452628</xdr:colOff>
      <xdr:row>30</xdr:row>
      <xdr:rowOff>8382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7F36B-CC3C-42FB-844A-D1DA3453D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17013887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17708333" createdVersion="7" refreshedVersion="8" minRefreshableVersion="3" recordCount="170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4-12-31T00:00:00"/>
    </cacheField>
    <cacheField name="Inflacion" numFmtId="0">
      <sharedItems containsString="0" containsBlank="1" containsNumber="1" minValue="1.24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4" count="16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1840278" createdVersion="7" refreshedVersion="8" minRefreshableVersion="3" recordCount="335" xr:uid="{43C599F7-9B64-4859-83E3-9EBB9BD32E26}">
  <cacheSource type="worksheet">
    <worksheetSource ref="C1:L1048576" sheet="Resultados fiscales"/>
  </cacheSource>
  <cacheFields count="10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Ingresos" numFmtId="0">
      <sharedItems containsString="0" containsBlank="1" containsNumber="1" minValue="451" maxValue="10664.1"/>
    </cacheField>
    <cacheField name="Tributarios" numFmtId="0">
      <sharedItems containsString="0" containsBlank="1" containsNumber="1" minValue="410.3" maxValue="10341.299999999999"/>
    </cacheField>
    <cacheField name="Gastos" numFmtId="0">
      <sharedItems containsString="0" containsBlank="1" containsNumber="1" minValue="228.6" maxValue="12501.790935380001"/>
    </cacheField>
    <cacheField name="Déficit" numFmtId="0">
      <sharedItems containsString="0" containsBlank="1" containsNumber="1" minValue="-2986.3999999999996" maxValue="6914.2878767100001"/>
    </cacheField>
    <cacheField name="IngresosL" numFmtId="0">
      <sharedItems containsBlank="1"/>
    </cacheField>
    <cacheField name="TributariosL" numFmtId="0">
      <sharedItems containsBlank="1"/>
    </cacheField>
    <cacheField name="GastosL" numFmtId="0">
      <sharedItems containsBlank="1"/>
    </cacheField>
    <cacheField name="DéficitL" numFmtId="0">
      <sharedItems containsBlank="1"/>
    </cacheField>
    <cacheField name="Filter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19212965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2002315" createdVersion="7" refreshedVersion="8" minRefreshableVersion="3" recordCount="338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/>
    </cacheField>
    <cacheField name="PasivaL" numFmtId="0">
      <sharedItems containsBlank="1"/>
    </cacheField>
    <cacheField name="SpreadL" numFmtId="0">
      <sharedItems containsBlank="1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41.426920717589" createdVersion="6" refreshedVersion="8" minRefreshableVersion="3" recordCount="337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4-01-01T00:00:00" count="337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m/>
      </sharedItems>
    </cacheField>
    <cacheField name="Activa1" numFmtId="0">
      <sharedItems containsString="0" containsBlank="1" containsNumber="1" minValue="0.1183" maxValue="0.23"/>
    </cacheField>
    <cacheField name="Pasiva1" numFmtId="0">
      <sharedItems containsString="0" containsBlank="1" containsNumber="1" minValue="3.8699999999999998E-2" maxValue="0.11899999999999999"/>
    </cacheField>
    <cacheField name="Spread1" numFmtId="0">
      <sharedItems containsString="0" containsBlank="1" containsNumber="1" minValue="7.4699999999999989E-2" maxValue="0.12129999999999999"/>
    </cacheField>
    <cacheField name="ActivaL" numFmtId="0">
      <sharedItems containsBlank="1"/>
    </cacheField>
    <cacheField name="PasivaL" numFmtId="0">
      <sharedItems containsBlank="1"/>
    </cacheField>
    <cacheField name="SpreadL" numFmtId="0">
      <sharedItems containsBlank="1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9000000000000002E-2"/>
    <x v="0"/>
    <x v="1"/>
  </r>
  <r>
    <d v="2011-02-28T00:00:00"/>
    <n v="5.2400000000000002E-2"/>
    <x v="1"/>
    <x v="1"/>
  </r>
  <r>
    <d v="2011-03-31T00:00:00"/>
    <n v="4.99E-2"/>
    <x v="2"/>
    <x v="1"/>
  </r>
  <r>
    <d v="2011-04-30T00:00:00"/>
    <n v="5.7599999999999998E-2"/>
    <x v="3"/>
    <x v="1"/>
  </r>
  <r>
    <d v="2011-05-31T00:00:00"/>
    <n v="6.3899999999999998E-2"/>
    <x v="4"/>
    <x v="1"/>
  </r>
  <r>
    <d v="2011-06-30T00:00:00"/>
    <n v="6.4199999999999993E-2"/>
    <x v="5"/>
    <x v="1"/>
  </r>
  <r>
    <d v="2011-07-31T00:00:00"/>
    <n v="7.0400000000000004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500000000000004E-2"/>
    <x v="9"/>
    <x v="1"/>
  </r>
  <r>
    <d v="2011-11-30T00:00:00"/>
    <n v="6.0499999999999998E-2"/>
    <x v="10"/>
    <x v="1"/>
  </r>
  <r>
    <d v="2011-12-31T00:00:00"/>
    <n v="6.2E-2"/>
    <x v="11"/>
    <x v="1"/>
  </r>
  <r>
    <d v="2012-01-31T00:00:00"/>
    <n v="5.4399999999999997E-2"/>
    <x v="0"/>
    <x v="2"/>
  </r>
  <r>
    <d v="2012-02-29T00:00:00"/>
    <n v="5.1700000000000003E-2"/>
    <x v="1"/>
    <x v="2"/>
  </r>
  <r>
    <d v="2012-03-31T00:00:00"/>
    <n v="4.5499999999999999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12-30T00:00:00"/>
    <n v="0.1"/>
    <x v="11"/>
    <x v="14"/>
  </r>
  <r>
    <m/>
    <m/>
    <x v="12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505"/>
    <n v="434.5"/>
    <n v="401"/>
    <n v="-104"/>
    <e v="#N/A"/>
    <e v="#N/A"/>
    <e v="#N/A"/>
    <e v="#N/A"/>
    <x v="0"/>
  </r>
  <r>
    <x v="1"/>
    <n v="486.9"/>
    <n v="447.3"/>
    <n v="349.6"/>
    <n v="-137.29999999999995"/>
    <e v="#N/A"/>
    <e v="#N/A"/>
    <e v="#N/A"/>
    <e v="#N/A"/>
    <x v="0"/>
  </r>
  <r>
    <x v="2"/>
    <n v="572.4"/>
    <n v="495.7"/>
    <n v="627.9"/>
    <n v="55.5"/>
    <e v="#N/A"/>
    <e v="#N/A"/>
    <e v="#N/A"/>
    <e v="#N/A"/>
    <x v="0"/>
  </r>
  <r>
    <x v="3"/>
    <n v="539.70000000000005"/>
    <n v="509.6"/>
    <n v="435"/>
    <n v="-104.70000000000005"/>
    <e v="#N/A"/>
    <e v="#N/A"/>
    <e v="#N/A"/>
    <e v="#N/A"/>
    <x v="0"/>
  </r>
  <r>
    <x v="4"/>
    <n v="878.2"/>
    <n v="816.5"/>
    <n v="659.9"/>
    <n v="-218.30000000000007"/>
    <e v="#N/A"/>
    <e v="#N/A"/>
    <e v="#N/A"/>
    <e v="#N/A"/>
    <x v="0"/>
  </r>
  <r>
    <x v="5"/>
    <n v="499.2"/>
    <n v="455.5"/>
    <n v="611.29999999999995"/>
    <n v="112.09999999999997"/>
    <e v="#N/A"/>
    <e v="#N/A"/>
    <e v="#N/A"/>
    <e v="#N/A"/>
    <x v="0"/>
  </r>
  <r>
    <x v="6"/>
    <n v="608.9"/>
    <n v="534.6"/>
    <n v="827.1"/>
    <n v="218.20000000000005"/>
    <e v="#N/A"/>
    <e v="#N/A"/>
    <e v="#N/A"/>
    <e v="#N/A"/>
    <x v="0"/>
  </r>
  <r>
    <x v="7"/>
    <n v="554.9"/>
    <n v="537.79999999999995"/>
    <n v="596.9"/>
    <n v="42"/>
    <e v="#N/A"/>
    <e v="#N/A"/>
    <e v="#N/A"/>
    <e v="#N/A"/>
    <x v="0"/>
  </r>
  <r>
    <x v="8"/>
    <n v="451"/>
    <n v="410.3"/>
    <n v="757"/>
    <n v="306"/>
    <e v="#N/A"/>
    <e v="#N/A"/>
    <e v="#N/A"/>
    <e v="#N/A"/>
    <x v="0"/>
  </r>
  <r>
    <x v="9"/>
    <n v="691.3"/>
    <n v="593.5"/>
    <n v="716.9"/>
    <n v="25.600000000000023"/>
    <e v="#N/A"/>
    <e v="#N/A"/>
    <e v="#N/A"/>
    <e v="#N/A"/>
    <x v="0"/>
  </r>
  <r>
    <x v="10"/>
    <n v="797"/>
    <n v="719.7"/>
    <n v="716.4"/>
    <n v="-80.600000000000023"/>
    <e v="#N/A"/>
    <e v="#N/A"/>
    <e v="#N/A"/>
    <e v="#N/A"/>
    <x v="0"/>
  </r>
  <r>
    <x v="11"/>
    <n v="682.3"/>
    <n v="533.70000000000005"/>
    <n v="1128.0999999999999"/>
    <n v="445.79999999999995"/>
    <e v="#N/A"/>
    <e v="#N/A"/>
    <e v="#N/A"/>
    <e v="#N/A"/>
    <x v="0"/>
  </r>
  <r>
    <x v="12"/>
    <n v="681.8"/>
    <n v="590"/>
    <n v="402.1"/>
    <n v="-279.69999999999993"/>
    <e v="#N/A"/>
    <e v="#N/A"/>
    <e v="#N/A"/>
    <e v="#N/A"/>
    <x v="0"/>
  </r>
  <r>
    <x v="13"/>
    <n v="589.6"/>
    <n v="541.79999999999995"/>
    <n v="386.1"/>
    <n v="-203.5"/>
    <e v="#N/A"/>
    <e v="#N/A"/>
    <e v="#N/A"/>
    <e v="#N/A"/>
    <x v="0"/>
  </r>
  <r>
    <x v="14"/>
    <n v="486.9"/>
    <n v="422.4"/>
    <n v="586.79999999999995"/>
    <n v="99.899999999999977"/>
    <e v="#N/A"/>
    <e v="#N/A"/>
    <e v="#N/A"/>
    <e v="#N/A"/>
    <x v="0"/>
  </r>
  <r>
    <x v="15"/>
    <n v="817.4"/>
    <n v="785.1"/>
    <n v="604.1"/>
    <n v="-213.29999999999995"/>
    <e v="#N/A"/>
    <e v="#N/A"/>
    <e v="#N/A"/>
    <e v="#N/A"/>
    <x v="0"/>
  </r>
  <r>
    <x v="16"/>
    <n v="790.1"/>
    <n v="763.6"/>
    <n v="746.8"/>
    <n v="-43.300000000000068"/>
    <e v="#N/A"/>
    <e v="#N/A"/>
    <e v="#N/A"/>
    <e v="#N/A"/>
    <x v="0"/>
  </r>
  <r>
    <x v="17"/>
    <n v="697.8"/>
    <n v="649.20000000000005"/>
    <n v="968.4"/>
    <n v="270.60000000000002"/>
    <e v="#N/A"/>
    <e v="#N/A"/>
    <e v="#N/A"/>
    <e v="#N/A"/>
    <x v="0"/>
  </r>
  <r>
    <x v="18"/>
    <n v="858.6"/>
    <n v="813.3"/>
    <n v="771.6"/>
    <n v="-87"/>
    <e v="#N/A"/>
    <e v="#N/A"/>
    <e v="#N/A"/>
    <e v="#N/A"/>
    <x v="0"/>
  </r>
  <r>
    <x v="19"/>
    <n v="653.9"/>
    <n v="625.9"/>
    <n v="498.3"/>
    <n v="-155.59999999999997"/>
    <e v="#N/A"/>
    <e v="#N/A"/>
    <e v="#N/A"/>
    <e v="#N/A"/>
    <x v="0"/>
  </r>
  <r>
    <x v="20"/>
    <n v="619.70000000000005"/>
    <n v="583.6"/>
    <n v="580.70000000000005"/>
    <n v="-39"/>
    <e v="#N/A"/>
    <e v="#N/A"/>
    <e v="#N/A"/>
    <e v="#N/A"/>
    <x v="0"/>
  </r>
  <r>
    <x v="21"/>
    <n v="801.6"/>
    <n v="758.4"/>
    <n v="1094.3"/>
    <n v="292.69999999999993"/>
    <e v="#N/A"/>
    <e v="#N/A"/>
    <e v="#N/A"/>
    <e v="#N/A"/>
    <x v="0"/>
  </r>
  <r>
    <x v="22"/>
    <n v="810.5"/>
    <n v="774.6"/>
    <n v="633.20000000000005"/>
    <n v="-177.29999999999995"/>
    <e v="#N/A"/>
    <e v="#N/A"/>
    <e v="#N/A"/>
    <e v="#N/A"/>
    <x v="0"/>
  </r>
  <r>
    <x v="23"/>
    <n v="769.6"/>
    <n v="644.29999999999995"/>
    <n v="1376.2"/>
    <n v="606.6"/>
    <e v="#N/A"/>
    <e v="#N/A"/>
    <e v="#N/A"/>
    <e v="#N/A"/>
    <x v="0"/>
  </r>
  <r>
    <x v="24"/>
    <n v="838.5"/>
    <n v="753.5"/>
    <n v="228.6"/>
    <n v="-609.9"/>
    <e v="#N/A"/>
    <e v="#N/A"/>
    <e v="#N/A"/>
    <e v="#N/A"/>
    <x v="0"/>
  </r>
  <r>
    <x v="25"/>
    <n v="724.8"/>
    <n v="621.1"/>
    <n v="586.4"/>
    <n v="-138.39999999999998"/>
    <e v="#N/A"/>
    <e v="#N/A"/>
    <e v="#N/A"/>
    <e v="#N/A"/>
    <x v="0"/>
  </r>
  <r>
    <x v="26"/>
    <n v="717.8"/>
    <n v="672.2"/>
    <n v="503.8"/>
    <n v="-213.99999999999994"/>
    <e v="#N/A"/>
    <e v="#N/A"/>
    <e v="#N/A"/>
    <e v="#N/A"/>
    <x v="0"/>
  </r>
  <r>
    <x v="27"/>
    <n v="927.2"/>
    <n v="882.9"/>
    <n v="743.2"/>
    <n v="-184"/>
    <e v="#N/A"/>
    <e v="#N/A"/>
    <e v="#N/A"/>
    <e v="#N/A"/>
    <x v="0"/>
  </r>
  <r>
    <x v="28"/>
    <n v="1018.5"/>
    <n v="941.2"/>
    <n v="606.4"/>
    <n v="-412.1"/>
    <e v="#N/A"/>
    <e v="#N/A"/>
    <e v="#N/A"/>
    <e v="#N/A"/>
    <x v="0"/>
  </r>
  <r>
    <x v="29"/>
    <n v="824.3"/>
    <n v="789.9"/>
    <n v="745.1"/>
    <n v="-79.199999999999932"/>
    <e v="#N/A"/>
    <e v="#N/A"/>
    <e v="#N/A"/>
    <e v="#N/A"/>
    <x v="0"/>
  </r>
  <r>
    <x v="30"/>
    <n v="884.8"/>
    <n v="880.4"/>
    <n v="798.7"/>
    <n v="-86.099999999999909"/>
    <e v="#N/A"/>
    <e v="#N/A"/>
    <e v="#N/A"/>
    <e v="#N/A"/>
    <x v="0"/>
  </r>
  <r>
    <x v="31"/>
    <n v="542.9"/>
    <n v="530.5"/>
    <n v="920"/>
    <n v="377.1"/>
    <e v="#N/A"/>
    <e v="#N/A"/>
    <e v="#N/A"/>
    <e v="#N/A"/>
    <x v="0"/>
  </r>
  <r>
    <x v="32"/>
    <n v="634.9"/>
    <n v="599.4"/>
    <n v="780.6"/>
    <n v="145.70000000000005"/>
    <e v="#N/A"/>
    <e v="#N/A"/>
    <e v="#N/A"/>
    <e v="#N/A"/>
    <x v="0"/>
  </r>
  <r>
    <x v="33"/>
    <n v="723.1"/>
    <n v="713.3"/>
    <n v="1099.8"/>
    <n v="376.69999999999993"/>
    <e v="#N/A"/>
    <e v="#N/A"/>
    <e v="#N/A"/>
    <e v="#N/A"/>
    <x v="0"/>
  </r>
  <r>
    <x v="34"/>
    <n v="779.1"/>
    <n v="755.4"/>
    <n v="1186.5"/>
    <n v="407.4"/>
    <e v="#N/A"/>
    <e v="#N/A"/>
    <e v="#N/A"/>
    <e v="#N/A"/>
    <x v="0"/>
  </r>
  <r>
    <x v="35"/>
    <n v="1563.5"/>
    <n v="1300.2"/>
    <n v="2815.7"/>
    <n v="1252.1999999999998"/>
    <e v="#N/A"/>
    <e v="#N/A"/>
    <e v="#N/A"/>
    <e v="#N/A"/>
    <x v="0"/>
  </r>
  <r>
    <x v="36"/>
    <n v="862.6"/>
    <n v="729.5"/>
    <n v="618.4"/>
    <n v="-244.20000000000005"/>
    <e v="#N/A"/>
    <e v="#N/A"/>
    <e v="#N/A"/>
    <e v="#N/A"/>
    <x v="0"/>
  </r>
  <r>
    <x v="37"/>
    <n v="897.2"/>
    <n v="753.2"/>
    <n v="699"/>
    <n v="-198.20000000000005"/>
    <e v="#N/A"/>
    <e v="#N/A"/>
    <e v="#N/A"/>
    <e v="#N/A"/>
    <x v="0"/>
  </r>
  <r>
    <x v="38"/>
    <n v="825"/>
    <n v="800.6"/>
    <n v="769.6"/>
    <n v="-55.399999999999977"/>
    <e v="#N/A"/>
    <e v="#N/A"/>
    <e v="#N/A"/>
    <e v="#N/A"/>
    <x v="0"/>
  </r>
  <r>
    <x v="39"/>
    <n v="1193"/>
    <n v="1099.3"/>
    <n v="995.4"/>
    <n v="-197.60000000000002"/>
    <e v="#N/A"/>
    <e v="#N/A"/>
    <e v="#N/A"/>
    <e v="#N/A"/>
    <x v="0"/>
  </r>
  <r>
    <x v="40"/>
    <n v="1338.1"/>
    <n v="1018"/>
    <n v="922.7"/>
    <n v="-415.39999999999986"/>
    <e v="#N/A"/>
    <e v="#N/A"/>
    <e v="#N/A"/>
    <e v="#N/A"/>
    <x v="0"/>
  </r>
  <r>
    <x v="41"/>
    <n v="807.8"/>
    <n v="766.5"/>
    <n v="985.5"/>
    <n v="177.70000000000005"/>
    <e v="#N/A"/>
    <e v="#N/A"/>
    <e v="#N/A"/>
    <e v="#N/A"/>
    <x v="0"/>
  </r>
  <r>
    <x v="42"/>
    <n v="1153.8"/>
    <n v="1117.9000000000001"/>
    <n v="1177.3"/>
    <n v="23.5"/>
    <e v="#N/A"/>
    <e v="#N/A"/>
    <e v="#N/A"/>
    <e v="#N/A"/>
    <x v="0"/>
  </r>
  <r>
    <x v="43"/>
    <n v="840.6"/>
    <n v="802"/>
    <n v="1292.2"/>
    <n v="451.6"/>
    <e v="#N/A"/>
    <e v="#N/A"/>
    <e v="#N/A"/>
    <e v="#N/A"/>
    <x v="0"/>
  </r>
  <r>
    <x v="44"/>
    <n v="741.1"/>
    <n v="736.4"/>
    <n v="1373.7"/>
    <n v="632.6"/>
    <e v="#N/A"/>
    <e v="#N/A"/>
    <e v="#N/A"/>
    <e v="#N/A"/>
    <x v="0"/>
  </r>
  <r>
    <x v="45"/>
    <n v="1097.0999999999999"/>
    <n v="1053.8"/>
    <n v="1297.4000000000001"/>
    <n v="200.30000000000018"/>
    <e v="#N/A"/>
    <e v="#N/A"/>
    <e v="#N/A"/>
    <e v="#N/A"/>
    <x v="0"/>
  </r>
  <r>
    <x v="46"/>
    <n v="1125.4000000000001"/>
    <n v="1060.4000000000001"/>
    <n v="1331.3"/>
    <n v="205.89999999999986"/>
    <e v="#N/A"/>
    <e v="#N/A"/>
    <e v="#N/A"/>
    <e v="#N/A"/>
    <x v="0"/>
  </r>
  <r>
    <x v="47"/>
    <n v="1118.5999999999999"/>
    <n v="815.5"/>
    <n v="3230.5"/>
    <n v="2111.9"/>
    <e v="#N/A"/>
    <e v="#N/A"/>
    <e v="#N/A"/>
    <e v="#N/A"/>
    <x v="0"/>
  </r>
  <r>
    <x v="48"/>
    <n v="1091.3"/>
    <n v="1059.5"/>
    <n v="799.4"/>
    <n v="-291.89999999999998"/>
    <e v="#N/A"/>
    <e v="#N/A"/>
    <e v="#N/A"/>
    <e v="#N/A"/>
    <x v="0"/>
  </r>
  <r>
    <x v="49"/>
    <n v="1038.5"/>
    <n v="978.1"/>
    <n v="1001.3"/>
    <n v="-37.200000000000045"/>
    <e v="#N/A"/>
    <e v="#N/A"/>
    <e v="#N/A"/>
    <e v="#N/A"/>
    <x v="0"/>
  </r>
  <r>
    <x v="50"/>
    <n v="1015.3"/>
    <n v="925.3"/>
    <n v="1188.8"/>
    <n v="173.5"/>
    <e v="#N/A"/>
    <e v="#N/A"/>
    <e v="#N/A"/>
    <e v="#N/A"/>
    <x v="0"/>
  </r>
  <r>
    <x v="51"/>
    <n v="1395.5"/>
    <n v="1249.4000000000001"/>
    <n v="1378.2"/>
    <n v="-17.299999999999955"/>
    <e v="#N/A"/>
    <e v="#N/A"/>
    <e v="#N/A"/>
    <e v="#N/A"/>
    <x v="0"/>
  </r>
  <r>
    <x v="52"/>
    <n v="1191.5"/>
    <n v="1135.0999999999999"/>
    <n v="1236.0999999999999"/>
    <n v="44.599999999999909"/>
    <e v="#N/A"/>
    <e v="#N/A"/>
    <e v="#N/A"/>
    <e v="#N/A"/>
    <x v="0"/>
  </r>
  <r>
    <x v="53"/>
    <n v="941.4"/>
    <n v="785.8"/>
    <n v="1298.4000000000001"/>
    <n v="357.00000000000011"/>
    <e v="#N/A"/>
    <e v="#N/A"/>
    <e v="#N/A"/>
    <e v="#N/A"/>
    <x v="0"/>
  </r>
  <r>
    <x v="54"/>
    <n v="1277"/>
    <n v="1205.7"/>
    <n v="1901.8"/>
    <n v="624.79999999999995"/>
    <e v="#N/A"/>
    <e v="#N/A"/>
    <e v="#N/A"/>
    <e v="#N/A"/>
    <x v="0"/>
  </r>
  <r>
    <x v="55"/>
    <n v="1147.7"/>
    <n v="1087"/>
    <n v="1299.4000000000001"/>
    <n v="151.70000000000005"/>
    <e v="#N/A"/>
    <e v="#N/A"/>
    <e v="#N/A"/>
    <e v="#N/A"/>
    <x v="0"/>
  </r>
  <r>
    <x v="56"/>
    <n v="896.1"/>
    <n v="832"/>
    <n v="1368.5"/>
    <n v="472.4"/>
    <e v="#N/A"/>
    <e v="#N/A"/>
    <e v="#N/A"/>
    <e v="#N/A"/>
    <x v="0"/>
  </r>
  <r>
    <x v="57"/>
    <n v="1139.4000000000001"/>
    <n v="1053.7"/>
    <n v="1812"/>
    <n v="672.59999999999991"/>
    <e v="#N/A"/>
    <e v="#N/A"/>
    <e v="#N/A"/>
    <e v="#N/A"/>
    <x v="0"/>
  </r>
  <r>
    <x v="58"/>
    <n v="1765.9"/>
    <n v="1326.5"/>
    <n v="1634.7"/>
    <n v="-131.20000000000005"/>
    <e v="#N/A"/>
    <e v="#N/A"/>
    <e v="#N/A"/>
    <e v="#N/A"/>
    <x v="0"/>
  </r>
  <r>
    <x v="59"/>
    <n v="1264.9000000000001"/>
    <n v="974"/>
    <n v="3049.8"/>
    <n v="1784.9"/>
    <e v="#N/A"/>
    <e v="#N/A"/>
    <e v="#N/A"/>
    <e v="#N/A"/>
    <x v="0"/>
  </r>
  <r>
    <x v="60"/>
    <n v="1294.3"/>
    <n v="1262.4000000000001"/>
    <n v="1275.5"/>
    <n v="-18.799999999999955"/>
    <e v="#N/A"/>
    <e v="#N/A"/>
    <e v="#N/A"/>
    <e v="#N/A"/>
    <x v="0"/>
  </r>
  <r>
    <x v="61"/>
    <n v="971.3"/>
    <n v="856"/>
    <n v="911.4"/>
    <n v="-59.899999999999977"/>
    <e v="#N/A"/>
    <e v="#N/A"/>
    <e v="#N/A"/>
    <e v="#N/A"/>
    <x v="0"/>
  </r>
  <r>
    <x v="62"/>
    <n v="1040"/>
    <n v="968.9"/>
    <n v="1265.5"/>
    <n v="225.5"/>
    <e v="#N/A"/>
    <e v="#N/A"/>
    <e v="#N/A"/>
    <e v="#N/A"/>
    <x v="0"/>
  </r>
  <r>
    <x v="63"/>
    <n v="984.4"/>
    <n v="911.8"/>
    <n v="1135.0999999999999"/>
    <n v="150.69999999999993"/>
    <e v="#N/A"/>
    <e v="#N/A"/>
    <e v="#N/A"/>
    <e v="#N/A"/>
    <x v="0"/>
  </r>
  <r>
    <x v="64"/>
    <n v="1941"/>
    <n v="1715.3"/>
    <n v="1504.9"/>
    <n v="-436.09999999999991"/>
    <e v="#N/A"/>
    <e v="#N/A"/>
    <e v="#N/A"/>
    <e v="#N/A"/>
    <x v="0"/>
  </r>
  <r>
    <x v="65"/>
    <n v="1006.9"/>
    <n v="927.7"/>
    <n v="1146.7"/>
    <n v="139.80000000000007"/>
    <e v="#N/A"/>
    <e v="#N/A"/>
    <e v="#N/A"/>
    <e v="#N/A"/>
    <x v="0"/>
  </r>
  <r>
    <x v="66"/>
    <n v="1598.2"/>
    <n v="1516.2"/>
    <n v="1820.9"/>
    <n v="222.70000000000005"/>
    <e v="#N/A"/>
    <e v="#N/A"/>
    <e v="#N/A"/>
    <e v="#N/A"/>
    <x v="0"/>
  </r>
  <r>
    <x v="67"/>
    <n v="1067.4000000000001"/>
    <n v="995.9"/>
    <n v="1553.4"/>
    <n v="486"/>
    <e v="#N/A"/>
    <e v="#N/A"/>
    <e v="#N/A"/>
    <e v="#N/A"/>
    <x v="0"/>
  </r>
  <r>
    <x v="68"/>
    <n v="1007.1"/>
    <n v="915.6"/>
    <n v="1705.9"/>
    <n v="698.80000000000007"/>
    <e v="#N/A"/>
    <e v="#N/A"/>
    <e v="#N/A"/>
    <e v="#N/A"/>
    <x v="0"/>
  </r>
  <r>
    <x v="69"/>
    <n v="1770"/>
    <n v="1685.3"/>
    <n v="1565.9"/>
    <n v="-204.09999999999991"/>
    <e v="#N/A"/>
    <e v="#N/A"/>
    <e v="#N/A"/>
    <e v="#N/A"/>
    <x v="0"/>
  </r>
  <r>
    <x v="70"/>
    <n v="1305.9000000000001"/>
    <n v="1202.3"/>
    <n v="1949.1"/>
    <n v="643.19999999999982"/>
    <e v="#N/A"/>
    <e v="#N/A"/>
    <e v="#N/A"/>
    <e v="#N/A"/>
    <x v="0"/>
  </r>
  <r>
    <x v="71"/>
    <n v="1591.2"/>
    <n v="1156.4000000000001"/>
    <n v="2440.6999999999998"/>
    <n v="849.49999999999977"/>
    <e v="#N/A"/>
    <e v="#N/A"/>
    <e v="#N/A"/>
    <e v="#N/A"/>
    <x v="0"/>
  </r>
  <r>
    <x v="72"/>
    <n v="1399.3"/>
    <n v="1333"/>
    <n v="1501.3"/>
    <n v="102"/>
    <e v="#N/A"/>
    <e v="#N/A"/>
    <e v="#N/A"/>
    <e v="#N/A"/>
    <x v="0"/>
  </r>
  <r>
    <x v="73"/>
    <n v="1048.9000000000001"/>
    <n v="960.1"/>
    <n v="1786.2"/>
    <n v="737.3"/>
    <e v="#N/A"/>
    <e v="#N/A"/>
    <e v="#N/A"/>
    <e v="#N/A"/>
    <x v="0"/>
  </r>
  <r>
    <x v="74"/>
    <n v="1122.9000000000001"/>
    <n v="985.3"/>
    <n v="1514.9"/>
    <n v="392"/>
    <e v="#N/A"/>
    <e v="#N/A"/>
    <e v="#N/A"/>
    <e v="#N/A"/>
    <x v="0"/>
  </r>
  <r>
    <x v="75"/>
    <n v="1757.8"/>
    <n v="1645.9"/>
    <n v="1461.3"/>
    <n v="-296.5"/>
    <e v="#N/A"/>
    <e v="#N/A"/>
    <e v="#N/A"/>
    <e v="#N/A"/>
    <x v="0"/>
  </r>
  <r>
    <x v="76"/>
    <n v="1599.9"/>
    <n v="1465.2"/>
    <n v="1869.9"/>
    <n v="270"/>
    <e v="#N/A"/>
    <e v="#N/A"/>
    <e v="#N/A"/>
    <e v="#N/A"/>
    <x v="0"/>
  </r>
  <r>
    <x v="77"/>
    <n v="1125.0999999999999"/>
    <n v="939.4"/>
    <n v="1382"/>
    <n v="256.90000000000009"/>
    <e v="#N/A"/>
    <e v="#N/A"/>
    <e v="#N/A"/>
    <e v="#N/A"/>
    <x v="0"/>
  </r>
  <r>
    <x v="78"/>
    <n v="1824.7"/>
    <n v="1707.5"/>
    <n v="2118"/>
    <n v="293.29999999999995"/>
    <e v="#N/A"/>
    <e v="#N/A"/>
    <e v="#N/A"/>
    <e v="#N/A"/>
    <x v="0"/>
  </r>
  <r>
    <x v="79"/>
    <n v="1335.7"/>
    <n v="1168.0999999999999"/>
    <n v="1318.6"/>
    <n v="-17.100000000000136"/>
    <e v="#N/A"/>
    <e v="#N/A"/>
    <e v="#N/A"/>
    <e v="#N/A"/>
    <x v="0"/>
  </r>
  <r>
    <x v="80"/>
    <n v="1331.6"/>
    <n v="1231.8"/>
    <n v="1456.9"/>
    <n v="125.30000000000018"/>
    <e v="#N/A"/>
    <e v="#N/A"/>
    <e v="#N/A"/>
    <e v="#N/A"/>
    <x v="0"/>
  </r>
  <r>
    <x v="81"/>
    <n v="2196.1999999999998"/>
    <n v="2098.1"/>
    <n v="1752.7"/>
    <n v="-443.49999999999977"/>
    <e v="#N/A"/>
    <e v="#N/A"/>
    <e v="#N/A"/>
    <e v="#N/A"/>
    <x v="0"/>
  </r>
  <r>
    <x v="82"/>
    <n v="2168.9"/>
    <n v="1324.5"/>
    <n v="2169.9"/>
    <n v="1"/>
    <e v="#N/A"/>
    <e v="#N/A"/>
    <e v="#N/A"/>
    <e v="#N/A"/>
    <x v="0"/>
  </r>
  <r>
    <x v="83"/>
    <n v="1311.080111"/>
    <n v="1069.8434871500001"/>
    <n v="2995.3386609202798"/>
    <n v="1684.2585499202798"/>
    <e v="#N/A"/>
    <e v="#N/A"/>
    <e v="#N/A"/>
    <e v="#N/A"/>
    <x v="0"/>
  </r>
  <r>
    <x v="84"/>
    <n v="1966.8"/>
    <n v="1834"/>
    <n v="1714.2"/>
    <n v="-252.59999999999991"/>
    <e v="#N/A"/>
    <e v="#N/A"/>
    <e v="#N/A"/>
    <e v="#N/A"/>
    <x v="0"/>
  </r>
  <r>
    <x v="85"/>
    <n v="1198.2"/>
    <n v="1080.9000000000001"/>
    <n v="1445.3"/>
    <n v="247.09999999999991"/>
    <e v="#N/A"/>
    <e v="#N/A"/>
    <e v="#N/A"/>
    <e v="#N/A"/>
    <x v="0"/>
  </r>
  <r>
    <x v="86"/>
    <n v="1215.0999999999999"/>
    <n v="1087.3"/>
    <n v="1494.7"/>
    <n v="279.60000000000014"/>
    <e v="#N/A"/>
    <e v="#N/A"/>
    <e v="#N/A"/>
    <e v="#N/A"/>
    <x v="0"/>
  </r>
  <r>
    <x v="87"/>
    <n v="2193.9"/>
    <n v="2072.4"/>
    <n v="1698.3"/>
    <n v="-495.60000000000014"/>
    <e v="#N/A"/>
    <e v="#N/A"/>
    <e v="#N/A"/>
    <e v="#N/A"/>
    <x v="0"/>
  </r>
  <r>
    <x v="88"/>
    <n v="1907.4"/>
    <n v="1793.4"/>
    <n v="1470.5"/>
    <n v="-436.90000000000009"/>
    <e v="#N/A"/>
    <e v="#N/A"/>
    <e v="#N/A"/>
    <e v="#N/A"/>
    <x v="0"/>
  </r>
  <r>
    <x v="89"/>
    <n v="1299.2"/>
    <n v="1191.9000000000001"/>
    <n v="1143.3"/>
    <n v="-155.90000000000009"/>
    <e v="#N/A"/>
    <e v="#N/A"/>
    <e v="#N/A"/>
    <e v="#N/A"/>
    <x v="0"/>
  </r>
  <r>
    <x v="90"/>
    <n v="2256.1999999999998"/>
    <n v="2150.6"/>
    <n v="2660.8"/>
    <n v="404.60000000000036"/>
    <e v="#N/A"/>
    <e v="#N/A"/>
    <e v="#N/A"/>
    <e v="#N/A"/>
    <x v="0"/>
  </r>
  <r>
    <x v="91"/>
    <n v="1450"/>
    <n v="1339.8"/>
    <n v="1955.7"/>
    <n v="505.70000000000005"/>
    <e v="#N/A"/>
    <e v="#N/A"/>
    <e v="#N/A"/>
    <e v="#N/A"/>
    <x v="0"/>
  </r>
  <r>
    <x v="92"/>
    <n v="1380.3"/>
    <n v="1279.7"/>
    <n v="1647.6"/>
    <n v="267.29999999999995"/>
    <e v="#N/A"/>
    <e v="#N/A"/>
    <e v="#N/A"/>
    <e v="#N/A"/>
    <x v="0"/>
  </r>
  <r>
    <x v="93"/>
    <n v="2556.6"/>
    <n v="2441.3000000000002"/>
    <n v="2298.9"/>
    <n v="-257.69999999999982"/>
    <e v="#N/A"/>
    <e v="#N/A"/>
    <e v="#N/A"/>
    <e v="#N/A"/>
    <x v="0"/>
  </r>
  <r>
    <x v="94"/>
    <n v="1654.8"/>
    <n v="1538.8"/>
    <n v="2427.6"/>
    <n v="772.8"/>
    <e v="#N/A"/>
    <e v="#N/A"/>
    <e v="#N/A"/>
    <e v="#N/A"/>
    <x v="0"/>
  </r>
  <r>
    <x v="95"/>
    <n v="1692.9524873"/>
    <n v="1484.5831269800101"/>
    <n v="2584.2234853569398"/>
    <n v="891.27099805693979"/>
    <e v="#N/A"/>
    <e v="#N/A"/>
    <e v="#N/A"/>
    <e v="#N/A"/>
    <x v="0"/>
  </r>
  <r>
    <x v="96"/>
    <n v="2193.1999999999998"/>
    <n v="2128.1"/>
    <n v="1920.1"/>
    <n v="-273.09999999999991"/>
    <e v="#N/A"/>
    <e v="#N/A"/>
    <e v="#N/A"/>
    <e v="#N/A"/>
    <x v="0"/>
  </r>
  <r>
    <x v="97"/>
    <n v="1220.5999999999999"/>
    <n v="1111.5"/>
    <n v="1459.1"/>
    <n v="238.5"/>
    <e v="#N/A"/>
    <e v="#N/A"/>
    <e v="#N/A"/>
    <e v="#N/A"/>
    <x v="0"/>
  </r>
  <r>
    <x v="98"/>
    <n v="1438.5"/>
    <n v="1291.4000000000001"/>
    <n v="2048.5"/>
    <n v="610"/>
    <e v="#N/A"/>
    <e v="#N/A"/>
    <e v="#N/A"/>
    <e v="#N/A"/>
    <x v="0"/>
  </r>
  <r>
    <x v="99"/>
    <n v="2172"/>
    <n v="2089"/>
    <n v="2051.9"/>
    <n v="-120.09999999999991"/>
    <e v="#N/A"/>
    <e v="#N/A"/>
    <e v="#N/A"/>
    <e v="#N/A"/>
    <x v="0"/>
  </r>
  <r>
    <x v="100"/>
    <n v="1855.7"/>
    <n v="1741.1"/>
    <n v="2127.9"/>
    <n v="272.20000000000005"/>
    <e v="#N/A"/>
    <e v="#N/A"/>
    <e v="#N/A"/>
    <e v="#N/A"/>
    <x v="0"/>
  </r>
  <r>
    <x v="101"/>
    <n v="1425.6"/>
    <n v="1311.4"/>
    <n v="2325.1"/>
    <n v="899.5"/>
    <e v="#N/A"/>
    <e v="#N/A"/>
    <e v="#N/A"/>
    <e v="#N/A"/>
    <x v="0"/>
  </r>
  <r>
    <x v="102"/>
    <n v="2447.6"/>
    <n v="2298.3000000000002"/>
    <n v="2859.5"/>
    <n v="411.90000000000009"/>
    <e v="#N/A"/>
    <e v="#N/A"/>
    <e v="#N/A"/>
    <e v="#N/A"/>
    <x v="0"/>
  </r>
  <r>
    <x v="103"/>
    <n v="1572.9"/>
    <n v="1425"/>
    <n v="1794"/>
    <n v="221.09999999999991"/>
    <e v="#N/A"/>
    <e v="#N/A"/>
    <e v="#N/A"/>
    <e v="#N/A"/>
    <x v="0"/>
  </r>
  <r>
    <x v="104"/>
    <n v="1493.8"/>
    <n v="1369.4"/>
    <n v="2158.8000000000002"/>
    <n v="665.00000000000023"/>
    <e v="#N/A"/>
    <e v="#N/A"/>
    <e v="#N/A"/>
    <e v="#N/A"/>
    <x v="0"/>
  </r>
  <r>
    <x v="105"/>
    <n v="2580.9"/>
    <n v="2465.1999999999998"/>
    <n v="2749.4"/>
    <n v="168.5"/>
    <e v="#N/A"/>
    <e v="#N/A"/>
    <e v="#N/A"/>
    <e v="#N/A"/>
    <x v="0"/>
  </r>
  <r>
    <x v="106"/>
    <n v="1600.4"/>
    <n v="1507.3"/>
    <n v="2294.9"/>
    <n v="694.5"/>
    <e v="#N/A"/>
    <e v="#N/A"/>
    <e v="#N/A"/>
    <e v="#N/A"/>
    <x v="0"/>
  </r>
  <r>
    <x v="107"/>
    <n v="1807.5440298399999"/>
    <n v="1543.01820398001"/>
    <n v="2544.2084180000002"/>
    <n v="736.66438816000027"/>
    <e v="#N/A"/>
    <e v="#N/A"/>
    <e v="#N/A"/>
    <e v="#N/A"/>
    <x v="0"/>
  </r>
  <r>
    <x v="108"/>
    <n v="2169.8000000000002"/>
    <n v="2093.9"/>
    <n v="1841"/>
    <n v="-328.80000000000018"/>
    <e v="#N/A"/>
    <e v="#N/A"/>
    <e v="#N/A"/>
    <e v="#N/A"/>
    <x v="0"/>
  </r>
  <r>
    <x v="109"/>
    <n v="1355.1"/>
    <n v="1254"/>
    <n v="1332.3"/>
    <n v="-22.799999999999955"/>
    <e v="#N/A"/>
    <e v="#N/A"/>
    <e v="#N/A"/>
    <e v="#N/A"/>
    <x v="0"/>
  </r>
  <r>
    <x v="110"/>
    <n v="1541.5"/>
    <n v="1407.4"/>
    <n v="1729.31"/>
    <n v="187.80999999999995"/>
    <e v="#N/A"/>
    <e v="#N/A"/>
    <e v="#N/A"/>
    <e v="#N/A"/>
    <x v="0"/>
  </r>
  <r>
    <x v="111"/>
    <n v="1938.2"/>
    <n v="1830.9"/>
    <n v="1481.59"/>
    <n v="-456.61000000000013"/>
    <e v="#N/A"/>
    <e v="#N/A"/>
    <e v="#N/A"/>
    <e v="#N/A"/>
    <x v="0"/>
  </r>
  <r>
    <x v="112"/>
    <n v="1950.6"/>
    <n v="1852.1"/>
    <n v="1892.2"/>
    <n v="-58.399999999999864"/>
    <e v="#N/A"/>
    <e v="#N/A"/>
    <e v="#N/A"/>
    <e v="#N/A"/>
    <x v="0"/>
  </r>
  <r>
    <x v="113"/>
    <n v="1586.6"/>
    <n v="1437.2"/>
    <n v="2010.5"/>
    <n v="423.90000000000009"/>
    <e v="#N/A"/>
    <e v="#N/A"/>
    <e v="#N/A"/>
    <e v="#N/A"/>
    <x v="0"/>
  </r>
  <r>
    <x v="114"/>
    <n v="1841.6"/>
    <n v="1721.8"/>
    <n v="2581.6"/>
    <n v="740"/>
    <e v="#N/A"/>
    <e v="#N/A"/>
    <e v="#N/A"/>
    <e v="#N/A"/>
    <x v="0"/>
  </r>
  <r>
    <x v="115"/>
    <n v="1571.3"/>
    <n v="1434.8"/>
    <n v="2010.2"/>
    <n v="438.90000000000009"/>
    <e v="#N/A"/>
    <e v="#N/A"/>
    <e v="#N/A"/>
    <e v="#N/A"/>
    <x v="0"/>
  </r>
  <r>
    <x v="116"/>
    <n v="2264.3000000000002"/>
    <n v="2167.3000000000002"/>
    <n v="2239.9"/>
    <n v="-24.400000000000091"/>
    <e v="#N/A"/>
    <e v="#N/A"/>
    <e v="#N/A"/>
    <e v="#N/A"/>
    <x v="0"/>
  </r>
  <r>
    <x v="117"/>
    <n v="2549.6999999999998"/>
    <n v="2452.4"/>
    <n v="1954.1"/>
    <n v="-595.59999999999991"/>
    <e v="#N/A"/>
    <e v="#N/A"/>
    <e v="#N/A"/>
    <e v="#N/A"/>
    <x v="0"/>
  </r>
  <r>
    <x v="118"/>
    <n v="1905.3"/>
    <n v="1814.5"/>
    <n v="2835"/>
    <n v="929.7"/>
    <e v="#N/A"/>
    <e v="#N/A"/>
    <e v="#N/A"/>
    <e v="#N/A"/>
    <x v="0"/>
  </r>
  <r>
    <x v="119"/>
    <n v="2788.1010264500001"/>
    <n v="2507.6626860599999"/>
    <n v="3634.46092241"/>
    <n v="846.3598959599999"/>
    <e v="#N/A"/>
    <e v="#N/A"/>
    <e v="#N/A"/>
    <e v="#N/A"/>
    <x v="0"/>
  </r>
  <r>
    <x v="120"/>
    <n v="1777.2"/>
    <n v="1625.6"/>
    <n v="1933.2"/>
    <n v="156"/>
    <e v="#N/A"/>
    <e v="#N/A"/>
    <e v="#N/A"/>
    <e v="#N/A"/>
    <x v="0"/>
  </r>
  <r>
    <x v="121"/>
    <n v="1520"/>
    <n v="1418.2"/>
    <n v="1530.4"/>
    <n v="10.400000000000091"/>
    <e v="#N/A"/>
    <e v="#N/A"/>
    <e v="#N/A"/>
    <e v="#N/A"/>
    <x v="0"/>
  </r>
  <r>
    <x v="122"/>
    <n v="1772.8"/>
    <n v="1650.8"/>
    <n v="2182.1999999999998"/>
    <n v="409.39999999999986"/>
    <e v="#N/A"/>
    <e v="#N/A"/>
    <e v="#N/A"/>
    <e v="#N/A"/>
    <x v="0"/>
  </r>
  <r>
    <x v="123"/>
    <n v="2560.6999999999998"/>
    <n v="2451"/>
    <n v="2014.9"/>
    <n v="-545.79999999999973"/>
    <e v="#N/A"/>
    <e v="#N/A"/>
    <e v="#N/A"/>
    <e v="#N/A"/>
    <x v="0"/>
  </r>
  <r>
    <x v="124"/>
    <n v="2256.8000000000002"/>
    <n v="2148.8000000000002"/>
    <n v="2284.1"/>
    <n v="27.299999999999727"/>
    <e v="#N/A"/>
    <e v="#N/A"/>
    <e v="#N/A"/>
    <e v="#N/A"/>
    <x v="0"/>
  </r>
  <r>
    <x v="125"/>
    <n v="1884.5"/>
    <n v="1749.7"/>
    <n v="1848.7"/>
    <n v="-35.799999999999955"/>
    <e v="#N/A"/>
    <e v="#N/A"/>
    <e v="#N/A"/>
    <e v="#N/A"/>
    <x v="0"/>
  </r>
  <r>
    <x v="126"/>
    <n v="2656.2"/>
    <n v="2519.3000000000002"/>
    <n v="2774.3"/>
    <n v="118.10000000000036"/>
    <e v="#N/A"/>
    <e v="#N/A"/>
    <e v="#N/A"/>
    <e v="#N/A"/>
    <x v="0"/>
  </r>
  <r>
    <x v="127"/>
    <n v="1816.9"/>
    <n v="1694.1"/>
    <n v="2401.9"/>
    <n v="585"/>
    <e v="#N/A"/>
    <e v="#N/A"/>
    <e v="#N/A"/>
    <e v="#N/A"/>
    <x v="0"/>
  </r>
  <r>
    <x v="128"/>
    <n v="1707.1"/>
    <n v="1597.1"/>
    <n v="2348.6"/>
    <n v="641.5"/>
    <e v="#N/A"/>
    <e v="#N/A"/>
    <e v="#N/A"/>
    <e v="#N/A"/>
    <x v="0"/>
  </r>
  <r>
    <x v="129"/>
    <n v="2627.2"/>
    <n v="2483.6999999999998"/>
    <n v="2221.6"/>
    <n v="-405.59999999999991"/>
    <e v="#N/A"/>
    <e v="#N/A"/>
    <e v="#N/A"/>
    <e v="#N/A"/>
    <x v="0"/>
  </r>
  <r>
    <x v="130"/>
    <n v="2034.8"/>
    <n v="1937.4"/>
    <n v="2804.2"/>
    <n v="769.39999999999986"/>
    <e v="#N/A"/>
    <e v="#N/A"/>
    <e v="#N/A"/>
    <e v="#N/A"/>
    <x v="0"/>
  </r>
  <r>
    <x v="131"/>
    <n v="2292.4615505900001"/>
    <n v="2034.34616761999"/>
    <n v="4156.3742385300002"/>
    <n v="1863.9126879400001"/>
    <e v="#N/A"/>
    <e v="#N/A"/>
    <e v="#N/A"/>
    <e v="#N/A"/>
    <x v="0"/>
  </r>
  <r>
    <x v="132"/>
    <n v="2526.8000000000002"/>
    <n v="2455.9"/>
    <n v="2153.8000000000002"/>
    <n v="-373"/>
    <e v="#N/A"/>
    <e v="#N/A"/>
    <e v="#N/A"/>
    <e v="#N/A"/>
    <x v="0"/>
  </r>
  <r>
    <x v="133"/>
    <n v="1715"/>
    <n v="1608.1"/>
    <n v="2275.9"/>
    <n v="560.90000000000009"/>
    <e v="#N/A"/>
    <e v="#N/A"/>
    <e v="#N/A"/>
    <e v="#N/A"/>
    <x v="0"/>
  </r>
  <r>
    <x v="134"/>
    <n v="2525.6"/>
    <n v="2406"/>
    <n v="2466.6"/>
    <n v="-59"/>
    <e v="#N/A"/>
    <e v="#N/A"/>
    <e v="#N/A"/>
    <e v="#N/A"/>
    <x v="0"/>
  </r>
  <r>
    <x v="135"/>
    <n v="2748.9"/>
    <n v="2562.5"/>
    <n v="2078"/>
    <n v="-670.90000000000009"/>
    <e v="#N/A"/>
    <e v="#N/A"/>
    <e v="#N/A"/>
    <e v="#N/A"/>
    <x v="0"/>
  </r>
  <r>
    <x v="136"/>
    <n v="2059.8000000000002"/>
    <n v="1956"/>
    <n v="2692.3"/>
    <n v="632.5"/>
    <e v="#N/A"/>
    <e v="#N/A"/>
    <e v="#N/A"/>
    <e v="#N/A"/>
    <x v="0"/>
  </r>
  <r>
    <x v="137"/>
    <n v="1934"/>
    <n v="1774.1"/>
    <n v="2306.1999999999998"/>
    <n v="372.19999999999982"/>
    <e v="#N/A"/>
    <e v="#N/A"/>
    <e v="#N/A"/>
    <e v="#N/A"/>
    <x v="0"/>
  </r>
  <r>
    <x v="138"/>
    <n v="3125.6"/>
    <n v="2972"/>
    <n v="3238.9"/>
    <n v="113.30000000000018"/>
    <e v="#N/A"/>
    <e v="#N/A"/>
    <e v="#N/A"/>
    <e v="#N/A"/>
    <x v="0"/>
  </r>
  <r>
    <x v="139"/>
    <n v="2160.4"/>
    <n v="2036.9"/>
    <n v="2514.6999999999998"/>
    <n v="354.29999999999973"/>
    <e v="#N/A"/>
    <e v="#N/A"/>
    <e v="#N/A"/>
    <e v="#N/A"/>
    <x v="0"/>
  </r>
  <r>
    <x v="140"/>
    <n v="2179.6"/>
    <n v="1996.8"/>
    <n v="2720.3"/>
    <n v="540.70000000000027"/>
    <e v="#N/A"/>
    <e v="#N/A"/>
    <e v="#N/A"/>
    <e v="#N/A"/>
    <x v="0"/>
  </r>
  <r>
    <x v="141"/>
    <n v="3140"/>
    <n v="3038.2"/>
    <n v="2423.1"/>
    <n v="-716.90000000000009"/>
    <e v="#N/A"/>
    <e v="#N/A"/>
    <e v="#N/A"/>
    <e v="#N/A"/>
    <x v="0"/>
  </r>
  <r>
    <x v="142"/>
    <n v="2432"/>
    <n v="2244.5"/>
    <n v="3653.6"/>
    <n v="1221.5999999999999"/>
    <e v="#N/A"/>
    <e v="#N/A"/>
    <e v="#N/A"/>
    <e v="#N/A"/>
    <x v="0"/>
  </r>
  <r>
    <x v="143"/>
    <n v="2702.4504301699999"/>
    <n v="2187.1153921099999"/>
    <n v="5197.9811480999997"/>
    <n v="2495.5307179299998"/>
    <e v="#N/A"/>
    <e v="#N/A"/>
    <e v="#N/A"/>
    <e v="#N/A"/>
    <x v="0"/>
  </r>
  <r>
    <x v="144"/>
    <n v="2880.4"/>
    <n v="2829.5"/>
    <n v="2024.8"/>
    <n v="-855.60000000000014"/>
    <e v="#N/A"/>
    <e v="#N/A"/>
    <e v="#N/A"/>
    <e v="#N/A"/>
    <x v="0"/>
  </r>
  <r>
    <x v="145"/>
    <n v="2060.6999999999998"/>
    <n v="1941.8"/>
    <n v="2088.5"/>
    <n v="27.800000000000182"/>
    <e v="#N/A"/>
    <e v="#N/A"/>
    <e v="#N/A"/>
    <e v="#N/A"/>
    <x v="0"/>
  </r>
  <r>
    <x v="146"/>
    <n v="3151.6"/>
    <n v="3018.7"/>
    <n v="3814.5"/>
    <n v="662.90000000000009"/>
    <e v="#N/A"/>
    <e v="#N/A"/>
    <e v="#N/A"/>
    <e v="#N/A"/>
    <x v="0"/>
  </r>
  <r>
    <x v="147"/>
    <n v="3030.8"/>
    <n v="2894"/>
    <n v="2804.8"/>
    <n v="-226"/>
    <e v="#N/A"/>
    <e v="#N/A"/>
    <e v="#N/A"/>
    <e v="#N/A"/>
    <x v="0"/>
  </r>
  <r>
    <x v="148"/>
    <n v="2337.6999999999998"/>
    <n v="2194.5"/>
    <n v="3248.7"/>
    <n v="911"/>
    <e v="#N/A"/>
    <e v="#N/A"/>
    <e v="#N/A"/>
    <e v="#N/A"/>
    <x v="0"/>
  </r>
  <r>
    <x v="149"/>
    <n v="2333.3000000000002"/>
    <n v="2184.9"/>
    <n v="2445.1999999999998"/>
    <n v="111.89999999999964"/>
    <e v="#N/A"/>
    <e v="#N/A"/>
    <e v="#N/A"/>
    <e v="#N/A"/>
    <x v="0"/>
  </r>
  <r>
    <x v="150"/>
    <n v="3599.9"/>
    <n v="3390.8"/>
    <n v="3940.9"/>
    <n v="341"/>
    <e v="#N/A"/>
    <e v="#N/A"/>
    <e v="#N/A"/>
    <e v="#N/A"/>
    <x v="0"/>
  </r>
  <r>
    <x v="151"/>
    <n v="2504.6"/>
    <n v="2381.1999999999998"/>
    <n v="3361.5"/>
    <n v="856.90000000000009"/>
    <e v="#N/A"/>
    <e v="#N/A"/>
    <e v="#N/A"/>
    <e v="#N/A"/>
    <x v="0"/>
  </r>
  <r>
    <x v="152"/>
    <n v="2251.8000000000002"/>
    <n v="2126"/>
    <n v="3063.5"/>
    <n v="811.69999999999982"/>
    <e v="#N/A"/>
    <e v="#N/A"/>
    <e v="#N/A"/>
    <e v="#N/A"/>
    <x v="0"/>
  </r>
  <r>
    <x v="153"/>
    <n v="3729.5"/>
    <n v="3565.5"/>
    <n v="2885.7"/>
    <n v="-843.80000000000018"/>
    <e v="#N/A"/>
    <e v="#N/A"/>
    <e v="#N/A"/>
    <e v="#N/A"/>
    <x v="0"/>
  </r>
  <r>
    <x v="154"/>
    <n v="2634.8"/>
    <n v="2452.4"/>
    <n v="3566.2"/>
    <n v="931.39999999999964"/>
    <e v="#N/A"/>
    <e v="#N/A"/>
    <e v="#N/A"/>
    <e v="#N/A"/>
    <x v="0"/>
  </r>
  <r>
    <x v="155"/>
    <n v="3095.41813933001"/>
    <n v="2564.03355857"/>
    <n v="4137.8477825700002"/>
    <n v="1042.4296432399901"/>
    <e v="#N/A"/>
    <e v="#N/A"/>
    <e v="#N/A"/>
    <e v="#N/A"/>
    <x v="0"/>
  </r>
  <r>
    <x v="156"/>
    <n v="3095.8"/>
    <n v="3048.4"/>
    <n v="2549.8000000000002"/>
    <n v="-546"/>
    <e v="#N/A"/>
    <e v="#N/A"/>
    <e v="#N/A"/>
    <e v="#N/A"/>
    <x v="0"/>
  </r>
  <r>
    <x v="157"/>
    <n v="2571.6"/>
    <n v="2336.3000000000002"/>
    <n v="2053.5"/>
    <n v="-518.09999999999991"/>
    <e v="#N/A"/>
    <e v="#N/A"/>
    <e v="#N/A"/>
    <e v="#N/A"/>
    <x v="0"/>
  </r>
  <r>
    <x v="158"/>
    <n v="3291.9"/>
    <n v="3137.3"/>
    <n v="2957.5"/>
    <n v="-334.40000000000009"/>
    <e v="#N/A"/>
    <e v="#N/A"/>
    <e v="#N/A"/>
    <e v="#N/A"/>
    <x v="0"/>
  </r>
  <r>
    <x v="159"/>
    <n v="3659.8"/>
    <n v="3489.3"/>
    <n v="2890.8"/>
    <n v="-769"/>
    <e v="#N/A"/>
    <e v="#N/A"/>
    <e v="#N/A"/>
    <e v="#N/A"/>
    <x v="0"/>
  </r>
  <r>
    <x v="160"/>
    <n v="2499.9"/>
    <n v="2362.8000000000002"/>
    <n v="3079"/>
    <n v="579.09999999999991"/>
    <e v="#N/A"/>
    <e v="#N/A"/>
    <e v="#N/A"/>
    <e v="#N/A"/>
    <x v="0"/>
  </r>
  <r>
    <x v="161"/>
    <n v="2364.8000000000002"/>
    <n v="2241.6999999999998"/>
    <n v="2608.5"/>
    <n v="243.69999999999982"/>
    <e v="#N/A"/>
    <e v="#N/A"/>
    <e v="#N/A"/>
    <e v="#N/A"/>
    <x v="0"/>
  </r>
  <r>
    <x v="162"/>
    <n v="4012.8"/>
    <n v="3816.3"/>
    <n v="3881.4"/>
    <n v="-131.40000000000009"/>
    <e v="#N/A"/>
    <e v="#N/A"/>
    <e v="#N/A"/>
    <e v="#N/A"/>
    <x v="0"/>
  </r>
  <r>
    <x v="163"/>
    <n v="2542.6"/>
    <n v="2251.5"/>
    <n v="2916.4"/>
    <n v="373.80000000000018"/>
    <e v="#N/A"/>
    <e v="#N/A"/>
    <e v="#N/A"/>
    <e v="#N/A"/>
    <x v="0"/>
  </r>
  <r>
    <x v="164"/>
    <n v="2476.8000000000002"/>
    <n v="2282.4"/>
    <n v="3609.7"/>
    <n v="1132.8999999999996"/>
    <e v="#N/A"/>
    <e v="#N/A"/>
    <e v="#N/A"/>
    <e v="#N/A"/>
    <x v="0"/>
  </r>
  <r>
    <x v="165"/>
    <n v="3836"/>
    <n v="3706.7"/>
    <n v="3919.7"/>
    <n v="83.699999999999818"/>
    <e v="#N/A"/>
    <e v="#N/A"/>
    <e v="#N/A"/>
    <e v="#N/A"/>
    <x v="0"/>
  </r>
  <r>
    <x v="166"/>
    <n v="2423.1999999999998"/>
    <n v="2301.1999999999998"/>
    <n v="4847.5"/>
    <n v="2424.3000000000002"/>
    <e v="#N/A"/>
    <e v="#N/A"/>
    <e v="#N/A"/>
    <e v="#N/A"/>
    <x v="0"/>
  </r>
  <r>
    <x v="167"/>
    <n v="2802.8051635499901"/>
    <n v="2384.2475347299901"/>
    <n v="5041.6016642699997"/>
    <n v="2238.7965007200096"/>
    <e v="#N/A"/>
    <e v="#N/A"/>
    <e v="#N/A"/>
    <e v="#N/A"/>
    <x v="0"/>
  </r>
  <r>
    <x v="168"/>
    <n v="3147.9"/>
    <n v="3071.4"/>
    <n v="2798.9"/>
    <n v="-349"/>
    <e v="#N/A"/>
    <e v="#N/A"/>
    <e v="#N/A"/>
    <e v="#N/A"/>
    <x v="0"/>
  </r>
  <r>
    <x v="169"/>
    <n v="2163.5"/>
    <n v="2047.4"/>
    <n v="2243.6"/>
    <n v="80.099999999999909"/>
    <e v="#N/A"/>
    <e v="#N/A"/>
    <e v="#N/A"/>
    <e v="#N/A"/>
    <x v="0"/>
  </r>
  <r>
    <x v="170"/>
    <n v="2889.6"/>
    <n v="2777.9"/>
    <n v="3806.3"/>
    <n v="916.70000000000027"/>
    <e v="#N/A"/>
    <e v="#N/A"/>
    <e v="#N/A"/>
    <e v="#N/A"/>
    <x v="0"/>
  </r>
  <r>
    <x v="171"/>
    <n v="3391.9"/>
    <n v="3099.7"/>
    <n v="3806.6"/>
    <n v="414.69999999999982"/>
    <e v="#N/A"/>
    <e v="#N/A"/>
    <e v="#N/A"/>
    <e v="#N/A"/>
    <x v="0"/>
  </r>
  <r>
    <x v="172"/>
    <n v="2210.1999999999998"/>
    <n v="2086.3000000000002"/>
    <n v="3104.6"/>
    <n v="894.40000000000009"/>
    <e v="#N/A"/>
    <e v="#N/A"/>
    <e v="#N/A"/>
    <e v="#N/A"/>
    <x v="0"/>
  </r>
  <r>
    <x v="173"/>
    <n v="2453.6999999999998"/>
    <n v="2237.6999999999998"/>
    <n v="2399.9"/>
    <n v="-53.799999999999727"/>
    <e v="#N/A"/>
    <e v="#N/A"/>
    <e v="#N/A"/>
    <e v="#N/A"/>
    <x v="0"/>
  </r>
  <r>
    <x v="174"/>
    <n v="3705.8"/>
    <n v="3548.2"/>
    <n v="4488.7"/>
    <n v="782.89999999999964"/>
    <e v="#N/A"/>
    <e v="#N/A"/>
    <e v="#N/A"/>
    <e v="#N/A"/>
    <x v="0"/>
  </r>
  <r>
    <x v="175"/>
    <n v="2309.1999999999998"/>
    <n v="2155.8000000000002"/>
    <n v="3325.2"/>
    <n v="1016"/>
    <e v="#N/A"/>
    <e v="#N/A"/>
    <e v="#N/A"/>
    <e v="#N/A"/>
    <x v="0"/>
  </r>
  <r>
    <x v="176"/>
    <n v="2351.3000000000002"/>
    <n v="2191.1"/>
    <n v="4004.5"/>
    <n v="1653.1999999999998"/>
    <e v="#N/A"/>
    <e v="#N/A"/>
    <e v="#N/A"/>
    <e v="#N/A"/>
    <x v="0"/>
  </r>
  <r>
    <x v="177"/>
    <n v="3858.4"/>
    <n v="3675.4"/>
    <n v="3856.7"/>
    <n v="-1.7000000000002728"/>
    <e v="#N/A"/>
    <e v="#N/A"/>
    <e v="#N/A"/>
    <e v="#N/A"/>
    <x v="0"/>
  </r>
  <r>
    <x v="178"/>
    <n v="2433"/>
    <n v="2289.4"/>
    <n v="4919.3999999999996"/>
    <n v="2486.3999999999996"/>
    <e v="#N/A"/>
    <e v="#N/A"/>
    <e v="#N/A"/>
    <e v="#N/A"/>
    <x v="0"/>
  </r>
  <r>
    <x v="179"/>
    <n v="3122.65420791"/>
    <n v="2631.4315432399899"/>
    <n v="4954.4382843200001"/>
    <n v="1831.7840764100001"/>
    <e v="#N/A"/>
    <e v="#N/A"/>
    <e v="#N/A"/>
    <e v="#N/A"/>
    <x v="0"/>
  </r>
  <r>
    <x v="180"/>
    <n v="3320"/>
    <n v="3240.8"/>
    <n v="2933.7"/>
    <n v="-386.30000000000018"/>
    <e v="#N/A"/>
    <e v="#N/A"/>
    <e v="#N/A"/>
    <e v="#N/A"/>
    <x v="0"/>
  </r>
  <r>
    <x v="181"/>
    <n v="2389.6999999999998"/>
    <n v="2250.1999999999998"/>
    <n v="3124.3"/>
    <n v="734.60000000000036"/>
    <e v="#N/A"/>
    <e v="#N/A"/>
    <e v="#N/A"/>
    <e v="#N/A"/>
    <x v="0"/>
  </r>
  <r>
    <x v="182"/>
    <n v="3207"/>
    <n v="2982.2"/>
    <n v="4048.7"/>
    <n v="841.69999999999982"/>
    <e v="#N/A"/>
    <e v="#N/A"/>
    <e v="#N/A"/>
    <e v="#N/A"/>
    <x v="0"/>
  </r>
  <r>
    <x v="183"/>
    <n v="3778.5"/>
    <n v="3458.7"/>
    <n v="3110.3"/>
    <n v="-668.19999999999982"/>
    <e v="#N/A"/>
    <e v="#N/A"/>
    <e v="#N/A"/>
    <e v="#N/A"/>
    <x v="0"/>
  </r>
  <r>
    <x v="184"/>
    <n v="2433.1999999999998"/>
    <n v="2362.9"/>
    <n v="4524"/>
    <n v="2090.8000000000002"/>
    <e v="#N/A"/>
    <e v="#N/A"/>
    <e v="#N/A"/>
    <e v="#N/A"/>
    <x v="0"/>
  </r>
  <r>
    <x v="185"/>
    <n v="2650"/>
    <n v="2415.5"/>
    <n v="3126.9"/>
    <n v="476.90000000000009"/>
    <e v="#N/A"/>
    <e v="#N/A"/>
    <e v="#N/A"/>
    <e v="#N/A"/>
    <x v="0"/>
  </r>
  <r>
    <x v="186"/>
    <n v="4033.5"/>
    <n v="3739.3"/>
    <n v="4737"/>
    <n v="703.5"/>
    <e v="#N/A"/>
    <e v="#N/A"/>
    <e v="#N/A"/>
    <e v="#N/A"/>
    <x v="0"/>
  </r>
  <r>
    <x v="187"/>
    <n v="2810.5"/>
    <n v="2577.6"/>
    <n v="4417.1000000000004"/>
    <n v="1606.6000000000004"/>
    <e v="#N/A"/>
    <e v="#N/A"/>
    <e v="#N/A"/>
    <e v="#N/A"/>
    <x v="0"/>
  </r>
  <r>
    <x v="188"/>
    <n v="2648.4"/>
    <n v="2433.3000000000002"/>
    <n v="3547.2"/>
    <n v="898.79999999999973"/>
    <e v="#N/A"/>
    <e v="#N/A"/>
    <e v="#N/A"/>
    <e v="#N/A"/>
    <x v="0"/>
  </r>
  <r>
    <x v="189"/>
    <n v="3860.1"/>
    <n v="3670.2"/>
    <n v="4156.2"/>
    <n v="296.09999999999991"/>
    <e v="#N/A"/>
    <e v="#N/A"/>
    <e v="#N/A"/>
    <e v="#N/A"/>
    <x v="0"/>
  </r>
  <r>
    <x v="190"/>
    <n v="2892.5"/>
    <n v="2665.4"/>
    <n v="4505.3"/>
    <n v="1612.8000000000002"/>
    <e v="#N/A"/>
    <e v="#N/A"/>
    <e v="#N/A"/>
    <e v="#N/A"/>
    <x v="0"/>
  </r>
  <r>
    <x v="191"/>
    <n v="3401.7160759499902"/>
    <n v="2975.85683574"/>
    <n v="6154.6782427600001"/>
    <n v="2752.9621668100099"/>
    <e v="#N/A"/>
    <e v="#N/A"/>
    <e v="#N/A"/>
    <e v="#N/A"/>
    <x v="0"/>
  </r>
  <r>
    <x v="192"/>
    <n v="3539.1027612900002"/>
    <n v="3471.1952815700001"/>
    <n v="3032.3069472299999"/>
    <n v="-506.79581406000034"/>
    <e v="#N/A"/>
    <e v="#N/A"/>
    <e v="#N/A"/>
    <e v="#N/A"/>
    <x v="0"/>
  </r>
  <r>
    <x v="193"/>
    <n v="2664.7724901299998"/>
    <n v="2519.5179836399998"/>
    <n v="3744.1253798600001"/>
    <n v="1079.3528897300002"/>
    <e v="#N/A"/>
    <e v="#N/A"/>
    <e v="#N/A"/>
    <e v="#N/A"/>
    <x v="0"/>
  </r>
  <r>
    <x v="194"/>
    <n v="4527.2475450600004"/>
    <n v="4213.9090571999996"/>
    <n v="4273.24719886"/>
    <n v="-254.00034620000042"/>
    <e v="#N/A"/>
    <e v="#N/A"/>
    <e v="#N/A"/>
    <e v="#N/A"/>
    <x v="0"/>
  </r>
  <r>
    <x v="195"/>
    <n v="4067.9948165599999"/>
    <n v="3887.3510043199999"/>
    <n v="4164.1067923700002"/>
    <n v="96.111975810000331"/>
    <e v="#N/A"/>
    <e v="#N/A"/>
    <e v="#N/A"/>
    <e v="#N/A"/>
    <x v="0"/>
  </r>
  <r>
    <x v="196"/>
    <n v="2999.4984479099999"/>
    <n v="2837.97569621"/>
    <n v="4921.4609234899999"/>
    <n v="1921.96247558"/>
    <e v="#N/A"/>
    <e v="#N/A"/>
    <e v="#N/A"/>
    <e v="#N/A"/>
    <x v="0"/>
  </r>
  <r>
    <x v="197"/>
    <n v="3351.2065595600002"/>
    <n v="2998.1789812100001"/>
    <n v="3870.7688269999999"/>
    <n v="519.56226743999969"/>
    <e v="#N/A"/>
    <e v="#N/A"/>
    <e v="#N/A"/>
    <e v="#N/A"/>
    <x v="0"/>
  </r>
  <r>
    <x v="198"/>
    <n v="4394.5165648800003"/>
    <n v="4185.0385157000001"/>
    <n v="4913.7183537800001"/>
    <n v="519.20178889999988"/>
    <e v="#N/A"/>
    <e v="#N/A"/>
    <e v="#N/A"/>
    <e v="#N/A"/>
    <x v="0"/>
  </r>
  <r>
    <x v="199"/>
    <n v="3109.4753110800002"/>
    <n v="3001.6253567499998"/>
    <n v="4381.4914187200002"/>
    <n v="1272.01610764"/>
    <e v="#N/A"/>
    <e v="#N/A"/>
    <e v="#N/A"/>
    <e v="#N/A"/>
    <x v="0"/>
  </r>
  <r>
    <x v="200"/>
    <n v="3176.75020713"/>
    <n v="2905.4652614199999"/>
    <n v="4049.87507375"/>
    <n v="873.12486661999992"/>
    <e v="#N/A"/>
    <e v="#N/A"/>
    <e v="#N/A"/>
    <e v="#N/A"/>
    <x v="0"/>
  </r>
  <r>
    <x v="201"/>
    <n v="4505.8210292800004"/>
    <n v="4289.61141649"/>
    <n v="4300.9157872200003"/>
    <n v="-204.90524206000009"/>
    <e v="#N/A"/>
    <e v="#N/A"/>
    <e v="#N/A"/>
    <e v="#N/A"/>
    <x v="0"/>
  </r>
  <r>
    <x v="202"/>
    <n v="3306.5300191000001"/>
    <n v="2915.9814200699998"/>
    <n v="3941.1405163600002"/>
    <n v="634.6104972600001"/>
    <e v="#N/A"/>
    <e v="#N/A"/>
    <e v="#N/A"/>
    <e v="#N/A"/>
    <x v="0"/>
  </r>
  <r>
    <x v="203"/>
    <n v="3511.0767066499998"/>
    <n v="3066.3039670399999"/>
    <n v="7917.8194815500001"/>
    <n v="4406.7427748999999"/>
    <e v="#N/A"/>
    <e v="#N/A"/>
    <e v="#N/A"/>
    <e v="#N/A"/>
    <x v="0"/>
  </r>
  <r>
    <x v="204"/>
    <n v="3973.17155336"/>
    <n v="3867.7989505800001"/>
    <n v="3277.7162880599999"/>
    <n v="-695.45526530000006"/>
    <e v="#N/A"/>
    <e v="#N/A"/>
    <e v="#N/A"/>
    <e v="#N/A"/>
    <x v="0"/>
  </r>
  <r>
    <x v="205"/>
    <n v="3158.6973125899999"/>
    <n v="2863.4738010800002"/>
    <n v="3381.67327419"/>
    <n v="222.97596160000012"/>
    <e v="#N/A"/>
    <e v="#N/A"/>
    <e v="#N/A"/>
    <e v="#N/A"/>
    <x v="0"/>
  </r>
  <r>
    <x v="206"/>
    <n v="4288.0613756100001"/>
    <n v="4095.1601116900001"/>
    <n v="3821.0057887200001"/>
    <n v="-467.05558689000009"/>
    <e v="#N/A"/>
    <e v="#N/A"/>
    <e v="#N/A"/>
    <e v="#N/A"/>
    <x v="0"/>
  </r>
  <r>
    <x v="207"/>
    <n v="4092.2680739299999"/>
    <n v="3999.80618869"/>
    <n v="3615.0306740199999"/>
    <n v="-477.23739991000002"/>
    <e v="#N/A"/>
    <e v="#N/A"/>
    <e v="#N/A"/>
    <e v="#N/A"/>
    <x v="0"/>
  </r>
  <r>
    <x v="208"/>
    <n v="3391.0261015599999"/>
    <n v="3046.6744457300001"/>
    <n v="4033.10004764"/>
    <n v="642.07394608000004"/>
    <e v="#N/A"/>
    <e v="#N/A"/>
    <e v="#N/A"/>
    <e v="#N/A"/>
    <x v="0"/>
  </r>
  <r>
    <x v="209"/>
    <n v="3461.3295928699999"/>
    <n v="3253.91751514"/>
    <n v="4026.8446657499999"/>
    <n v="565.51507287999993"/>
    <e v="#N/A"/>
    <e v="#N/A"/>
    <e v="#N/A"/>
    <e v="#N/A"/>
    <x v="0"/>
  </r>
  <r>
    <x v="210"/>
    <n v="4722.9146405800002"/>
    <n v="4490.6509391099999"/>
    <n v="5522.6818697600002"/>
    <n v="799.76722917999996"/>
    <e v="#N/A"/>
    <e v="#N/A"/>
    <e v="#N/A"/>
    <e v="#N/A"/>
    <x v="0"/>
  </r>
  <r>
    <x v="211"/>
    <n v="3446.1246710800001"/>
    <n v="3102.0041235200001"/>
    <n v="5283.9953988300003"/>
    <n v="1837.8707277500002"/>
    <e v="#N/A"/>
    <e v="#N/A"/>
    <e v="#N/A"/>
    <e v="#N/A"/>
    <x v="0"/>
  </r>
  <r>
    <x v="212"/>
    <n v="3113.1383969799999"/>
    <n v="2903.6489488799998"/>
    <n v="4671.1978195199999"/>
    <n v="1558.05942254"/>
    <e v="#N/A"/>
    <e v="#N/A"/>
    <e v="#N/A"/>
    <e v="#N/A"/>
    <x v="0"/>
  </r>
  <r>
    <x v="213"/>
    <n v="4841.8522731599996"/>
    <n v="4615.4725564199998"/>
    <n v="4755.2666633700001"/>
    <n v="-86.58560978999958"/>
    <e v="#N/A"/>
    <e v="#N/A"/>
    <e v="#N/A"/>
    <e v="#N/A"/>
    <x v="0"/>
  </r>
  <r>
    <x v="214"/>
    <n v="3324.6735556600001"/>
    <n v="3120.7536733299999"/>
    <n v="6166.8723551900002"/>
    <n v="2842.1987995300001"/>
    <e v="#N/A"/>
    <e v="#N/A"/>
    <e v="#N/A"/>
    <e v="#N/A"/>
    <x v="0"/>
  </r>
  <r>
    <x v="215"/>
    <n v="4060.5574249699998"/>
    <n v="3460.4666042499998"/>
    <n v="6764.1766524699897"/>
    <n v="2703.6192274999898"/>
    <e v="#N/A"/>
    <e v="#N/A"/>
    <e v="#N/A"/>
    <e v="#N/A"/>
    <x v="0"/>
  </r>
  <r>
    <x v="216"/>
    <n v="4640.7073877399998"/>
    <n v="4505.3548003300002"/>
    <n v="3218.8636369999999"/>
    <n v="-1421.8437507399999"/>
    <e v="#N/A"/>
    <e v="#N/A"/>
    <e v="#N/A"/>
    <e v="#N/A"/>
    <x v="0"/>
  </r>
  <r>
    <x v="217"/>
    <n v="3208.33303411"/>
    <n v="3030.7808128000001"/>
    <n v="4064.2732972600002"/>
    <n v="855.94026315000019"/>
    <e v="#N/A"/>
    <e v="#N/A"/>
    <e v="#N/A"/>
    <e v="#N/A"/>
    <x v="0"/>
  </r>
  <r>
    <x v="218"/>
    <n v="4344.9801938999999"/>
    <n v="4142.6001531900001"/>
    <n v="4308.3030974800004"/>
    <n v="-36.677096419999543"/>
    <e v="#N/A"/>
    <e v="#N/A"/>
    <e v="#N/A"/>
    <e v="#N/A"/>
    <x v="0"/>
  </r>
  <r>
    <x v="219"/>
    <n v="5043.2189193599997"/>
    <n v="4775.6240939099998"/>
    <n v="5368.3800786700003"/>
    <n v="325.16115931000058"/>
    <e v="#N/A"/>
    <e v="#N/A"/>
    <e v="#N/A"/>
    <e v="#N/A"/>
    <x v="0"/>
  </r>
  <r>
    <x v="220"/>
    <n v="3743.6664676"/>
    <n v="3439.92101099"/>
    <n v="4643.1962090200004"/>
    <n v="899.52974142000039"/>
    <e v="#N/A"/>
    <e v="#N/A"/>
    <e v="#N/A"/>
    <e v="#N/A"/>
    <x v="0"/>
  </r>
  <r>
    <x v="221"/>
    <n v="3237.7923631499998"/>
    <n v="3031.3536689900002"/>
    <n v="4706.0711779499998"/>
    <n v="1468.2788148"/>
    <e v="#N/A"/>
    <e v="#N/A"/>
    <e v="#N/A"/>
    <e v="#N/A"/>
    <x v="0"/>
  </r>
  <r>
    <x v="222"/>
    <n v="5470.8875614099998"/>
    <n v="5213.8326661399997"/>
    <n v="6093.9466303199997"/>
    <n v="623.05906890999995"/>
    <e v="#N/A"/>
    <e v="#N/A"/>
    <e v="#N/A"/>
    <e v="#N/A"/>
    <x v="0"/>
  </r>
  <r>
    <x v="223"/>
    <n v="3504.8045891000002"/>
    <n v="3303.8880714699999"/>
    <n v="4321.7439588699999"/>
    <n v="816.93936976999976"/>
    <e v="#N/A"/>
    <e v="#N/A"/>
    <e v="#N/A"/>
    <e v="#N/A"/>
    <x v="0"/>
  </r>
  <r>
    <x v="224"/>
    <n v="3476.8100049200002"/>
    <n v="3175.18702132"/>
    <n v="4307.1624939499998"/>
    <n v="830.35248902999956"/>
    <e v="#N/A"/>
    <e v="#N/A"/>
    <e v="#N/A"/>
    <e v="#N/A"/>
    <x v="0"/>
  </r>
  <r>
    <x v="225"/>
    <n v="5368.1886433199998"/>
    <n v="5114.8164276400003"/>
    <n v="4388.46249876"/>
    <n v="-979.72614455999974"/>
    <e v="#N/A"/>
    <e v="#N/A"/>
    <e v="#N/A"/>
    <e v="#N/A"/>
    <x v="0"/>
  </r>
  <r>
    <x v="226"/>
    <n v="3505.815325"/>
    <n v="3300.2372912000001"/>
    <n v="5495.1614299700004"/>
    <n v="1989.3461049700004"/>
    <e v="#N/A"/>
    <e v="#N/A"/>
    <e v="#N/A"/>
    <e v="#N/A"/>
    <x v="0"/>
  </r>
  <r>
    <x v="227"/>
    <n v="3713.96081353001"/>
    <n v="3301.9516088200098"/>
    <n v="7353.3875931499997"/>
    <n v="3639.4267796199897"/>
    <e v="#N/A"/>
    <e v="#N/A"/>
    <e v="#N/A"/>
    <e v="#N/A"/>
    <x v="0"/>
  </r>
  <r>
    <x v="228"/>
    <n v="4935.7369307500003"/>
    <n v="4696.2440091400003"/>
    <n v="3427.1768700299999"/>
    <n v="-1508.5600607200004"/>
    <e v="#N/A"/>
    <e v="#N/A"/>
    <e v="#N/A"/>
    <e v="#N/A"/>
    <x v="0"/>
  </r>
  <r>
    <x v="229"/>
    <n v="3315.53630759"/>
    <n v="3139.8641973899998"/>
    <n v="3706.58102951"/>
    <n v="391.04472192000003"/>
    <e v="#N/A"/>
    <e v="#N/A"/>
    <e v="#N/A"/>
    <e v="#N/A"/>
    <x v="0"/>
  </r>
  <r>
    <x v="230"/>
    <n v="4370.1102629400002"/>
    <n v="4089.3390322700002"/>
    <n v="4762.6335863100003"/>
    <n v="392.52332337000007"/>
    <e v="#N/A"/>
    <e v="#N/A"/>
    <e v="#N/A"/>
    <e v="#N/A"/>
    <x v="0"/>
  </r>
  <r>
    <x v="231"/>
    <n v="5331.4925299500001"/>
    <n v="5068.5199600599999"/>
    <n v="5569.5891886099998"/>
    <n v="238.09665865999978"/>
    <e v="#N/A"/>
    <e v="#N/A"/>
    <e v="#N/A"/>
    <e v="#N/A"/>
    <x v="0"/>
  </r>
  <r>
    <x v="232"/>
    <n v="3796.3264039800001"/>
    <n v="3565.81076704"/>
    <n v="5256.9223151400001"/>
    <n v="1460.59591116"/>
    <e v="#N/A"/>
    <e v="#N/A"/>
    <e v="#N/A"/>
    <e v="#N/A"/>
    <x v="0"/>
  </r>
  <r>
    <x v="233"/>
    <n v="3717.2435190800002"/>
    <n v="3402.23286641"/>
    <n v="5181.6608898200002"/>
    <n v="1464.41737074"/>
    <e v="#N/A"/>
    <e v="#N/A"/>
    <e v="#N/A"/>
    <e v="#N/A"/>
    <x v="0"/>
  </r>
  <r>
    <x v="234"/>
    <n v="5950.8029305999999"/>
    <n v="5589.2027843200003"/>
    <n v="6091.6898777300003"/>
    <n v="140.88694713000041"/>
    <e v="#N/A"/>
    <e v="#N/A"/>
    <e v="#N/A"/>
    <e v="#N/A"/>
    <x v="0"/>
  </r>
  <r>
    <x v="235"/>
    <n v="3808.8965062100001"/>
    <n v="3601.8945415399999"/>
    <n v="5440.7568587799997"/>
    <n v="1631.8603525699996"/>
    <e v="#N/A"/>
    <e v="#N/A"/>
    <e v="#N/A"/>
    <e v="#N/A"/>
    <x v="0"/>
  </r>
  <r>
    <x v="236"/>
    <n v="3758.9476866199998"/>
    <n v="3528.1331951000002"/>
    <n v="4386.3029158500003"/>
    <n v="627.35522923000053"/>
    <e v="#N/A"/>
    <e v="#N/A"/>
    <e v="#N/A"/>
    <e v="#N/A"/>
    <x v="0"/>
  </r>
  <r>
    <x v="237"/>
    <n v="5413.8380754500004"/>
    <n v="5264.3798552999997"/>
    <n v="3708.8945460700002"/>
    <n v="-1704.9435293800002"/>
    <e v="#N/A"/>
    <e v="#N/A"/>
    <e v="#N/A"/>
    <e v="#N/A"/>
    <x v="0"/>
  </r>
  <r>
    <x v="238"/>
    <n v="3695.4367421400002"/>
    <n v="3468.45609848"/>
    <n v="5185.9415888599997"/>
    <n v="1490.5048467199995"/>
    <e v="#N/A"/>
    <e v="#N/A"/>
    <e v="#N/A"/>
    <e v="#N/A"/>
    <x v="0"/>
  </r>
  <r>
    <x v="239"/>
    <n v="4129.88953038001"/>
    <n v="3682.8313658000002"/>
    <n v="8100.5078779900005"/>
    <n v="3970.6183476099905"/>
    <e v="#N/A"/>
    <e v="#N/A"/>
    <e v="#N/A"/>
    <e v="#N/A"/>
    <x v="0"/>
  </r>
  <r>
    <x v="240"/>
    <n v="4998.9747497999997"/>
    <n v="4793.1929513699997"/>
    <n v="3920.0481045299998"/>
    <n v="-1078.9266452699999"/>
    <e v="#N/A"/>
    <e v="#N/A"/>
    <e v="#N/A"/>
    <e v="#N/A"/>
    <x v="0"/>
  </r>
  <r>
    <x v="241"/>
    <n v="3570.3703752699998"/>
    <n v="3340.3352861100002"/>
    <n v="4809.7724675899999"/>
    <n v="1239.4020923200001"/>
    <e v="#N/A"/>
    <e v="#N/A"/>
    <e v="#N/A"/>
    <e v="#N/A"/>
    <x v="0"/>
  </r>
  <r>
    <x v="242"/>
    <n v="4546.9126725400001"/>
    <n v="4196.6591700999998"/>
    <n v="5747.2560837499996"/>
    <n v="1200.3434112099994"/>
    <e v="#N/A"/>
    <e v="#N/A"/>
    <e v="#N/A"/>
    <e v="#N/A"/>
    <x v="0"/>
  </r>
  <r>
    <x v="243"/>
    <n v="5370.79585279"/>
    <n v="5113.67967675"/>
    <n v="5539.6102103100002"/>
    <n v="168.81435752000016"/>
    <e v="#N/A"/>
    <e v="#N/A"/>
    <e v="#N/A"/>
    <e v="#N/A"/>
    <x v="0"/>
  </r>
  <r>
    <x v="244"/>
    <n v="3749.0013093600001"/>
    <n v="3518.2657985400001"/>
    <n v="5015.0164405400001"/>
    <n v="1266.01513118"/>
    <e v="#N/A"/>
    <e v="#N/A"/>
    <e v="#N/A"/>
    <e v="#N/A"/>
    <x v="0"/>
  </r>
  <r>
    <x v="245"/>
    <n v="3859.1954185300001"/>
    <n v="3532.4241271699998"/>
    <n v="4742.9441576899999"/>
    <n v="883.74873915999979"/>
    <e v="#N/A"/>
    <e v="#N/A"/>
    <e v="#N/A"/>
    <e v="#N/A"/>
    <x v="0"/>
  </r>
  <r>
    <x v="246"/>
    <n v="5988.6719359899998"/>
    <n v="5776.3105588500002"/>
    <n v="5553.7849460999996"/>
    <n v="-434.88698989000022"/>
    <e v="#N/A"/>
    <e v="#N/A"/>
    <e v="#N/A"/>
    <e v="#N/A"/>
    <x v="0"/>
  </r>
  <r>
    <x v="247"/>
    <n v="3786.8500023500001"/>
    <n v="3540.7439999500002"/>
    <n v="5119.6834122700002"/>
    <n v="1332.8334099200001"/>
    <e v="#N/A"/>
    <e v="#N/A"/>
    <e v="#N/A"/>
    <e v="#N/A"/>
    <x v="0"/>
  </r>
  <r>
    <x v="248"/>
    <n v="3657.7524238300002"/>
    <n v="3429.5416249599998"/>
    <n v="4298.5822104099998"/>
    <n v="640.82978657999956"/>
    <e v="#N/A"/>
    <e v="#N/A"/>
    <e v="#N/A"/>
    <e v="#N/A"/>
    <x v="0"/>
  </r>
  <r>
    <x v="249"/>
    <n v="5473.0910550099998"/>
    <n v="5353.8160054500004"/>
    <n v="4583.2858664799996"/>
    <n v="-889.80518853000012"/>
    <e v="#N/A"/>
    <e v="#N/A"/>
    <e v="#N/A"/>
    <e v="#N/A"/>
    <x v="0"/>
  </r>
  <r>
    <x v="250"/>
    <n v="3762.5715617599999"/>
    <n v="3505.0861759600002"/>
    <n v="4109.8672824400001"/>
    <n v="347.29572068000016"/>
    <e v="#N/A"/>
    <e v="#N/A"/>
    <e v="#N/A"/>
    <e v="#N/A"/>
    <x v="0"/>
  </r>
  <r>
    <x v="251"/>
    <n v="4119.48672884999"/>
    <n v="3630.6776246600002"/>
    <n v="6451.31615031"/>
    <n v="2331.8294214600101"/>
    <e v="#N/A"/>
    <e v="#N/A"/>
    <e v="#N/A"/>
    <e v="#N/A"/>
    <x v="0"/>
  </r>
  <r>
    <x v="252"/>
    <n v="5339.6991979900004"/>
    <n v="4921.7370412999999"/>
    <n v="3934.6861902700002"/>
    <n v="-1405.0130077200001"/>
    <e v="#N/A"/>
    <e v="#N/A"/>
    <e v="#N/A"/>
    <e v="#N/A"/>
    <x v="0"/>
  </r>
  <r>
    <x v="253"/>
    <n v="3601.5654712999999"/>
    <n v="3350.36568291"/>
    <n v="4421.10293594"/>
    <n v="819.53746464000005"/>
    <e v="#N/A"/>
    <e v="#N/A"/>
    <e v="#N/A"/>
    <e v="#N/A"/>
    <x v="0"/>
  </r>
  <r>
    <x v="254"/>
    <n v="4517.0472874899997"/>
    <n v="4244.15826526"/>
    <n v="4829.8870620600001"/>
    <n v="312.83977457000037"/>
    <e v="#N/A"/>
    <e v="#N/A"/>
    <e v="#N/A"/>
    <e v="#N/A"/>
    <x v="0"/>
  </r>
  <r>
    <x v="255"/>
    <n v="5562.89343500001"/>
    <n v="5310.2536938900002"/>
    <n v="4457.20750236"/>
    <n v="-1105.6859326400099"/>
    <e v="#N/A"/>
    <e v="#N/A"/>
    <e v="#N/A"/>
    <e v="#N/A"/>
    <x v="0"/>
  </r>
  <r>
    <x v="256"/>
    <n v="4760.4481762599899"/>
    <n v="4457.7989239899998"/>
    <n v="4671.5968729099995"/>
    <n v="-88.851303349990303"/>
    <e v="#N/A"/>
    <e v="#N/A"/>
    <e v="#N/A"/>
    <e v="#N/A"/>
    <x v="0"/>
  </r>
  <r>
    <x v="257"/>
    <n v="4073.80481723"/>
    <n v="3828.1880115899999"/>
    <n v="5024.5920859600001"/>
    <n v="950.78726873000005"/>
    <e v="#N/A"/>
    <e v="#N/A"/>
    <e v="#N/A"/>
    <e v="#N/A"/>
    <x v="0"/>
  </r>
  <r>
    <x v="258"/>
    <n v="6505.0466706400002"/>
    <n v="6257.3371342500004"/>
    <n v="6202.3432359600001"/>
    <n v="-302.7034346800001"/>
    <e v="#N/A"/>
    <e v="#N/A"/>
    <e v="#N/A"/>
    <e v="#N/A"/>
    <x v="0"/>
  </r>
  <r>
    <x v="259"/>
    <n v="4392.2163212100004"/>
    <n v="4140.9993552400001"/>
    <n v="5235.4283311199997"/>
    <n v="843.21200990999932"/>
    <e v="#N/A"/>
    <e v="#N/A"/>
    <e v="#N/A"/>
    <e v="#N/A"/>
    <x v="0"/>
  </r>
  <r>
    <x v="260"/>
    <n v="3909.3518319700001"/>
    <n v="3672.76800512"/>
    <n v="5061.0265106099996"/>
    <n v="1151.6746786399995"/>
    <e v="#N/A"/>
    <e v="#N/A"/>
    <e v="#N/A"/>
    <e v="#N/A"/>
    <x v="0"/>
  </r>
  <r>
    <x v="261"/>
    <n v="5920.3194691400104"/>
    <n v="5677.6576166799996"/>
    <n v="5461.7014557599996"/>
    <n v="-458.61801338001078"/>
    <e v="#N/A"/>
    <e v="#N/A"/>
    <e v="#N/A"/>
    <e v="#N/A"/>
    <x v="0"/>
  </r>
  <r>
    <x v="262"/>
    <n v="4217.9788188299899"/>
    <n v="3977.6941037299998"/>
    <n v="5779.6887847500002"/>
    <n v="1561.7099659200103"/>
    <e v="#N/A"/>
    <e v="#N/A"/>
    <e v="#N/A"/>
    <e v="#N/A"/>
    <x v="0"/>
  </r>
  <r>
    <x v="263"/>
    <n v="4707.2935903299904"/>
    <n v="4270.4985603499999"/>
    <n v="8001.0695916799996"/>
    <n v="3293.7760013500092"/>
    <e v="#N/A"/>
    <e v="#N/A"/>
    <e v="#N/A"/>
    <e v="#N/A"/>
    <x v="0"/>
  </r>
  <r>
    <x v="264"/>
    <n v="5511.3825791500003"/>
    <n v="5263.7340332200001"/>
    <n v="4252.4204972400003"/>
    <n v="-1258.9620819100001"/>
    <e v="#N/A"/>
    <e v="#N/A"/>
    <e v="#N/A"/>
    <e v="#N/A"/>
    <x v="0"/>
  </r>
  <r>
    <x v="265"/>
    <n v="3891.5021593800002"/>
    <n v="3619.0734050800002"/>
    <n v="4451.2233238600002"/>
    <n v="559.72116447999997"/>
    <e v="#N/A"/>
    <e v="#N/A"/>
    <e v="#N/A"/>
    <e v="#N/A"/>
    <x v="0"/>
  </r>
  <r>
    <x v="266"/>
    <n v="5252.0608507500001"/>
    <n v="4894.7014616099996"/>
    <n v="4831.7472850100003"/>
    <n v="-420.31356573999983"/>
    <e v="#N/A"/>
    <e v="#N/A"/>
    <e v="#N/A"/>
    <e v="#N/A"/>
    <x v="0"/>
  </r>
  <r>
    <x v="267"/>
    <n v="5980.7965981799998"/>
    <n v="5742.6495636700001"/>
    <n v="5430.0875825900002"/>
    <n v="-550.70901558999958"/>
    <e v="#N/A"/>
    <e v="#N/A"/>
    <e v="#N/A"/>
    <e v="#N/A"/>
    <x v="0"/>
  </r>
  <r>
    <x v="268"/>
    <n v="4176.7126162100003"/>
    <n v="3940.7089202400002"/>
    <n v="5402.8656699100002"/>
    <n v="1226.1530536999999"/>
    <e v="#N/A"/>
    <e v="#N/A"/>
    <e v="#N/A"/>
    <e v="#N/A"/>
    <x v="0"/>
  </r>
  <r>
    <x v="269"/>
    <n v="4880.5488159699999"/>
    <n v="4638.7286048400001"/>
    <n v="4852.4025279199996"/>
    <n v="-28.146288050000294"/>
    <e v="#N/A"/>
    <e v="#N/A"/>
    <e v="#N/A"/>
    <e v="#N/A"/>
    <x v="0"/>
  </r>
  <r>
    <x v="270"/>
    <n v="6499.1382078300003"/>
    <n v="6255.9149373600003"/>
    <n v="6236.0147478600002"/>
    <n v="-263.12345997000011"/>
    <e v="#N/A"/>
    <e v="#N/A"/>
    <e v="#N/A"/>
    <e v="#N/A"/>
    <x v="0"/>
  </r>
  <r>
    <x v="271"/>
    <n v="4305.4475669800004"/>
    <n v="4058.2440552600001"/>
    <n v="5355.8225078100004"/>
    <n v="1050.37494083"/>
    <e v="#N/A"/>
    <e v="#N/A"/>
    <e v="#N/A"/>
    <e v="#N/A"/>
    <x v="0"/>
  </r>
  <r>
    <x v="272"/>
    <n v="4059.0077770799999"/>
    <n v="3770.9921027400001"/>
    <n v="5296.9168898600001"/>
    <n v="1237.9091127800002"/>
    <e v="#N/A"/>
    <e v="#N/A"/>
    <e v="#N/A"/>
    <e v="#N/A"/>
    <x v="0"/>
  </r>
  <r>
    <x v="273"/>
    <n v="6311.8649814099999"/>
    <n v="6048.8342556699999"/>
    <n v="5532.7922890999998"/>
    <n v="-779.07269231000009"/>
    <e v="#N/A"/>
    <e v="#N/A"/>
    <e v="#N/A"/>
    <e v="#N/A"/>
    <x v="0"/>
  </r>
  <r>
    <x v="274"/>
    <n v="4521.2324236100003"/>
    <n v="4198.7039674600001"/>
    <n v="5717.32392299"/>
    <n v="1196.0914993799997"/>
    <e v="#N/A"/>
    <e v="#N/A"/>
    <e v="#N/A"/>
    <e v="#N/A"/>
    <x v="0"/>
  </r>
  <r>
    <x v="275"/>
    <n v="4597.2247285599997"/>
    <n v="4251.7883181999996"/>
    <n v="9915.1194272199991"/>
    <n v="5317.8946986599994"/>
    <e v="#N/A"/>
    <e v="#N/A"/>
    <e v="#N/A"/>
    <e v="#N/A"/>
    <x v="0"/>
  </r>
  <r>
    <x v="276"/>
    <n v="5992.3598713900001"/>
    <n v="5750.5974330899999"/>
    <n v="4325.8874439700003"/>
    <n v="-1666.4724274199998"/>
    <e v="#N/A"/>
    <e v="#N/A"/>
    <e v="#N/A"/>
    <e v="#N/A"/>
    <x v="1"/>
  </r>
  <r>
    <x v="277"/>
    <n v="4068.3934258600002"/>
    <n v="3786.8552872800001"/>
    <n v="4655.5990672300004"/>
    <n v="587.20564137000019"/>
    <e v="#N/A"/>
    <e v="#N/A"/>
    <e v="#N/A"/>
    <e v="#N/A"/>
    <x v="1"/>
  </r>
  <r>
    <x v="278"/>
    <n v="5156.6170427099996"/>
    <n v="4791.3863523299997"/>
    <n v="4982.2761674000003"/>
    <n v="-174.34087530999932"/>
    <e v="#N/A"/>
    <e v="#N/A"/>
    <e v="#N/A"/>
    <e v="#N/A"/>
    <x v="1"/>
  </r>
  <r>
    <x v="279"/>
    <n v="6308.7822232099998"/>
    <n v="6061.56650713"/>
    <n v="5744.9190609200004"/>
    <n v="-563.86316228999931"/>
    <e v="#N/A"/>
    <e v="#N/A"/>
    <e v="#N/A"/>
    <e v="#N/A"/>
    <x v="1"/>
  </r>
  <r>
    <x v="280"/>
    <n v="4596.6745173600002"/>
    <n v="4293.8256662499998"/>
    <n v="5530.2316524400003"/>
    <n v="933.55713508000008"/>
    <e v="#N/A"/>
    <e v="#N/A"/>
    <e v="#N/A"/>
    <e v="#N/A"/>
    <x v="1"/>
  </r>
  <r>
    <x v="281"/>
    <n v="4545.1672471499996"/>
    <n v="4225.1221552699999"/>
    <n v="6038.9262589199998"/>
    <n v="1493.7590117700001"/>
    <e v="#N/A"/>
    <e v="#N/A"/>
    <e v="#N/A"/>
    <e v="#N/A"/>
    <x v="1"/>
  </r>
  <r>
    <x v="282"/>
    <n v="6931.2780644300001"/>
    <n v="6622.7245341999997"/>
    <n v="6817.1249909899998"/>
    <n v="-114.1530734400003"/>
    <e v="#N/A"/>
    <e v="#N/A"/>
    <e v="#N/A"/>
    <e v="#N/A"/>
    <x v="1"/>
  </r>
  <r>
    <x v="283"/>
    <n v="4475.1914664300002"/>
    <n v="4202.1808438099997"/>
    <n v="6183.8361960000002"/>
    <n v="1708.64472957"/>
    <e v="#N/A"/>
    <e v="#N/A"/>
    <e v="#N/A"/>
    <e v="#N/A"/>
    <x v="1"/>
  </r>
  <r>
    <x v="284"/>
    <n v="4194.7466058299997"/>
    <n v="3924.7526269800001"/>
    <n v="5720.7997963199996"/>
    <n v="1526.0531904899999"/>
    <e v="#N/A"/>
    <e v="#N/A"/>
    <e v="#N/A"/>
    <e v="#N/A"/>
    <x v="1"/>
  </r>
  <r>
    <x v="285"/>
    <n v="6731.9673479399999"/>
    <n v="6459.3396257200002"/>
    <n v="6158.0445900599998"/>
    <n v="-573.92275788000006"/>
    <e v="#N/A"/>
    <e v="#N/A"/>
    <e v="#N/A"/>
    <e v="#N/A"/>
    <x v="1"/>
  </r>
  <r>
    <x v="286"/>
    <n v="4705.06298126"/>
    <n v="4448.2937386499998"/>
    <n v="6807.3102612700004"/>
    <n v="2102.2472800100004"/>
    <e v="#N/A"/>
    <e v="#N/A"/>
    <e v="#N/A"/>
    <e v="#N/A"/>
    <x v="1"/>
  </r>
  <r>
    <x v="287"/>
    <n v="4635.7352444199996"/>
    <n v="4268.9471990900001"/>
    <n v="9745.6382778799998"/>
    <n v="5109.9030334600002"/>
    <e v="#N/A"/>
    <e v="#N/A"/>
    <e v="#N/A"/>
    <e v="#N/A"/>
    <x v="1"/>
  </r>
  <r>
    <x v="288"/>
    <n v="6276.8835821700004"/>
    <n v="5988.9154074500002"/>
    <n v="5222.0250614099996"/>
    <n v="-1054.8585207600008"/>
    <e v="#N/A"/>
    <e v="#N/A"/>
    <e v="#N/A"/>
    <e v="#N/A"/>
    <x v="1"/>
  </r>
  <r>
    <x v="289"/>
    <n v="4199.8018038500004"/>
    <n v="3918.7323529099999"/>
    <n v="5342.8977686600001"/>
    <n v="1143.0959648099997"/>
    <e v="#N/A"/>
    <e v="#N/A"/>
    <e v="#N/A"/>
    <e v="#N/A"/>
    <x v="1"/>
  </r>
  <r>
    <x v="290"/>
    <n v="5491.2075857999998"/>
    <n v="5091.4304974699999"/>
    <n v="5935.4122079999997"/>
    <n v="444.2046221999999"/>
    <e v="#N/A"/>
    <e v="#N/A"/>
    <e v="#N/A"/>
    <e v="#N/A"/>
    <x v="1"/>
  </r>
  <r>
    <x v="291"/>
    <n v="6507.4360556700003"/>
    <n v="6229.4993747799999"/>
    <n v="7288.7156524399998"/>
    <n v="781.27959676999944"/>
    <e v="#N/A"/>
    <e v="#N/A"/>
    <e v="#N/A"/>
    <e v="#N/A"/>
    <x v="1"/>
  </r>
  <r>
    <x v="292"/>
    <n v="4967.8468536099999"/>
    <n v="4597.0059210500003"/>
    <n v="5886.5482989599996"/>
    <n v="918.70144534999963"/>
    <e v="#N/A"/>
    <e v="#N/A"/>
    <e v="#N/A"/>
    <e v="#N/A"/>
    <x v="1"/>
  </r>
  <r>
    <x v="293"/>
    <n v="4550.2237054699999"/>
    <n v="4239.5763123300003"/>
    <n v="6765.6198635800001"/>
    <n v="2215.3961581100002"/>
    <e v="#N/A"/>
    <e v="#N/A"/>
    <e v="#N/A"/>
    <e v="#N/A"/>
    <x v="1"/>
  </r>
  <r>
    <x v="294"/>
    <n v="7344.1584046500002"/>
    <n v="7034.3465180900002"/>
    <n v="6992.9154773600003"/>
    <n v="-351.2429272899999"/>
    <e v="#N/A"/>
    <e v="#N/A"/>
    <e v="#N/A"/>
    <e v="#N/A"/>
    <x v="1"/>
  </r>
  <r>
    <x v="295"/>
    <n v="4785.6207266499996"/>
    <n v="4471.0587695900003"/>
    <n v="6656.6415310599996"/>
    <n v="1871.02080441"/>
    <e v="#N/A"/>
    <e v="#N/A"/>
    <e v="#N/A"/>
    <e v="#N/A"/>
    <x v="1"/>
  </r>
  <r>
    <x v="296"/>
    <n v="4568.1520811700002"/>
    <n v="4264.3291993800003"/>
    <n v="6487.6574105899999"/>
    <n v="1919.5053294199997"/>
    <e v="#N/A"/>
    <e v="#N/A"/>
    <e v="#N/A"/>
    <e v="#N/A"/>
    <x v="1"/>
  </r>
  <r>
    <x v="297"/>
    <n v="7490.8001254399996"/>
    <n v="7130.7517716599896"/>
    <n v="6929.2011715899998"/>
    <n v="-561.59895384999982"/>
    <e v="#N/A"/>
    <e v="#N/A"/>
    <e v="#N/A"/>
    <e v="#N/A"/>
    <x v="1"/>
  </r>
  <r>
    <x v="298"/>
    <n v="4929.1201464300002"/>
    <n v="4636.1296510600096"/>
    <n v="6662.3406416300004"/>
    <n v="1733.2204952000002"/>
    <e v="#N/A"/>
    <e v="#N/A"/>
    <e v="#N/A"/>
    <e v="#N/A"/>
    <x v="1"/>
  </r>
  <r>
    <x v="299"/>
    <n v="5443.5250444499998"/>
    <n v="4991.7820825799899"/>
    <n v="9666.2658056199907"/>
    <n v="4222.7407611699909"/>
    <e v="#N/A"/>
    <e v="#N/A"/>
    <e v="#N/A"/>
    <e v="#N/A"/>
    <x v="1"/>
  </r>
  <r>
    <x v="300"/>
    <n v="6920.0741807100003"/>
    <n v="6587.3890860000001"/>
    <n v="5473.6841686600001"/>
    <n v="-1446.3900120500002"/>
    <e v="#N/A"/>
    <e v="#N/A"/>
    <e v="#N/A"/>
    <e v="#N/A"/>
    <x v="1"/>
  </r>
  <r>
    <x v="301"/>
    <n v="4577.29128124"/>
    <n v="4261.04298156"/>
    <n v="5101.3445521800004"/>
    <n v="524.0532709400004"/>
    <e v="#N/A"/>
    <e v="#N/A"/>
    <e v="#N/A"/>
    <e v="#N/A"/>
    <x v="1"/>
  </r>
  <r>
    <x v="302"/>
    <n v="4014.2968544300002"/>
    <n v="3653.7471594399999"/>
    <n v="6320.89071831"/>
    <n v="2306.5938638799998"/>
    <e v="#N/A"/>
    <e v="#N/A"/>
    <e v="#N/A"/>
    <e v="#N/A"/>
    <x v="1"/>
  </r>
  <r>
    <x v="303"/>
    <n v="7231.7730652299997"/>
    <n v="6953.0565767999997"/>
    <n v="6420.9495038599998"/>
    <n v="-810.82356136999988"/>
    <e v="#N/A"/>
    <e v="#N/A"/>
    <e v="#N/A"/>
    <e v="#N/A"/>
    <x v="1"/>
  </r>
  <r>
    <x v="304"/>
    <n v="3757.5598825699999"/>
    <n v="3477.8681753800001"/>
    <n v="7611.7712688800002"/>
    <n v="3854.2113863100003"/>
    <e v="#N/A"/>
    <e v="#N/A"/>
    <e v="#N/A"/>
    <e v="#N/A"/>
    <x v="1"/>
  </r>
  <r>
    <x v="305"/>
    <n v="3862.8565073"/>
    <n v="3531.9593421200002"/>
    <n v="8817.0841830299996"/>
    <n v="4954.2276757299996"/>
    <e v="#N/A"/>
    <e v="#N/A"/>
    <e v="#N/A"/>
    <e v="#N/A"/>
    <x v="1"/>
  </r>
  <r>
    <x v="306"/>
    <n v="6395.6120831600001"/>
    <n v="6154.3139877399999"/>
    <n v="8132.7180141899998"/>
    <n v="1737.1059310299997"/>
    <e v="#N/A"/>
    <e v="#N/A"/>
    <e v="#N/A"/>
    <e v="#N/A"/>
    <x v="1"/>
  </r>
  <r>
    <x v="307"/>
    <n v="4266.8151461799998"/>
    <n v="3934.2787726500001"/>
    <n v="8490.3251489300001"/>
    <n v="4223.5100027500002"/>
    <e v="#N/A"/>
    <e v="#N/A"/>
    <e v="#N/A"/>
    <e v="#N/A"/>
    <x v="1"/>
  </r>
  <r>
    <x v="308"/>
    <n v="4538.1833012899997"/>
    <n v="4255.6126507700001"/>
    <n v="8624.1227146099991"/>
    <n v="4085.9394133199994"/>
    <e v="#N/A"/>
    <e v="#N/A"/>
    <e v="#N/A"/>
    <e v="#N/A"/>
    <x v="1"/>
  </r>
  <r>
    <x v="309"/>
    <n v="7903.8479291399999"/>
    <n v="7592.7580690799996"/>
    <n v="7836.6359327800001"/>
    <n v="-67.21199635999983"/>
    <e v="#N/A"/>
    <e v="#N/A"/>
    <e v="#N/A"/>
    <e v="#N/A"/>
    <x v="1"/>
  </r>
  <r>
    <x v="310"/>
    <n v="5009.8266837900001"/>
    <n v="4731.0470106700004"/>
    <n v="8197.7106181499894"/>
    <n v="3187.8839343599893"/>
    <e v="#N/A"/>
    <e v="#N/A"/>
    <e v="#N/A"/>
    <e v="#N/A"/>
    <x v="1"/>
  </r>
  <r>
    <x v="311"/>
    <n v="5587.5030586700004"/>
    <n v="5146.3222853699999"/>
    <n v="12501.790935380001"/>
    <n v="6914.2878767100001"/>
    <e v="#N/A"/>
    <e v="#N/A"/>
    <e v="#N/A"/>
    <e v="#N/A"/>
    <x v="1"/>
  </r>
  <r>
    <x v="312"/>
    <n v="7220.5"/>
    <n v="6893.7"/>
    <n v="5677.2"/>
    <n v="-1543.3000000000002"/>
    <e v="#N/A"/>
    <e v="#N/A"/>
    <e v="#N/A"/>
    <e v="#N/A"/>
    <x v="1"/>
  </r>
  <r>
    <x v="313"/>
    <n v="5046.2"/>
    <n v="4730.8999999999996"/>
    <n v="5545.7"/>
    <n v="499.5"/>
    <e v="#N/A"/>
    <e v="#N/A"/>
    <e v="#N/A"/>
    <e v="#N/A"/>
    <x v="1"/>
  </r>
  <r>
    <x v="314"/>
    <n v="6652"/>
    <n v="6255.2"/>
    <n v="6002.8"/>
    <n v="-649.19999999999982"/>
    <e v="#N/A"/>
    <e v="#N/A"/>
    <e v="#N/A"/>
    <e v="#N/A"/>
    <x v="1"/>
  </r>
  <r>
    <x v="315"/>
    <n v="8128.1"/>
    <n v="7775"/>
    <n v="8728.4"/>
    <n v="600.29999999999927"/>
    <e v="#N/A"/>
    <e v="#N/A"/>
    <e v="#N/A"/>
    <e v="#N/A"/>
    <x v="1"/>
  </r>
  <r>
    <x v="316"/>
    <n v="5419.1"/>
    <n v="5258.4"/>
    <n v="6951.8"/>
    <n v="1532.6999999999998"/>
    <e v="#N/A"/>
    <e v="#N/A"/>
    <e v="#N/A"/>
    <e v="#N/A"/>
    <x v="1"/>
  </r>
  <r>
    <x v="317"/>
    <n v="5676.8"/>
    <n v="5106"/>
    <n v="6994.2"/>
    <n v="1317.3999999999996"/>
    <e v="#N/A"/>
    <e v="#N/A"/>
    <e v="#N/A"/>
    <e v="#N/A"/>
    <x v="1"/>
  </r>
  <r>
    <x v="318"/>
    <n v="9227"/>
    <n v="8910.7000000000007"/>
    <n v="8696.1"/>
    <n v="-530.89999999999964"/>
    <e v="#N/A"/>
    <e v="#N/A"/>
    <e v="#N/A"/>
    <e v="#N/A"/>
    <x v="1"/>
  </r>
  <r>
    <x v="319"/>
    <n v="5654.9"/>
    <n v="5316.6"/>
    <n v="6972.5"/>
    <n v="1317.6000000000004"/>
    <e v="#N/A"/>
    <e v="#N/A"/>
    <e v="#N/A"/>
    <e v="#N/A"/>
    <x v="1"/>
  </r>
  <r>
    <x v="320"/>
    <n v="5599.7"/>
    <n v="5273.3"/>
    <n v="6602.2"/>
    <n v="1002.5"/>
    <e v="#N/A"/>
    <e v="#N/A"/>
    <e v="#N/A"/>
    <e v="#N/A"/>
    <x v="1"/>
  </r>
  <r>
    <x v="321"/>
    <n v="9497.9"/>
    <n v="9148.6"/>
    <n v="6511.5"/>
    <n v="-2986.3999999999996"/>
    <e v="#N/A"/>
    <e v="#N/A"/>
    <e v="#N/A"/>
    <e v="#N/A"/>
    <x v="1"/>
  </r>
  <r>
    <x v="322"/>
    <n v="6010.8"/>
    <n v="5708.1"/>
    <n v="9626.6"/>
    <n v="3615.8"/>
    <e v="#N/A"/>
    <e v="#N/A"/>
    <e v="#N/A"/>
    <e v="#N/A"/>
    <x v="1"/>
  </r>
  <r>
    <x v="323"/>
    <n v="8162.1"/>
    <n v="7642.5"/>
    <n v="11756.8"/>
    <n v="3594.6999999999989"/>
    <e v="#N/A"/>
    <e v="#N/A"/>
    <e v="#N/A"/>
    <e v="#N/A"/>
    <x v="1"/>
  </r>
  <r>
    <x v="324"/>
    <n v="8131.6"/>
    <n v="7765.9"/>
    <n v="6217.4"/>
    <n v="-1914.2000000000007"/>
    <e v="#N/A"/>
    <e v="#N/A"/>
    <e v="#N/A"/>
    <e v="#N/A"/>
    <x v="1"/>
  </r>
  <r>
    <x v="325"/>
    <n v="5569"/>
    <n v="5227.7"/>
    <n v="6950.4"/>
    <n v="1381.3999999999996"/>
    <e v="#N/A"/>
    <e v="#N/A"/>
    <e v="#N/A"/>
    <e v="#N/A"/>
    <x v="1"/>
  </r>
  <r>
    <x v="326"/>
    <n v="8113.3"/>
    <n v="7649.5"/>
    <n v="7448.9"/>
    <n v="-664.40000000000055"/>
    <e v="#N/A"/>
    <e v="#N/A"/>
    <e v="#N/A"/>
    <e v="#N/A"/>
    <x v="1"/>
  </r>
  <r>
    <x v="327"/>
    <n v="9604.1"/>
    <n v="9239"/>
    <n v="8574.7000000000007"/>
    <n v="-1029.3999999999996"/>
    <e v="#N/A"/>
    <e v="#N/A"/>
    <e v="#N/A"/>
    <e v="#N/A"/>
    <x v="1"/>
  </r>
  <r>
    <x v="328"/>
    <n v="6544"/>
    <n v="6200.6"/>
    <n v="8507.7999999999993"/>
    <n v="1963.7999999999993"/>
    <e v="#N/A"/>
    <e v="#N/A"/>
    <e v="#N/A"/>
    <e v="#N/A"/>
    <x v="1"/>
  </r>
  <r>
    <x v="329"/>
    <n v="6692.9"/>
    <n v="6204.4"/>
    <n v="8388.7999999999993"/>
    <n v="1695.8999999999996"/>
    <e v="#N/A"/>
    <e v="#N/A"/>
    <e v="#N/A"/>
    <e v="#N/A"/>
    <x v="1"/>
  </r>
  <r>
    <x v="330"/>
    <n v="10664.1"/>
    <n v="10341.299999999999"/>
    <n v="9709.1"/>
    <n v="-955"/>
    <e v="#N/A"/>
    <e v="#N/A"/>
    <e v="#N/A"/>
    <e v="#N/A"/>
    <x v="1"/>
  </r>
  <r>
    <x v="331"/>
    <n v="6649.2"/>
    <n v="6266.7"/>
    <n v="8462.7999999999993"/>
    <n v="1813.5999999999995"/>
    <e v="#N/A"/>
    <e v="#N/A"/>
    <e v="#N/A"/>
    <e v="#N/A"/>
    <x v="1"/>
  </r>
  <r>
    <x v="332"/>
    <n v="6591.8"/>
    <n v="6220.8"/>
    <n v="8641.2999999999993"/>
    <n v="2049.4999999999991"/>
    <e v="#N/A"/>
    <e v="#N/A"/>
    <e v="#N/A"/>
    <e v="#N/A"/>
    <x v="1"/>
  </r>
  <r>
    <x v="333"/>
    <n v="10413.799999999999"/>
    <n v="10083.299999999999"/>
    <n v="9455.4"/>
    <n v="-958.39999999999964"/>
    <e v="#N/A"/>
    <e v="#N/A"/>
    <e v="#N/A"/>
    <e v="#N/A"/>
    <x v="1"/>
  </r>
  <r>
    <x v="334"/>
    <m/>
    <m/>
    <m/>
    <m/>
    <m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m/>
    <m/>
    <m/>
    <m/>
    <m/>
    <m/>
    <x v="2"/>
  </r>
  <r>
    <x v="336"/>
    <m/>
    <m/>
    <m/>
    <m/>
    <m/>
    <m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76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3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1">
      <pivotArea outline="0" collapsedLevelsAreSubtotals="1" fieldPosition="0"/>
    </format>
    <format dxfId="20">
      <pivotArea dataOnly="0" labelOnly="1" outline="0" fieldPosition="0">
        <references count="1">
          <reference field="7" count="1">
            <x v="1"/>
          </reference>
        </references>
      </pivotArea>
    </format>
    <format dxfId="1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6" firstHeaderRow="0" firstDataRow="1" firstDataCol="1" rowPageCount="1" colPageCount="1"/>
  <pivotFields count="8">
    <pivotField axis="axisRow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36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3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8">
      <pivotArea outline="0" collapsedLevelsAreSubtotals="1" fieldPosition="0"/>
    </format>
    <format dxfId="17">
      <pivotArea dataOnly="0" labelOnly="1" outline="0" fieldPosition="0">
        <references count="1">
          <reference field="7" count="1">
            <x v="1"/>
          </reference>
        </references>
      </pivotArea>
    </format>
    <format dxfId="1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7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5"/>
        <item x="13"/>
        <item x="14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5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1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1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2D526-FD5B-410E-9A43-F5206493A375}" name="PivotTable18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I62" firstHeaderRow="0" firstDataRow="1" firstDataCol="1" rowPageCount="1" colPageCount="1"/>
  <pivotFields count="10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59"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9" item="1" hier="-1"/>
  </pageFields>
  <dataFields count="8">
    <dataField name="Ingresos totales" fld="1" baseField="0" baseItem="0"/>
    <dataField name="Ingresos tributarios" fld="2" baseField="0" baseItem="0"/>
    <dataField name="Gastos totales" fld="3" baseField="0" baseItem="0"/>
    <dataField name="Déficit público" fld="4" baseField="0" baseItem="0"/>
    <dataField name="Sum of IngresosL" fld="5" baseField="0" baseItem="0"/>
    <dataField name="Sum of TributariosL" fld="6" baseField="0" baseItem="0"/>
    <dataField name="Sum of GastosL" fld="7" baseField="0" baseItem="0"/>
    <dataField name="Sum of DéficitL" fld="8" baseField="0" baseItem="0"/>
  </dataFields>
  <formats count="1">
    <format dxfId="6">
      <pivotArea outline="0" collapsedLevelsAreSubtotals="1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6"/>
          </reference>
          <reference field="0" count="1" selected="0">
            <x v="31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5"/>
          </reference>
          <reference field="0" count="1" selected="0">
            <x v="31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5"/>
          </reference>
          <reference field="0" count="1" selected="0">
            <x v="31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6"/>
          </reference>
          <reference field="0" count="1" selected="0">
            <x v="318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5"/>
          </reference>
          <reference field="0" count="1" selected="0">
            <x v="32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4"/>
          </reference>
          <reference field="0" count="1" selected="0">
            <x v="3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BD184BF-F7CF-4AB1-8363-50BD72F8D5C4}" autoFormatId="16" applyNumberFormats="0" applyBorderFormats="0" applyFontFormats="0" applyPatternFormats="0" applyAlignmentFormats="0" applyWidthHeightFormats="0">
  <queryTableRefresh nextId="33">
    <queryTableFields count="29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9" name="2022*" tableColumnId="29"/>
      <queryTableField id="28" name="2021*" tableColumnId="2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9C9F1EE-A863-4DFE-BF4C-B0F6A82C5BAE}" autoFormatId="16" applyNumberFormats="0" applyBorderFormats="0" applyFontFormats="0" applyPatternFormats="0" applyAlignmentFormats="0" applyWidthHeightFormats="0">
  <queryTableRefresh nextId="35">
    <queryTableFields count="30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33" name="2022*" tableColumnId="29"/>
      <queryTableField id="30" name="Column30" tableColumnId="30"/>
      <queryTableField id="28" name="2021*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522A71E-3B2E-4580-BE0D-8D09F7D13DBF}" autoFormatId="16" applyNumberFormats="0" applyBorderFormats="0" applyFontFormats="0" applyPatternFormats="0" applyAlignmentFormats="0" applyWidthHeightFormats="0">
  <queryTableRefresh nextId="33">
    <queryTableFields count="30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" tableColumnId="13"/>
      <queryTableField id="14" name="2007" tableColumnId="14"/>
      <queryTableField id="15" name="2008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9" name="2022*" tableColumnId="29"/>
      <queryTableField id="31" name="2023*" tableColumnId="30"/>
      <queryTableField id="28" name="2021*" tableColumnId="2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71" tableType="queryTable" totalsRowShown="0">
  <autoFilter ref="A1:D171" xr:uid="{C66C5BFC-2120-4E11-8300-1E1ED15BFA25}"/>
  <tableColumns count="4">
    <tableColumn id="3" xr3:uid="{D9C27CF9-1401-46FC-98E1-11FD471E9762}" uniqueName="3" name="Fecha" queryTableFieldId="3" dataDxfId="5"/>
    <tableColumn id="7" xr3:uid="{F022550D-6763-4CFE-8825-99081C2C19B3}" uniqueName="7" name="Inflacion" queryTableFieldId="7"/>
    <tableColumn id="5" xr3:uid="{A6CE1CAC-DAEC-4D0D-8AD9-C5FEDDF32E60}" uniqueName="5" name="Mes" queryTableFieldId="5" dataDxfId="4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14"/>
    <tableColumn id="31" xr3:uid="{BE8574D0-536A-4980-9B80-08FEFD5ECA5B}" uniqueName="31" name="Column31" queryTableFieldId="31"/>
    <tableColumn id="33" xr3:uid="{AFFE57C9-3E2F-4DD0-AA40-AFFBE7EA8727}" uniqueName="33" name="Column33" queryTableFieldId="39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3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F3A8E0-AD60-402D-814F-297881E76F9D}" name="_imm60" displayName="_imm60" ref="A1:AC14" tableType="queryTable" totalsRowShown="0">
  <autoFilter ref="A1:AC14" xr:uid="{CD20C9D3-6AE1-4389-9C90-3262929E72E1}"/>
  <tableColumns count="29">
    <tableColumn id="1" xr3:uid="{3AB73EF8-C67F-48B4-9682-6B5328232DD8}" uniqueName="1" name="Index" queryTableFieldId="1"/>
    <tableColumn id="2" xr3:uid="{80CAAC2D-F2EA-4733-9CC0-258C32980215}" uniqueName="2" name="1995" queryTableFieldId="2"/>
    <tableColumn id="3" xr3:uid="{1DAC4F60-E149-4C23-9B0F-2D9107112CFA}" uniqueName="3" name="1996" queryTableFieldId="3"/>
    <tableColumn id="4" xr3:uid="{6FA82998-057A-483A-8184-E9A7436AFDE6}" uniqueName="4" name="1997" queryTableFieldId="4"/>
    <tableColumn id="5" xr3:uid="{7C81BCFE-2E3C-4675-AC96-31C6BA2B0961}" uniqueName="5" name="1998" queryTableFieldId="5"/>
    <tableColumn id="6" xr3:uid="{9E46A86D-0850-4854-8B7F-AB96CBF8DDA2}" uniqueName="6" name="1999" queryTableFieldId="6"/>
    <tableColumn id="7" xr3:uid="{21C01219-26F6-4638-A773-531B44CFBF1B}" uniqueName="7" name="2000" queryTableFieldId="7"/>
    <tableColumn id="8" xr3:uid="{7435D3AC-8EC2-4D2F-9FCB-5EA97DCBA712}" uniqueName="8" name="2001" queryTableFieldId="8"/>
    <tableColumn id="9" xr3:uid="{83BFFE47-3568-48FC-A1D4-8AF39CE2E1D2}" uniqueName="9" name="2002" queryTableFieldId="9"/>
    <tableColumn id="10" xr3:uid="{102726C2-0831-413F-833E-BA1A275A4A25}" uniqueName="10" name="2003" queryTableFieldId="10"/>
    <tableColumn id="11" xr3:uid="{7B92333C-42F8-4DF8-A383-FF279BCED5E7}" uniqueName="11" name="2004" queryTableFieldId="11"/>
    <tableColumn id="12" xr3:uid="{57DFE194-4711-4DA9-99D2-4B7F011D3352}" uniqueName="12" name="2005" queryTableFieldId="12"/>
    <tableColumn id="13" xr3:uid="{EBE5F318-9675-4578-BCB4-67B75B39E48F}" uniqueName="13" name="2006" queryTableFieldId="13"/>
    <tableColumn id="14" xr3:uid="{8483CB85-1F26-42FF-B78D-4FC1F17927EF}" uniqueName="14" name="2007" queryTableFieldId="14"/>
    <tableColumn id="15" xr3:uid="{51A90639-F0CF-4FCE-A272-E5285AFFFA7C}" uniqueName="15" name="2008" queryTableFieldId="15"/>
    <tableColumn id="16" xr3:uid="{90398C0E-9E30-4BFD-98EF-D360B4BD50A6}" uniqueName="16" name="2009" queryTableFieldId="16"/>
    <tableColumn id="17" xr3:uid="{780527F4-7246-4D6D-92BB-2147D94FD559}" uniqueName="17" name="2010" queryTableFieldId="17"/>
    <tableColumn id="18" xr3:uid="{268B2F80-3E15-4214-8F9F-A3DDB7F8090E}" uniqueName="18" name="2011" queryTableFieldId="18"/>
    <tableColumn id="19" xr3:uid="{340D6220-7B25-4DE6-B64D-61FB22083426}" uniqueName="19" name="2012" queryTableFieldId="19"/>
    <tableColumn id="20" xr3:uid="{BCB6E65A-2BDE-4E7E-BA09-4F8456A03069}" uniqueName="20" name="2013" queryTableFieldId="20"/>
    <tableColumn id="21" xr3:uid="{FB2C8379-E85E-4976-BD24-DB8F950DF3FC}" uniqueName="21" name="2014" queryTableFieldId="21"/>
    <tableColumn id="22" xr3:uid="{A118FAB9-7215-479D-8BF6-6AA03D442177}" uniqueName="22" name="2015" queryTableFieldId="22"/>
    <tableColumn id="23" xr3:uid="{1AAA56BD-3C33-408D-9E34-78F9BD788E96}" uniqueName="23" name="2016" queryTableFieldId="23"/>
    <tableColumn id="24" xr3:uid="{8076464C-677D-4ED2-A300-DF47BD2A8262}" uniqueName="24" name="2017" queryTableFieldId="24"/>
    <tableColumn id="25" xr3:uid="{2C14C4F9-C17D-4FC6-A41F-B550EC7D746E}" uniqueName="25" name="2018" queryTableFieldId="25"/>
    <tableColumn id="26" xr3:uid="{3BF2BCCC-306C-4570-8A50-35DC0592CC9B}" uniqueName="26" name="2019" queryTableFieldId="26"/>
    <tableColumn id="27" xr3:uid="{4E69501E-3171-4573-8EA5-0B59CF144781}" uniqueName="27" name="2020" queryTableFieldId="27"/>
    <tableColumn id="29" xr3:uid="{B1BD24CE-F6B5-42C2-8CF2-FB0D2506A5EC}" uniqueName="29" name="2022*" queryTableFieldId="29" dataDxfId="10"/>
    <tableColumn id="28" xr3:uid="{19D1B43D-F102-4F56-BF6E-E372E10B2F5F}" uniqueName="28" name="2021*" queryTableFieldId="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F18B74-80E8-4E09-BCB2-53FD1CC26F08}" name="_imm61" displayName="_imm61" ref="A1:AD14" tableType="queryTable" totalsRowShown="0">
  <autoFilter ref="A1:AD14" xr:uid="{A017ADC6-DCBB-4FF0-9BCD-7143658412B6}"/>
  <tableColumns count="30">
    <tableColumn id="1" xr3:uid="{A79238B9-AF17-4D8F-8DBF-7FCE12AD8F76}" uniqueName="1" name="Index" queryTableFieldId="1"/>
    <tableColumn id="2" xr3:uid="{8E6CBDE1-6FA4-47A1-B6FE-AA4188B1F399}" uniqueName="2" name="1995" queryTableFieldId="2"/>
    <tableColumn id="3" xr3:uid="{B6BC4565-BD4C-47BF-8A3E-BA295841A896}" uniqueName="3" name="1996" queryTableFieldId="3"/>
    <tableColumn id="4" xr3:uid="{0ECE7490-7AB4-4B8D-8885-373D39F33C62}" uniqueName="4" name="1997" queryTableFieldId="4"/>
    <tableColumn id="5" xr3:uid="{7F282454-BC21-4756-A2EE-4856EF5778F1}" uniqueName="5" name="1998" queryTableFieldId="5"/>
    <tableColumn id="6" xr3:uid="{8D32E17E-E40E-48F4-B427-DB0643B1F27E}" uniqueName="6" name="1999" queryTableFieldId="6"/>
    <tableColumn id="7" xr3:uid="{B7B43E75-D7A6-4496-9A71-A0C40C996FBE}" uniqueName="7" name="2000" queryTableFieldId="7"/>
    <tableColumn id="8" xr3:uid="{1229A50D-4C94-4465-B8D9-9DA1BF07EDB1}" uniqueName="8" name="2001" queryTableFieldId="8"/>
    <tableColumn id="9" xr3:uid="{42F518DF-ADD7-4C92-B626-3407F7BDD296}" uniqueName="9" name="2002" queryTableFieldId="9"/>
    <tableColumn id="10" xr3:uid="{291563CC-6562-47A1-9E3E-7BA5362BB95E}" uniqueName="10" name="2003" queryTableFieldId="10"/>
    <tableColumn id="11" xr3:uid="{52DD7C6C-C4CA-4EE3-A8CE-E17E406EFB6B}" uniqueName="11" name="2004" queryTableFieldId="11"/>
    <tableColumn id="12" xr3:uid="{8A93954B-C138-463E-BCF4-44D8ADCEC5B7}" uniqueName="12" name="2005" queryTableFieldId="12"/>
    <tableColumn id="13" xr3:uid="{B8F885A2-47B2-4B25-AFA8-3AFF28D301DE}" uniqueName="13" name="2006" queryTableFieldId="13"/>
    <tableColumn id="14" xr3:uid="{FC0D3E99-3B25-41CD-A1BC-3A8B526BDA60}" uniqueName="14" name="2007" queryTableFieldId="14"/>
    <tableColumn id="15" xr3:uid="{8E0AB4C1-4FF7-40DA-9543-4BF018B9695B}" uniqueName="15" name="2008" queryTableFieldId="15"/>
    <tableColumn id="16" xr3:uid="{D0463D66-1369-480F-87EE-CC6985CB6CE2}" uniqueName="16" name="2009" queryTableFieldId="16"/>
    <tableColumn id="17" xr3:uid="{115784E0-DB3A-4A1E-B5FE-1C575DDFC300}" uniqueName="17" name="2010" queryTableFieldId="17"/>
    <tableColumn id="18" xr3:uid="{F677E353-9BC5-4264-AABA-621DA7B17450}" uniqueName="18" name="2011" queryTableFieldId="18"/>
    <tableColumn id="19" xr3:uid="{39A26CD3-1CDB-43A6-ADC3-38FD3EC08E19}" uniqueName="19" name="2012" queryTableFieldId="19"/>
    <tableColumn id="20" xr3:uid="{77F41AB2-35AE-4482-BC25-6A5B2C8E3F04}" uniqueName="20" name="2013" queryTableFieldId="20"/>
    <tableColumn id="21" xr3:uid="{3D37DA43-3AA4-4D43-BA23-B26B63C4D91E}" uniqueName="21" name="2014" queryTableFieldId="21"/>
    <tableColumn id="22" xr3:uid="{94A931A9-1F07-456B-AB07-64F228F5E02F}" uniqueName="22" name="2015" queryTableFieldId="22"/>
    <tableColumn id="23" xr3:uid="{842E727E-45E1-4B76-9964-234E49C75EE6}" uniqueName="23" name="2016" queryTableFieldId="23"/>
    <tableColumn id="24" xr3:uid="{DB39365E-E885-491F-AAF1-994956B7C190}" uniqueName="24" name="2017" queryTableFieldId="24"/>
    <tableColumn id="25" xr3:uid="{4EB85B42-A0D8-4B05-83A2-9870D13A0F6A}" uniqueName="25" name="2018" queryTableFieldId="25"/>
    <tableColumn id="26" xr3:uid="{2A269CAF-EA29-4A3F-BF3F-3834E9FD20E8}" uniqueName="26" name="2019" queryTableFieldId="26"/>
    <tableColumn id="27" xr3:uid="{C8DD7503-3B5F-4E55-A66E-AE8102478D87}" uniqueName="27" name="2020" queryTableFieldId="27"/>
    <tableColumn id="29" xr3:uid="{65540BCD-1D46-4C1F-B76C-F0F4C91B03DC}" uniqueName="29" name="2022*" queryTableFieldId="33" dataDxfId="9"/>
    <tableColumn id="30" xr3:uid="{48C584F6-5935-4DA3-AD67-D21EB85329FB}" uniqueName="30" name="Column30" queryTableFieldId="30"/>
    <tableColumn id="28" xr3:uid="{2637C656-77C8-4D6A-98DC-D58308912FEC}" uniqueName="28" name="2021*" queryTableField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E9E18C-2A6D-4FF0-A208-F336F9848CFF}" name="_imm65" displayName="_imm65" ref="A1:AD14" tableType="queryTable" totalsRowShown="0">
  <autoFilter ref="A1:AD14" xr:uid="{9398515D-F118-4641-9240-A6FA991A1A90}"/>
  <tableColumns count="30">
    <tableColumn id="1" xr3:uid="{5A4B7DE8-06DE-4EDE-8BA5-31FC3E7EFCA2}" uniqueName="1" name="Index" queryTableFieldId="1"/>
    <tableColumn id="2" xr3:uid="{4B18B3B4-9C9E-4CEA-B620-20FF880445FE}" uniqueName="2" name="1995" queryTableFieldId="2"/>
    <tableColumn id="3" xr3:uid="{C8B50122-8DDC-495F-A554-B64ECD35010F}" uniqueName="3" name="1996" queryTableFieldId="3"/>
    <tableColumn id="4" xr3:uid="{E2EC3A49-FF48-490A-B42A-B2EF7436317F}" uniqueName="4" name="1997" queryTableFieldId="4"/>
    <tableColumn id="5" xr3:uid="{C8B5F81C-79E5-48AC-9DDD-2E45993C8D00}" uniqueName="5" name="1998" queryTableFieldId="5"/>
    <tableColumn id="6" xr3:uid="{D6F224FC-FFCC-4632-8318-FB9A8DAD23C5}" uniqueName="6" name="1999" queryTableFieldId="6"/>
    <tableColumn id="7" xr3:uid="{944EA6A2-A137-4A28-8BC7-B01A4EC7CFBF}" uniqueName="7" name="2000" queryTableFieldId="7"/>
    <tableColumn id="8" xr3:uid="{8D7EDF39-3189-40C6-9BDB-00367D903508}" uniqueName="8" name="2001" queryTableFieldId="8"/>
    <tableColumn id="9" xr3:uid="{5156C6EB-5AE3-498D-8E18-A58E0C471D54}" uniqueName="9" name="2002" queryTableFieldId="9"/>
    <tableColumn id="10" xr3:uid="{423842A4-195D-48F4-A430-3333E2B9F18E}" uniqueName="10" name="2003" queryTableFieldId="10"/>
    <tableColumn id="11" xr3:uid="{925DF106-41CF-452B-A610-1F7E20F9BB09}" uniqueName="11" name="2004" queryTableFieldId="11"/>
    <tableColumn id="12" xr3:uid="{09438281-DE8A-45D4-A463-91649376EC2F}" uniqueName="12" name="2005" queryTableFieldId="12"/>
    <tableColumn id="13" xr3:uid="{AB25DC38-08EA-4D6F-BFEF-5A500596DBF7}" uniqueName="13" name="2006" queryTableFieldId="13"/>
    <tableColumn id="14" xr3:uid="{09293B69-B0D3-4FF3-AA84-32A8FB2EB326}" uniqueName="14" name="2007" queryTableFieldId="14"/>
    <tableColumn id="15" xr3:uid="{8F909393-B38C-423D-B062-5C71B13C437F}" uniqueName="15" name="2008" queryTableFieldId="15"/>
    <tableColumn id="16" xr3:uid="{9AB57ED0-43B6-4D8F-907D-F10BE8BCAD05}" uniqueName="16" name="2009" queryTableFieldId="16"/>
    <tableColumn id="17" xr3:uid="{6EA1183B-3733-4CB7-9B0E-DCCE85C87518}" uniqueName="17" name="2010" queryTableFieldId="17"/>
    <tableColumn id="18" xr3:uid="{FD1AD768-EBF7-4E7E-AF50-F2FF186160E9}" uniqueName="18" name="2011" queryTableFieldId="18"/>
    <tableColumn id="19" xr3:uid="{E08A2877-1094-4C35-8735-81AA855AC483}" uniqueName="19" name="2012" queryTableFieldId="19"/>
    <tableColumn id="20" xr3:uid="{95C59724-D001-45F5-9078-208E59060163}" uniqueName="20" name="2013" queryTableFieldId="20"/>
    <tableColumn id="21" xr3:uid="{B867FACF-C183-44A6-8FB9-30C67F2BA453}" uniqueName="21" name="2014" queryTableFieldId="21"/>
    <tableColumn id="22" xr3:uid="{E06E6383-3FFA-4DB5-9B1D-537BEC8F5D3D}" uniqueName="22" name="2015" queryTableFieldId="22"/>
    <tableColumn id="23" xr3:uid="{216AF4AA-38B0-45FE-A46B-7688726F510A}" uniqueName="23" name="2016" queryTableFieldId="23"/>
    <tableColumn id="24" xr3:uid="{3B31ACBE-01F1-4D66-AE69-DC6B37D6660B}" uniqueName="24" name="2017" queryTableFieldId="24"/>
    <tableColumn id="25" xr3:uid="{901120F2-C840-43AD-8CB5-59925CF4E68A}" uniqueName="25" name="2018" queryTableFieldId="25"/>
    <tableColumn id="26" xr3:uid="{8DCC6FCC-C19B-42EC-9F58-7A7BA7C4182D}" uniqueName="26" name="2019" queryTableFieldId="26"/>
    <tableColumn id="27" xr3:uid="{3F722911-7B17-4C1F-AC1F-F67B76005C08}" uniqueName="27" name="2020" queryTableFieldId="27"/>
    <tableColumn id="29" xr3:uid="{E55062B1-70FF-405B-BC74-8C365526AAAC}" uniqueName="29" name="2022*" queryTableFieldId="29" dataDxfId="8"/>
    <tableColumn id="30" xr3:uid="{04690725-0FA3-4D45-B5F9-94E8B6258B5B}" uniqueName="30" name="2023*" queryTableFieldId="31" dataDxfId="7"/>
    <tableColumn id="28" xr3:uid="{F8082FFC-D0E1-46E6-8F3A-054F8851C7D5}" uniqueName="28" name="2021*" queryTableFieldId="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77" tableType="queryTable" totalsRowShown="0">
  <autoFilter ref="A1:C277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261" tableType="queryTable" totalsRowShown="0">
  <autoFilter ref="A1:D6261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18" tableType="queryTable" totalsRowShown="0">
  <autoFilter ref="A1:R118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workbookViewId="0">
      <selection activeCell="O7" sqref="O7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5" width="7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141</v>
      </c>
      <c r="W1" t="s">
        <v>168</v>
      </c>
      <c r="X1" t="s">
        <v>210</v>
      </c>
      <c r="Y1" t="s">
        <v>21</v>
      </c>
    </row>
    <row r="2" spans="1:25" x14ac:dyDescent="0.3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Y3">
        <v>6.0400000000000002E-2</v>
      </c>
    </row>
    <row r="4" spans="1:25" x14ac:dyDescent="0.3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Y4">
        <v>5.9900000000000002E-2</v>
      </c>
    </row>
    <row r="5" spans="1:25" x14ac:dyDescent="0.3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E11" sqref="E11"/>
    </sheetView>
  </sheetViews>
  <sheetFormatPr defaultRowHeight="14.4" x14ac:dyDescent="0.3"/>
  <cols>
    <col min="1" max="1" width="7.88671875" bestFit="1" customWidth="1"/>
    <col min="2" max="22" width="7.21875" bestFit="1" customWidth="1"/>
    <col min="23" max="25" width="7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141</v>
      </c>
      <c r="W1" t="s">
        <v>168</v>
      </c>
      <c r="X1" t="s">
        <v>210</v>
      </c>
      <c r="Y1" t="s">
        <v>21</v>
      </c>
    </row>
    <row r="2" spans="1:25" x14ac:dyDescent="0.3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Y3">
        <v>2.5999999999999999E-2</v>
      </c>
    </row>
    <row r="4" spans="1:25" x14ac:dyDescent="0.3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Y4">
        <v>2.6100000000000002E-2</v>
      </c>
    </row>
    <row r="5" spans="1:25" x14ac:dyDescent="0.3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Y5">
        <v>2.5499999999999998E-2</v>
      </c>
    </row>
    <row r="6" spans="1:25" x14ac:dyDescent="0.3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Y6">
        <v>2.4799999999999999E-2</v>
      </c>
    </row>
    <row r="7" spans="1:25" x14ac:dyDescent="0.3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Y7">
        <v>2.4899999999999999E-2</v>
      </c>
    </row>
    <row r="8" spans="1:25" x14ac:dyDescent="0.3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Y8">
        <v>2.4500000000000001E-2</v>
      </c>
    </row>
    <row r="9" spans="1:25" x14ac:dyDescent="0.3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Y9">
        <v>2.4500000000000001E-2</v>
      </c>
    </row>
    <row r="10" spans="1:25" x14ac:dyDescent="0.3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Y10">
        <v>2.5000000000000001E-2</v>
      </c>
    </row>
    <row r="11" spans="1:25" x14ac:dyDescent="0.3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Y11">
        <v>2.4799999999999999E-2</v>
      </c>
    </row>
    <row r="12" spans="1:25" x14ac:dyDescent="0.3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Y12">
        <v>2.5000000000000001E-2</v>
      </c>
    </row>
    <row r="13" spans="1:25" x14ac:dyDescent="0.3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workbookViewId="0">
      <selection activeCell="H10" sqref="H10"/>
    </sheetView>
  </sheetViews>
  <sheetFormatPr defaultRowHeight="14.4" x14ac:dyDescent="0.3"/>
  <cols>
    <col min="1" max="1" width="7.88671875" bestFit="1" customWidth="1"/>
    <col min="2" max="14" width="7.21875" bestFit="1" customWidth="1"/>
    <col min="15" max="15" width="8" bestFit="1" customWidth="1"/>
    <col min="16" max="27" width="7.21875" bestFit="1" customWidth="1"/>
    <col min="28" max="30" width="7.21875" customWidth="1"/>
  </cols>
  <sheetData>
    <row r="1" spans="1:30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141</v>
      </c>
      <c r="AB1" t="s">
        <v>168</v>
      </c>
      <c r="AC1" t="s">
        <v>210</v>
      </c>
      <c r="AD1" t="s">
        <v>21</v>
      </c>
    </row>
    <row r="2" spans="1:30" x14ac:dyDescent="0.3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D3">
        <v>0.1232</v>
      </c>
    </row>
    <row r="4" spans="1:30" x14ac:dyDescent="0.3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D4">
        <v>0.1232</v>
      </c>
    </row>
    <row r="5" spans="1:30" x14ac:dyDescent="0.3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D5">
        <v>0.12280000000000001</v>
      </c>
    </row>
    <row r="6" spans="1:30" x14ac:dyDescent="0.3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D6">
        <v>0.1225</v>
      </c>
    </row>
    <row r="7" spans="1:30" x14ac:dyDescent="0.3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D7">
        <v>0.12239999999999999</v>
      </c>
    </row>
    <row r="8" spans="1:30" x14ac:dyDescent="0.3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D8">
        <v>0.12139999999999999</v>
      </c>
    </row>
    <row r="9" spans="1:30" x14ac:dyDescent="0.3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D9">
        <v>0.12139999999999999</v>
      </c>
    </row>
    <row r="10" spans="1:30" x14ac:dyDescent="0.3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D10">
        <v>0.1216</v>
      </c>
    </row>
    <row r="11" spans="1:30" x14ac:dyDescent="0.3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D11">
        <v>0.12130000000000001</v>
      </c>
    </row>
    <row r="12" spans="1:30" x14ac:dyDescent="0.3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D12">
        <v>0.1202</v>
      </c>
    </row>
    <row r="13" spans="1:30" x14ac:dyDescent="0.3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topLeftCell="K1" workbookViewId="0">
      <selection activeCell="X9" sqref="X9"/>
    </sheetView>
  </sheetViews>
  <sheetFormatPr defaultRowHeight="14.4" x14ac:dyDescent="0.3"/>
  <cols>
    <col min="1" max="1" width="7.88671875" bestFit="1" customWidth="1"/>
    <col min="2" max="27" width="7.21875" bestFit="1" customWidth="1"/>
    <col min="28" max="30" width="7.21875" customWidth="1"/>
  </cols>
  <sheetData>
    <row r="1" spans="1:30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141</v>
      </c>
      <c r="AB1" t="s">
        <v>168</v>
      </c>
      <c r="AC1" t="s">
        <v>210</v>
      </c>
      <c r="AD1" t="s">
        <v>21</v>
      </c>
    </row>
    <row r="2" spans="1:30" x14ac:dyDescent="0.3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D3">
        <v>4.2900000000000001E-2</v>
      </c>
    </row>
    <row r="4" spans="1:30" x14ac:dyDescent="0.3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D4">
        <v>4.2500000000000003E-2</v>
      </c>
    </row>
    <row r="5" spans="1:30" x14ac:dyDescent="0.3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D5">
        <v>4.2200000000000001E-2</v>
      </c>
    </row>
    <row r="6" spans="1:30" x14ac:dyDescent="0.3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D6">
        <v>4.19E-2</v>
      </c>
    </row>
    <row r="7" spans="1:30" x14ac:dyDescent="0.3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D7">
        <v>4.1500000000000002E-2</v>
      </c>
    </row>
    <row r="8" spans="1:30" x14ac:dyDescent="0.3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D8">
        <v>4.0899999999999999E-2</v>
      </c>
    </row>
    <row r="9" spans="1:30" x14ac:dyDescent="0.3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D9">
        <v>4.07E-2</v>
      </c>
    </row>
    <row r="10" spans="1:30" x14ac:dyDescent="0.3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D10">
        <v>4.0399999999999998E-2</v>
      </c>
    </row>
    <row r="11" spans="1:30" x14ac:dyDescent="0.3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D11">
        <v>4.0300000000000002E-2</v>
      </c>
    </row>
    <row r="12" spans="1:30" x14ac:dyDescent="0.3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D12">
        <v>4.02E-2</v>
      </c>
    </row>
    <row r="13" spans="1:30" x14ac:dyDescent="0.3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zoomScale="70" zoomScaleNormal="70" workbookViewId="0">
      <selection activeCell="M341" sqref="M341"/>
    </sheetView>
  </sheetViews>
  <sheetFormatPr defaultRowHeight="14.4" x14ac:dyDescent="0.3"/>
  <cols>
    <col min="3" max="3" width="11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4" t="s">
        <v>36</v>
      </c>
      <c r="N76" s="7">
        <v>8.9126999999999956</v>
      </c>
      <c r="O76" s="7">
        <v>3.2496000000000009</v>
      </c>
      <c r="P76" s="7">
        <v>5.6630999999999991</v>
      </c>
      <c r="Q76" s="7" t="e">
        <v>#N/A</v>
      </c>
      <c r="R76" s="7" t="e">
        <v>#N/A</v>
      </c>
      <c r="S76" s="7" t="e">
        <v>#N/A</v>
      </c>
    </row>
    <row r="77" spans="1:19" x14ac:dyDescent="0.3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</row>
    <row r="78" spans="1:19" x14ac:dyDescent="0.3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</row>
    <row r="79" spans="1:19" x14ac:dyDescent="0.3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</row>
    <row r="80" spans="1:19" x14ac:dyDescent="0.3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</row>
    <row r="81" spans="1:10" x14ac:dyDescent="0.3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</row>
    <row r="82" spans="1:10" x14ac:dyDescent="0.3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</row>
    <row r="83" spans="1:10" x14ac:dyDescent="0.3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</row>
    <row r="84" spans="1:10" x14ac:dyDescent="0.3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</row>
    <row r="85" spans="1:10" x14ac:dyDescent="0.3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</row>
    <row r="86" spans="1:10" x14ac:dyDescent="0.3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</row>
    <row r="87" spans="1:10" x14ac:dyDescent="0.3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0" x14ac:dyDescent="0.3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0" x14ac:dyDescent="0.3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0" x14ac:dyDescent="0.3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0" x14ac:dyDescent="0.3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0" x14ac:dyDescent="0.3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0" x14ac:dyDescent="0.3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0" x14ac:dyDescent="0.3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0" x14ac:dyDescent="0.3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0" x14ac:dyDescent="0.3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>
        <f t="shared" ref="G338:G350" si="61">+IF(ISNA(D339),D338,NA())</f>
        <v>0.12180000000000001</v>
      </c>
      <c r="H338" s="2">
        <f t="shared" ref="H338:H350" si="62">+IF(ISNA(E339),E338,NA())</f>
        <v>4.5900000000000003E-2</v>
      </c>
      <c r="I338" s="2">
        <f t="shared" ref="I338:I350" si="63">+IF(ISNA(F339),F338,NA())</f>
        <v>7.5899999999999995E-2</v>
      </c>
      <c r="J338">
        <f t="shared" ref="J338:J350" si="64">+IF(AND(_xlfn.NUMBERVALUE(B338)&gt;=2018,ISNA(D338)=FALSE),1,0)</f>
        <v>1</v>
      </c>
    </row>
    <row r="339" spans="1:10" x14ac:dyDescent="0.3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 t="e">
        <f>IF(VLOOKUP($A339,'Q Activa'!$1:$1048576,MATCH(Q!$B339,'Q Activa'!$1:$1,0),FALSE)="",NA(),VLOOKUP($A339,'Q Activa'!$1:$1048576,MATCH(Q!$B339,'Q Activa'!$1:$1,0),FALSE))</f>
        <v>#N/A</v>
      </c>
      <c r="E339" s="2" t="e">
        <f>IF(VLOOKUP($A339,'Q Pasiva'!$1:$1048576,MATCH(Q!$B339,'Q Pasiva'!$1:$1,0),FALSE)="",NA(),VLOOKUP($A339,'Q Pasiva'!$1:$1048576,MATCH(Q!$B339,'Q Pasiva'!$1:$1,0),FALSE))</f>
        <v>#N/A</v>
      </c>
      <c r="F339" s="2" t="e">
        <f t="shared" si="60"/>
        <v>#N/A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0</v>
      </c>
    </row>
    <row r="340" spans="1:10" x14ac:dyDescent="0.3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 t="e">
        <f>IF(VLOOKUP($A340,'Q Activa'!$1:$1048576,MATCH(Q!$B340,'Q Activa'!$1:$1,0),FALSE)="",NA(),VLOOKUP($A340,'Q Activa'!$1:$1048576,MATCH(Q!$B340,'Q Activa'!$1:$1,0),FALSE))</f>
        <v>#N/A</v>
      </c>
      <c r="E340" s="2" t="e">
        <f>IF(VLOOKUP($A340,'Q Pasiva'!$1:$1048576,MATCH(Q!$B340,'Q Pasiva'!$1:$1,0),FALSE)="",NA(),VLOOKUP($A340,'Q Pasiva'!$1:$1048576,MATCH(Q!$B340,'Q Pasiva'!$1:$1,0),FALSE))</f>
        <v>#N/A</v>
      </c>
      <c r="F340" s="2" t="e">
        <f t="shared" si="60"/>
        <v>#N/A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0</v>
      </c>
    </row>
    <row r="341" spans="1:10" x14ac:dyDescent="0.3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 t="e">
        <f>IF(VLOOKUP($A341,'Q Activa'!$1:$1048576,MATCH(Q!$B341,'Q Activa'!$1:$1,0),FALSE)="",NA(),VLOOKUP($A341,'Q Activa'!$1:$1048576,MATCH(Q!$B341,'Q Activa'!$1:$1,0),FALSE))</f>
        <v>#N/A</v>
      </c>
      <c r="E341" s="2" t="e">
        <f>IF(VLOOKUP($A341,'Q Pasiva'!$1:$1048576,MATCH(Q!$B341,'Q Pasiva'!$1:$1,0),FALSE)="",NA(),VLOOKUP($A341,'Q Pasiva'!$1:$1048576,MATCH(Q!$B341,'Q Pasiva'!$1:$1,0),FALSE))</f>
        <v>#N/A</v>
      </c>
      <c r="F341" s="2" t="e">
        <f t="shared" si="60"/>
        <v>#N/A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0</v>
      </c>
    </row>
    <row r="342" spans="1:10" x14ac:dyDescent="0.3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 t="e">
        <f>IF(VLOOKUP($A342,'Q Activa'!$1:$1048576,MATCH(Q!$B342,'Q Activa'!$1:$1,0),FALSE)="",NA(),VLOOKUP($A342,'Q Activa'!$1:$1048576,MATCH(Q!$B342,'Q Activa'!$1:$1,0),FALSE))</f>
        <v>#N/A</v>
      </c>
      <c r="E342" s="2" t="e">
        <f>IF(VLOOKUP($A342,'Q Pasiva'!$1:$1048576,MATCH(Q!$B342,'Q Pasiva'!$1:$1,0),FALSE)="",NA(),VLOOKUP($A342,'Q Pasiva'!$1:$1048576,MATCH(Q!$B342,'Q Pasiva'!$1:$1,0),FALSE))</f>
        <v>#N/A</v>
      </c>
      <c r="F342" s="2" t="e">
        <f t="shared" si="60"/>
        <v>#N/A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0</v>
      </c>
    </row>
    <row r="343" spans="1:10" x14ac:dyDescent="0.3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 t="e">
        <f>IF(VLOOKUP($A343,'Q Activa'!$1:$1048576,MATCH(Q!$B343,'Q Activa'!$1:$1,0),FALSE)="",NA(),VLOOKUP($A343,'Q Activa'!$1:$1048576,MATCH(Q!$B343,'Q Activa'!$1:$1,0),FALSE))</f>
        <v>#N/A</v>
      </c>
      <c r="E343" s="2" t="e">
        <f>IF(VLOOKUP($A343,'Q Pasiva'!$1:$1048576,MATCH(Q!$B343,'Q Pasiva'!$1:$1,0),FALSE)="",NA(),VLOOKUP($A343,'Q Pasiva'!$1:$1048576,MATCH(Q!$B343,'Q Pasiva'!$1:$1,0),FALSE))</f>
        <v>#N/A</v>
      </c>
      <c r="F343" s="2" t="e">
        <f t="shared" si="60"/>
        <v>#N/A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0</v>
      </c>
    </row>
    <row r="344" spans="1:10" x14ac:dyDescent="0.3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 t="e">
        <f>IF(VLOOKUP($A344,'Q Activa'!$1:$1048576,MATCH(Q!$B344,'Q Activa'!$1:$1,0),FALSE)="",NA(),VLOOKUP($A344,'Q Activa'!$1:$1048576,MATCH(Q!$B344,'Q Activa'!$1:$1,0),FALSE))</f>
        <v>#N/A</v>
      </c>
      <c r="E344" s="2" t="e">
        <f>IF(VLOOKUP($A344,'Q Pasiva'!$1:$1048576,MATCH(Q!$B344,'Q Pasiva'!$1:$1,0),FALSE)="",NA(),VLOOKUP($A344,'Q Pasiva'!$1:$1048576,MATCH(Q!$B344,'Q Pasiva'!$1:$1,0),FALSE))</f>
        <v>#N/A</v>
      </c>
      <c r="F344" s="2" t="e">
        <f t="shared" si="60"/>
        <v>#N/A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0</v>
      </c>
    </row>
    <row r="345" spans="1:10" x14ac:dyDescent="0.3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 t="e">
        <f>IF(VLOOKUP($A345,'Q Activa'!$1:$1048576,MATCH(Q!$B345,'Q Activa'!$1:$1,0),FALSE)="",NA(),VLOOKUP($A345,'Q Activa'!$1:$1048576,MATCH(Q!$B345,'Q Activa'!$1:$1,0),FALSE))</f>
        <v>#N/A</v>
      </c>
      <c r="E345" s="2" t="e">
        <f>IF(VLOOKUP($A345,'Q Pasiva'!$1:$1048576,MATCH(Q!$B345,'Q Pasiva'!$1:$1,0),FALSE)="",NA(),VLOOKUP($A345,'Q Pasiva'!$1:$1048576,MATCH(Q!$B345,'Q Pasiva'!$1:$1,0),FALSE))</f>
        <v>#N/A</v>
      </c>
      <c r="F345" s="2" t="e">
        <f t="shared" si="60"/>
        <v>#N/A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0</v>
      </c>
    </row>
    <row r="346" spans="1:10" x14ac:dyDescent="0.3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 t="e">
        <f>IF(VLOOKUP($A346,'Q Activa'!$1:$1048576,MATCH(Q!$B346,'Q Activa'!$1:$1,0),FALSE)="",NA(),VLOOKUP($A346,'Q Activa'!$1:$1048576,MATCH(Q!$B346,'Q Activa'!$1:$1,0),FALSE))</f>
        <v>#N/A</v>
      </c>
      <c r="E346" s="2" t="e">
        <f>IF(VLOOKUP($A346,'Q Pasiva'!$1:$1048576,MATCH(Q!$B346,'Q Pasiva'!$1:$1,0),FALSE)="",NA(),VLOOKUP($A346,'Q Pasiva'!$1:$1048576,MATCH(Q!$B346,'Q Pasiva'!$1:$1,0),FALSE))</f>
        <v>#N/A</v>
      </c>
      <c r="F346" s="2" t="e">
        <f t="shared" si="60"/>
        <v>#N/A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0</v>
      </c>
    </row>
    <row r="347" spans="1:10" x14ac:dyDescent="0.3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 t="e">
        <f>IF(VLOOKUP($A347,'Q Activa'!$1:$1048576,MATCH(Q!$B347,'Q Activa'!$1:$1,0),FALSE)="",NA(),VLOOKUP($A347,'Q Activa'!$1:$1048576,MATCH(Q!$B347,'Q Activa'!$1:$1,0),FALSE))</f>
        <v>#N/A</v>
      </c>
      <c r="E347" s="2" t="e">
        <f>IF(VLOOKUP($A347,'Q Pasiva'!$1:$1048576,MATCH(Q!$B347,'Q Pasiva'!$1:$1,0),FALSE)="",NA(),VLOOKUP($A347,'Q Pasiva'!$1:$1048576,MATCH(Q!$B347,'Q Pasiva'!$1:$1,0),FALSE))</f>
        <v>#N/A</v>
      </c>
      <c r="F347" s="2" t="e">
        <f t="shared" si="60"/>
        <v>#N/A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0</v>
      </c>
    </row>
    <row r="348" spans="1:10" x14ac:dyDescent="0.3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 t="e">
        <f>IF(VLOOKUP($A348,'Q Activa'!$1:$1048576,MATCH(Q!$B348,'Q Activa'!$1:$1,0),FALSE)="",NA(),VLOOKUP($A348,'Q Activa'!$1:$1048576,MATCH(Q!$B348,'Q Activa'!$1:$1,0),FALSE))</f>
        <v>#N/A</v>
      </c>
      <c r="E348" s="2" t="e">
        <f>IF(VLOOKUP($A348,'Q Pasiva'!$1:$1048576,MATCH(Q!$B348,'Q Pasiva'!$1:$1,0),FALSE)="",NA(),VLOOKUP($A348,'Q Pasiva'!$1:$1048576,MATCH(Q!$B348,'Q Pasiva'!$1:$1,0),FALSE))</f>
        <v>#N/A</v>
      </c>
      <c r="F348" s="2" t="e">
        <f t="shared" si="60"/>
        <v>#N/A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0</v>
      </c>
    </row>
    <row r="349" spans="1:10" x14ac:dyDescent="0.3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3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RowHeight="14.4" x14ac:dyDescent="0.3"/>
  <cols>
    <col min="3" max="3" width="10.5546875" bestFit="1" customWidth="1"/>
    <col min="13" max="13" width="13.88671875" bestFit="1" customWidth="1"/>
    <col min="14" max="16" width="8.5546875" style="6" bestFit="1" customWidth="1"/>
    <col min="17" max="18" width="13.77734375" style="6" bestFit="1" customWidth="1"/>
    <col min="19" max="19" width="14.6640625" style="6" bestFit="1" customWidth="1"/>
  </cols>
  <sheetData>
    <row r="1" spans="1:19" x14ac:dyDescent="0.3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4" t="s">
        <v>36</v>
      </c>
      <c r="N76" s="7">
        <v>4.4528000000000008</v>
      </c>
      <c r="O76" s="7">
        <v>2.1250999999999998</v>
      </c>
      <c r="P76" s="7">
        <v>2.3277000000000001</v>
      </c>
      <c r="Q76" s="7" t="e">
        <v>#N/A</v>
      </c>
      <c r="R76" s="7" t="e">
        <v>#N/A</v>
      </c>
      <c r="S76" s="7" t="e">
        <v>#N/A</v>
      </c>
    </row>
    <row r="77" spans="1:19" x14ac:dyDescent="0.3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</row>
    <row r="78" spans="1:19" x14ac:dyDescent="0.3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</row>
    <row r="79" spans="1:19" x14ac:dyDescent="0.3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</row>
    <row r="80" spans="1:19" x14ac:dyDescent="0.3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>
        <f t="shared" ref="G338:G352" si="48">+IF(ISNA(D339),D338,NA())</f>
        <v>6.93E-2</v>
      </c>
      <c r="H338" s="2">
        <f t="shared" ref="H338:H352" si="49">+IF(ISNA(E339),E338,NA())</f>
        <v>3.56E-2</v>
      </c>
      <c r="I338" s="2">
        <f t="shared" ref="I338:I352" si="50">+IF(ISNA(F339),F338,NA())</f>
        <v>3.3700000000000001E-2</v>
      </c>
      <c r="J338">
        <f t="shared" ref="J338:J352" si="51">+IF(AND(_xlfn.NUMBERVALUE(B338)&gt;=2018,ISNA(D338)=FALSE),1,0)</f>
        <v>1</v>
      </c>
    </row>
    <row r="339" spans="1:10" x14ac:dyDescent="0.3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 t="e">
        <f>IF(VLOOKUP($A339,'$ Activa'!$1:$1048576,MATCH('$'!$B339,'$ Activa'!$1:$1,0),FALSE)="",NA(),VLOOKUP($A339,'$ Activa'!$1:$1048576,MATCH('$'!$B339,'$ Activa'!$1:$1,0),FALSE))</f>
        <v>#N/A</v>
      </c>
      <c r="E339" s="2" t="e">
        <f>IF(VLOOKUP($A339,'$ Pasiva'!$1:$1048576,MATCH('$'!$B339,'$ Pasiva'!$1:$1,0),FALSE)="",NA(),VLOOKUP($A339,'$ Pasiva'!$1:$1048576,MATCH('$'!$B339,'$ Pasiva'!$1:$1,0),FALSE))</f>
        <v>#N/A</v>
      </c>
      <c r="F339" s="2" t="e">
        <f t="shared" si="47"/>
        <v>#N/A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0</v>
      </c>
    </row>
    <row r="340" spans="1:10" x14ac:dyDescent="0.3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 t="e">
        <f>IF(VLOOKUP($A340,'$ Activa'!$1:$1048576,MATCH('$'!$B340,'$ Activa'!$1:$1,0),FALSE)="",NA(),VLOOKUP($A340,'$ Activa'!$1:$1048576,MATCH('$'!$B340,'$ Activa'!$1:$1,0),FALSE))</f>
        <v>#N/A</v>
      </c>
      <c r="E340" s="2" t="e">
        <f>IF(VLOOKUP($A340,'$ Pasiva'!$1:$1048576,MATCH('$'!$B340,'$ Pasiva'!$1:$1,0),FALSE)="",NA(),VLOOKUP($A340,'$ Pasiva'!$1:$1048576,MATCH('$'!$B340,'$ Pasiva'!$1:$1,0),FALSE))</f>
        <v>#N/A</v>
      </c>
      <c r="F340" s="2" t="e">
        <f t="shared" si="47"/>
        <v>#N/A</v>
      </c>
      <c r="G340" s="2" t="e">
        <f t="shared" si="48"/>
        <v>#N/A</v>
      </c>
      <c r="H340" s="2" t="e">
        <f t="shared" si="49"/>
        <v>#N/A</v>
      </c>
      <c r="I340" s="2" t="e">
        <f t="shared" si="50"/>
        <v>#N/A</v>
      </c>
      <c r="J340">
        <f t="shared" si="51"/>
        <v>0</v>
      </c>
    </row>
    <row r="341" spans="1:10" x14ac:dyDescent="0.3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 t="e">
        <f>IF(VLOOKUP($A341,'$ Pasiva'!$1:$1048576,MATCH('$'!$B341,'$ Pasiva'!$1:$1,0),FALSE)="",NA(),VLOOKUP($A341,'$ Pasiva'!$1:$1048576,MATCH('$'!$B341,'$ Pasiva'!$1:$1,0),FALSE))</f>
        <v>#N/A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 t="e">
        <f>IF(VLOOKUP($A342,'$ Pasiva'!$1:$1048576,MATCH('$'!$B342,'$ Pasiva'!$1:$1,0),FALSE)="",NA(),VLOOKUP($A342,'$ Pasiva'!$1:$1048576,MATCH('$'!$B342,'$ Pasiva'!$1:$1,0),FALSE))</f>
        <v>#N/A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 t="e">
        <f>IF(VLOOKUP($A343,'$ Pasiva'!$1:$1048576,MATCH('$'!$B343,'$ Pasiva'!$1:$1,0),FALSE)="",NA(),VLOOKUP($A343,'$ Pasiva'!$1:$1048576,MATCH('$'!$B343,'$ Pasiva'!$1:$1,0),FALSE))</f>
        <v>#N/A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 t="e">
        <f>IF(VLOOKUP($A344,'$ Pasiva'!$1:$1048576,MATCH('$'!$B344,'$ Pasiva'!$1:$1,0),FALSE)="",NA(),VLOOKUP($A344,'$ Pasiva'!$1:$1048576,MATCH('$'!$B344,'$ Pasiva'!$1:$1,0),FALSE))</f>
        <v>#N/A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 t="e">
        <f>IF(VLOOKUP($A345,'$ Pasiva'!$1:$1048576,MATCH('$'!$B345,'$ Pasiva'!$1:$1,0),FALSE)="",NA(),VLOOKUP($A345,'$ Pasiva'!$1:$1048576,MATCH('$'!$B345,'$ Pasiva'!$1:$1,0),FALSE))</f>
        <v>#N/A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 t="e">
        <f>IF(VLOOKUP($A346,'$ Pasiva'!$1:$1048576,MATCH('$'!$B346,'$ Pasiva'!$1:$1,0),FALSE)="",NA(),VLOOKUP($A346,'$ Pasiva'!$1:$1048576,MATCH('$'!$B346,'$ Pasiva'!$1:$1,0),FALSE))</f>
        <v>#N/A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 t="e">
        <f>IF(VLOOKUP($A347,'$ Pasiva'!$1:$1048576,MATCH('$'!$B347,'$ Pasiva'!$1:$1,0),FALSE)="",NA(),VLOOKUP($A347,'$ Pasiva'!$1:$1048576,MATCH('$'!$B347,'$ Pasiva'!$1:$1,0),FALSE))</f>
        <v>#N/A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 t="e">
        <f>IF(VLOOKUP($A348,'$ Pasiva'!$1:$1048576,MATCH('$'!$B348,'$ Pasiva'!$1:$1,0),FALSE)="",NA(),VLOOKUP($A348,'$ Pasiva'!$1:$1048576,MATCH('$'!$B348,'$ Pasiva'!$1:$1,0),FALSE))</f>
        <v>#N/A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3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3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71"/>
  <sheetViews>
    <sheetView topLeftCell="A160" workbookViewId="0">
      <selection activeCell="H185" sqref="H185"/>
    </sheetView>
  </sheetViews>
  <sheetFormatPr defaultRowHeight="14.4" x14ac:dyDescent="0.3"/>
  <cols>
    <col min="1" max="1" width="10.5546875" style="1" bestFit="1" customWidth="1"/>
    <col min="2" max="2" width="10.5546875" style="7" bestFit="1" customWidth="1"/>
    <col min="3" max="3" width="10.21875" style="7" bestFit="1" customWidth="1"/>
    <col min="4" max="4" width="6.6640625" style="7" bestFit="1" customWidth="1"/>
    <col min="5" max="5" width="10.21875" style="1" bestFit="1" customWidth="1"/>
    <col min="6" max="6" width="12.77734375" style="1" bestFit="1" customWidth="1"/>
    <col min="7" max="7" width="10.77734375" bestFit="1" customWidth="1"/>
  </cols>
  <sheetData>
    <row r="1" spans="1:6" x14ac:dyDescent="0.3">
      <c r="A1" s="1" t="s">
        <v>27</v>
      </c>
      <c r="B1" t="s">
        <v>62</v>
      </c>
      <c r="C1" t="s">
        <v>61</v>
      </c>
      <c r="D1" t="s">
        <v>63</v>
      </c>
      <c r="E1"/>
      <c r="F1"/>
    </row>
    <row r="2" spans="1:6" x14ac:dyDescent="0.3">
      <c r="A2" s="1">
        <v>40209</v>
      </c>
      <c r="B2">
        <v>1.43E-2</v>
      </c>
      <c r="C2" s="30" t="s">
        <v>43</v>
      </c>
      <c r="D2">
        <v>2010</v>
      </c>
      <c r="E2"/>
      <c r="F2"/>
    </row>
    <row r="3" spans="1:6" x14ac:dyDescent="0.3">
      <c r="A3" s="1">
        <v>40237</v>
      </c>
      <c r="B3">
        <v>2.4799999999999999E-2</v>
      </c>
      <c r="C3" s="30" t="s">
        <v>44</v>
      </c>
      <c r="D3">
        <v>2010</v>
      </c>
      <c r="E3"/>
      <c r="F3"/>
    </row>
    <row r="4" spans="1:6" x14ac:dyDescent="0.3">
      <c r="A4" s="1">
        <v>40268</v>
      </c>
      <c r="B4">
        <v>3.9300000000000002E-2</v>
      </c>
      <c r="C4" s="30" t="s">
        <v>45</v>
      </c>
      <c r="D4">
        <v>2010</v>
      </c>
      <c r="E4"/>
      <c r="F4"/>
    </row>
    <row r="5" spans="1:6" x14ac:dyDescent="0.3">
      <c r="A5" s="1">
        <v>40298</v>
      </c>
      <c r="B5">
        <v>3.7499999999999999E-2</v>
      </c>
      <c r="C5" s="30" t="s">
        <v>46</v>
      </c>
      <c r="D5">
        <v>2010</v>
      </c>
      <c r="E5"/>
      <c r="F5"/>
    </row>
    <row r="6" spans="1:6" x14ac:dyDescent="0.3">
      <c r="A6" s="1">
        <v>40329</v>
      </c>
      <c r="B6">
        <v>3.5099999999999999E-2</v>
      </c>
      <c r="C6" s="30" t="s">
        <v>47</v>
      </c>
      <c r="D6">
        <v>2010</v>
      </c>
      <c r="E6"/>
      <c r="F6"/>
    </row>
    <row r="7" spans="1:6" x14ac:dyDescent="0.3">
      <c r="A7" s="1">
        <v>40359</v>
      </c>
      <c r="B7">
        <v>4.07E-2</v>
      </c>
      <c r="C7" s="30" t="s">
        <v>48</v>
      </c>
      <c r="D7">
        <v>2010</v>
      </c>
      <c r="E7"/>
      <c r="F7"/>
    </row>
    <row r="8" spans="1:6" x14ac:dyDescent="0.3">
      <c r="A8" s="1">
        <v>40390</v>
      </c>
      <c r="B8">
        <v>4.1200000000000001E-2</v>
      </c>
      <c r="C8" s="30" t="s">
        <v>49</v>
      </c>
      <c r="D8">
        <v>2010</v>
      </c>
      <c r="E8"/>
      <c r="F8"/>
    </row>
    <row r="9" spans="1:6" x14ac:dyDescent="0.3">
      <c r="A9" s="1">
        <v>40421</v>
      </c>
      <c r="B9">
        <v>4.1000000000000002E-2</v>
      </c>
      <c r="C9" s="30" t="s">
        <v>50</v>
      </c>
      <c r="D9">
        <v>2010</v>
      </c>
      <c r="E9"/>
      <c r="F9"/>
    </row>
    <row r="10" spans="1:6" x14ac:dyDescent="0.3">
      <c r="A10" s="1">
        <v>40451</v>
      </c>
      <c r="B10">
        <v>3.7600000000000001E-2</v>
      </c>
      <c r="C10" s="30" t="s">
        <v>51</v>
      </c>
      <c r="D10">
        <v>2010</v>
      </c>
      <c r="E10"/>
      <c r="F10"/>
    </row>
    <row r="11" spans="1:6" x14ac:dyDescent="0.3">
      <c r="A11" s="1">
        <v>40482</v>
      </c>
      <c r="B11">
        <v>4.5100000000000001E-2</v>
      </c>
      <c r="C11" s="30" t="s">
        <v>52</v>
      </c>
      <c r="D11">
        <v>2010</v>
      </c>
      <c r="E11"/>
      <c r="F11"/>
    </row>
    <row r="12" spans="1:6" x14ac:dyDescent="0.3">
      <c r="A12" s="1">
        <v>40512</v>
      </c>
      <c r="B12">
        <v>5.2499999999999998E-2</v>
      </c>
      <c r="C12" s="30" t="s">
        <v>53</v>
      </c>
      <c r="D12">
        <v>2010</v>
      </c>
      <c r="E12"/>
      <c r="F12"/>
    </row>
    <row r="13" spans="1:6" x14ac:dyDescent="0.3">
      <c r="A13" s="1">
        <v>40543</v>
      </c>
      <c r="B13">
        <v>5.3900000000000003E-2</v>
      </c>
      <c r="C13" s="30" t="s">
        <v>54</v>
      </c>
      <c r="D13">
        <v>2010</v>
      </c>
      <c r="E13"/>
      <c r="F13"/>
    </row>
    <row r="14" spans="1:6" x14ac:dyDescent="0.3">
      <c r="A14" s="1">
        <v>40574</v>
      </c>
      <c r="B14">
        <v>4.8399999999999999E-2</v>
      </c>
      <c r="C14" s="30" t="s">
        <v>43</v>
      </c>
      <c r="D14">
        <v>2011</v>
      </c>
      <c r="E14"/>
      <c r="F14"/>
    </row>
    <row r="15" spans="1:6" x14ac:dyDescent="0.3">
      <c r="A15" s="1">
        <v>40602</v>
      </c>
      <c r="B15">
        <v>5.1799999999999999E-2</v>
      </c>
      <c r="C15" s="30" t="s">
        <v>44</v>
      </c>
      <c r="D15">
        <v>2011</v>
      </c>
      <c r="E15"/>
      <c r="F15"/>
    </row>
    <row r="16" spans="1:6" x14ac:dyDescent="0.3">
      <c r="A16" s="1">
        <v>40633</v>
      </c>
      <c r="B16">
        <v>4.8800000000000003E-2</v>
      </c>
      <c r="C16" s="30" t="s">
        <v>45</v>
      </c>
      <c r="D16">
        <v>2011</v>
      </c>
      <c r="E16"/>
      <c r="F16"/>
    </row>
    <row r="17" spans="1:6" x14ac:dyDescent="0.3">
      <c r="A17" s="1">
        <v>40663</v>
      </c>
      <c r="B17">
        <v>5.7700000000000001E-2</v>
      </c>
      <c r="C17" s="30" t="s">
        <v>46</v>
      </c>
      <c r="D17">
        <v>2011</v>
      </c>
      <c r="E17"/>
      <c r="F17"/>
    </row>
    <row r="18" spans="1:6" x14ac:dyDescent="0.3">
      <c r="A18" s="1">
        <v>40694</v>
      </c>
      <c r="B18">
        <v>6.4000000000000001E-2</v>
      </c>
      <c r="C18" s="30" t="s">
        <v>47</v>
      </c>
      <c r="D18">
        <v>2011</v>
      </c>
      <c r="E18"/>
      <c r="F18"/>
    </row>
    <row r="19" spans="1:6" x14ac:dyDescent="0.3">
      <c r="A19" s="1">
        <v>40724</v>
      </c>
      <c r="B19">
        <v>6.4299999999999996E-2</v>
      </c>
      <c r="C19" s="30" t="s">
        <v>48</v>
      </c>
      <c r="D19">
        <v>2011</v>
      </c>
      <c r="E19"/>
      <c r="F19"/>
    </row>
    <row r="20" spans="1:6" x14ac:dyDescent="0.3">
      <c r="A20" s="1">
        <v>40755</v>
      </c>
      <c r="B20">
        <v>7.0300000000000001E-2</v>
      </c>
      <c r="C20" s="30" t="s">
        <v>49</v>
      </c>
      <c r="D20">
        <v>2011</v>
      </c>
      <c r="E20"/>
      <c r="F20"/>
    </row>
    <row r="21" spans="1:6" x14ac:dyDescent="0.3">
      <c r="A21" s="1">
        <v>40786</v>
      </c>
      <c r="B21">
        <v>7.6300000000000007E-2</v>
      </c>
      <c r="C21" s="30" t="s">
        <v>50</v>
      </c>
      <c r="D21">
        <v>2011</v>
      </c>
      <c r="E21"/>
      <c r="F21"/>
    </row>
    <row r="22" spans="1:6" x14ac:dyDescent="0.3">
      <c r="A22" s="1">
        <v>40816</v>
      </c>
      <c r="B22">
        <v>7.2499999999999995E-2</v>
      </c>
      <c r="C22" s="30" t="s">
        <v>51</v>
      </c>
      <c r="D22">
        <v>2011</v>
      </c>
      <c r="E22"/>
      <c r="F22"/>
    </row>
    <row r="23" spans="1:6" x14ac:dyDescent="0.3">
      <c r="A23" s="1">
        <v>40847</v>
      </c>
      <c r="B23">
        <v>6.6400000000000001E-2</v>
      </c>
      <c r="C23" s="30" t="s">
        <v>52</v>
      </c>
      <c r="D23">
        <v>2011</v>
      </c>
      <c r="E23"/>
      <c r="F23"/>
    </row>
    <row r="24" spans="1:6" x14ac:dyDescent="0.3">
      <c r="A24" s="1">
        <v>40877</v>
      </c>
      <c r="B24">
        <v>6.0600000000000001E-2</v>
      </c>
      <c r="C24" s="30" t="s">
        <v>53</v>
      </c>
      <c r="D24">
        <v>2011</v>
      </c>
      <c r="E24"/>
      <c r="F24"/>
    </row>
    <row r="25" spans="1:6" x14ac:dyDescent="0.3">
      <c r="A25" s="1">
        <v>40908</v>
      </c>
      <c r="B25">
        <v>6.2E-2</v>
      </c>
      <c r="C25" s="30" t="s">
        <v>54</v>
      </c>
      <c r="D25">
        <v>2011</v>
      </c>
      <c r="E25"/>
      <c r="F25"/>
    </row>
    <row r="26" spans="1:6" x14ac:dyDescent="0.3">
      <c r="A26" s="1">
        <v>40939</v>
      </c>
      <c r="B26">
        <v>5.5E-2</v>
      </c>
      <c r="C26" s="30" t="s">
        <v>43</v>
      </c>
      <c r="D26">
        <v>2012</v>
      </c>
      <c r="E26"/>
      <c r="F26"/>
    </row>
    <row r="27" spans="1:6" x14ac:dyDescent="0.3">
      <c r="A27" s="1">
        <v>40968</v>
      </c>
      <c r="B27">
        <v>5.2200000000000003E-2</v>
      </c>
      <c r="C27" s="30" t="s">
        <v>44</v>
      </c>
      <c r="D27">
        <v>2012</v>
      </c>
      <c r="E27"/>
      <c r="F27"/>
    </row>
    <row r="28" spans="1:6" x14ac:dyDescent="0.3">
      <c r="A28" s="1">
        <v>40999</v>
      </c>
      <c r="B28">
        <v>4.6600000000000003E-2</v>
      </c>
      <c r="C28" s="30" t="s">
        <v>45</v>
      </c>
      <c r="D28">
        <v>2012</v>
      </c>
      <c r="E28"/>
      <c r="F28"/>
    </row>
    <row r="29" spans="1:6" x14ac:dyDescent="0.3">
      <c r="A29" s="1">
        <v>41029</v>
      </c>
      <c r="B29">
        <v>4.2700000000000002E-2</v>
      </c>
      <c r="C29" s="30" t="s">
        <v>46</v>
      </c>
      <c r="D29">
        <v>2012</v>
      </c>
      <c r="E29"/>
      <c r="F29"/>
    </row>
    <row r="30" spans="1:6" x14ac:dyDescent="0.3">
      <c r="A30" s="1">
        <v>41060</v>
      </c>
      <c r="B30">
        <v>3.9E-2</v>
      </c>
      <c r="C30" s="30" t="s">
        <v>47</v>
      </c>
      <c r="D30">
        <v>2012</v>
      </c>
      <c r="E30"/>
      <c r="F30"/>
    </row>
    <row r="31" spans="1:6" x14ac:dyDescent="0.3">
      <c r="A31" s="1">
        <v>41090</v>
      </c>
      <c r="B31">
        <v>3.4700000000000002E-2</v>
      </c>
      <c r="C31" s="30" t="s">
        <v>48</v>
      </c>
      <c r="D31">
        <v>2012</v>
      </c>
      <c r="E31"/>
      <c r="F31"/>
    </row>
    <row r="32" spans="1:6" x14ac:dyDescent="0.3">
      <c r="A32" s="1">
        <v>41121</v>
      </c>
      <c r="B32">
        <v>2.86E-2</v>
      </c>
      <c r="C32" s="30" t="s">
        <v>49</v>
      </c>
      <c r="D32">
        <v>2012</v>
      </c>
      <c r="E32"/>
      <c r="F32"/>
    </row>
    <row r="33" spans="1:6" x14ac:dyDescent="0.3">
      <c r="A33" s="1">
        <v>41152</v>
      </c>
      <c r="B33">
        <v>2.7099999999999999E-2</v>
      </c>
      <c r="C33" s="30" t="s">
        <v>50</v>
      </c>
      <c r="D33">
        <v>2012</v>
      </c>
      <c r="E33"/>
      <c r="F33"/>
    </row>
    <row r="34" spans="1:6" x14ac:dyDescent="0.3">
      <c r="A34" s="1">
        <v>41182</v>
      </c>
      <c r="B34">
        <v>3.2800000000000003E-2</v>
      </c>
      <c r="C34" s="30" t="s">
        <v>51</v>
      </c>
      <c r="D34">
        <v>2012</v>
      </c>
      <c r="E34"/>
      <c r="F34"/>
    </row>
    <row r="35" spans="1:6" x14ac:dyDescent="0.3">
      <c r="A35" s="1">
        <v>41213</v>
      </c>
      <c r="B35">
        <v>3.3500000000000002E-2</v>
      </c>
      <c r="C35" s="30" t="s">
        <v>52</v>
      </c>
      <c r="D35">
        <v>2012</v>
      </c>
      <c r="E35"/>
      <c r="F35"/>
    </row>
    <row r="36" spans="1:6" x14ac:dyDescent="0.3">
      <c r="A36" s="1">
        <v>41243</v>
      </c>
      <c r="B36">
        <v>3.1099999999999999E-2</v>
      </c>
      <c r="C36" s="30" t="s">
        <v>53</v>
      </c>
      <c r="D36">
        <v>2012</v>
      </c>
      <c r="E36"/>
      <c r="F36"/>
    </row>
    <row r="37" spans="1:6" x14ac:dyDescent="0.3">
      <c r="A37" s="1">
        <v>41274</v>
      </c>
      <c r="B37">
        <v>3.4500000000000003E-2</v>
      </c>
      <c r="C37" s="30" t="s">
        <v>54</v>
      </c>
      <c r="D37">
        <v>2012</v>
      </c>
      <c r="E37"/>
      <c r="F37"/>
    </row>
    <row r="38" spans="1:6" x14ac:dyDescent="0.3">
      <c r="A38" s="1">
        <v>41305</v>
      </c>
      <c r="B38">
        <v>3.8600000000000002E-2</v>
      </c>
      <c r="C38" s="30" t="s">
        <v>43</v>
      </c>
      <c r="D38">
        <v>2013</v>
      </c>
      <c r="E38"/>
      <c r="F38"/>
    </row>
    <row r="39" spans="1:6" x14ac:dyDescent="0.3">
      <c r="A39" s="1">
        <v>41333</v>
      </c>
      <c r="B39">
        <v>4.1799999999999997E-2</v>
      </c>
      <c r="C39" s="30" t="s">
        <v>44</v>
      </c>
      <c r="D39">
        <v>2013</v>
      </c>
      <c r="E39"/>
      <c r="F39"/>
    </row>
    <row r="40" spans="1:6" x14ac:dyDescent="0.3">
      <c r="A40" s="1">
        <v>41364</v>
      </c>
      <c r="B40">
        <v>4.3400000000000001E-2</v>
      </c>
      <c r="C40" s="30" t="s">
        <v>45</v>
      </c>
      <c r="D40">
        <v>2013</v>
      </c>
      <c r="E40"/>
      <c r="F40"/>
    </row>
    <row r="41" spans="1:6" x14ac:dyDescent="0.3">
      <c r="A41" s="1">
        <v>41394</v>
      </c>
      <c r="B41">
        <v>4.1300000000000003E-2</v>
      </c>
      <c r="C41" s="30" t="s">
        <v>46</v>
      </c>
      <c r="D41">
        <v>2013</v>
      </c>
      <c r="E41"/>
      <c r="F41"/>
    </row>
    <row r="42" spans="1:6" x14ac:dyDescent="0.3">
      <c r="A42" s="1">
        <v>41425</v>
      </c>
      <c r="B42">
        <v>4.2700000000000002E-2</v>
      </c>
      <c r="C42" s="30" t="s">
        <v>47</v>
      </c>
      <c r="D42">
        <v>2013</v>
      </c>
      <c r="E42"/>
      <c r="F42"/>
    </row>
    <row r="43" spans="1:6" x14ac:dyDescent="0.3">
      <c r="A43" s="1">
        <v>41455</v>
      </c>
      <c r="B43">
        <v>4.7899999999999998E-2</v>
      </c>
      <c r="C43" s="30" t="s">
        <v>48</v>
      </c>
      <c r="D43">
        <v>2013</v>
      </c>
      <c r="E43"/>
      <c r="F43"/>
    </row>
    <row r="44" spans="1:6" x14ac:dyDescent="0.3">
      <c r="A44" s="1">
        <v>41486</v>
      </c>
      <c r="B44">
        <v>4.7399999999999998E-2</v>
      </c>
      <c r="C44" s="30" t="s">
        <v>49</v>
      </c>
      <c r="D44">
        <v>2013</v>
      </c>
      <c r="E44"/>
      <c r="F44"/>
    </row>
    <row r="45" spans="1:6" x14ac:dyDescent="0.3">
      <c r="A45" s="1">
        <v>41517</v>
      </c>
      <c r="B45">
        <v>4.4200000000000003E-2</v>
      </c>
      <c r="C45" s="30" t="s">
        <v>50</v>
      </c>
      <c r="D45">
        <v>2013</v>
      </c>
      <c r="E45"/>
      <c r="F45"/>
    </row>
    <row r="46" spans="1:6" x14ac:dyDescent="0.3">
      <c r="A46" s="1">
        <v>41547</v>
      </c>
      <c r="B46">
        <v>4.2099999999999999E-2</v>
      </c>
      <c r="C46" s="30" t="s">
        <v>51</v>
      </c>
      <c r="D46">
        <v>2013</v>
      </c>
      <c r="E46"/>
      <c r="F46"/>
    </row>
    <row r="47" spans="1:6" x14ac:dyDescent="0.3">
      <c r="A47" s="1">
        <v>41578</v>
      </c>
      <c r="B47">
        <v>4.1500000000000002E-2</v>
      </c>
      <c r="C47" s="30" t="s">
        <v>52</v>
      </c>
      <c r="D47">
        <v>2013</v>
      </c>
      <c r="E47"/>
      <c r="F47"/>
    </row>
    <row r="48" spans="1:6" x14ac:dyDescent="0.3">
      <c r="A48" s="1">
        <v>41608</v>
      </c>
      <c r="B48">
        <v>4.6300000000000001E-2</v>
      </c>
      <c r="C48" s="30" t="s">
        <v>53</v>
      </c>
      <c r="D48">
        <v>2013</v>
      </c>
      <c r="E48"/>
      <c r="F48"/>
    </row>
    <row r="49" spans="1:6" x14ac:dyDescent="0.3">
      <c r="A49" s="1">
        <v>41639</v>
      </c>
      <c r="B49">
        <v>4.3900000000000002E-2</v>
      </c>
      <c r="C49" s="30" t="s">
        <v>54</v>
      </c>
      <c r="D49">
        <v>2013</v>
      </c>
      <c r="E49"/>
      <c r="F49"/>
    </row>
    <row r="50" spans="1:6" x14ac:dyDescent="0.3">
      <c r="A50" s="1">
        <v>41670</v>
      </c>
      <c r="B50">
        <v>4.1399999999999999E-2</v>
      </c>
      <c r="C50" s="30" t="s">
        <v>43</v>
      </c>
      <c r="D50">
        <v>2014</v>
      </c>
      <c r="E50"/>
      <c r="F50"/>
    </row>
    <row r="51" spans="1:6" x14ac:dyDescent="0.3">
      <c r="A51" s="1">
        <v>41698</v>
      </c>
      <c r="B51">
        <v>3.5000000000000003E-2</v>
      </c>
      <c r="C51" s="30" t="s">
        <v>44</v>
      </c>
      <c r="D51">
        <v>2014</v>
      </c>
      <c r="E51"/>
      <c r="F51"/>
    </row>
    <row r="52" spans="1:6" x14ac:dyDescent="0.3">
      <c r="A52" s="1">
        <v>41729</v>
      </c>
      <c r="B52">
        <v>3.2500000000000001E-2</v>
      </c>
      <c r="C52" s="30" t="s">
        <v>45</v>
      </c>
      <c r="D52">
        <v>2014</v>
      </c>
      <c r="E52"/>
      <c r="F52"/>
    </row>
    <row r="53" spans="1:6" x14ac:dyDescent="0.3">
      <c r="A53" s="1">
        <v>41759</v>
      </c>
      <c r="B53">
        <v>3.27E-2</v>
      </c>
      <c r="C53" s="30" t="s">
        <v>46</v>
      </c>
      <c r="D53">
        <v>2014</v>
      </c>
      <c r="E53"/>
      <c r="F53"/>
    </row>
    <row r="54" spans="1:6" x14ac:dyDescent="0.3">
      <c r="A54" s="1">
        <v>41790</v>
      </c>
      <c r="B54">
        <v>3.2199999999999999E-2</v>
      </c>
      <c r="C54" s="30" t="s">
        <v>47</v>
      </c>
      <c r="D54">
        <v>2014</v>
      </c>
      <c r="E54"/>
      <c r="F54"/>
    </row>
    <row r="55" spans="1:6" x14ac:dyDescent="0.3">
      <c r="A55" s="1">
        <v>41820</v>
      </c>
      <c r="B55">
        <v>3.1300000000000001E-2</v>
      </c>
      <c r="C55" s="30" t="s">
        <v>48</v>
      </c>
      <c r="D55">
        <v>2014</v>
      </c>
      <c r="E55"/>
      <c r="F55"/>
    </row>
    <row r="56" spans="1:6" x14ac:dyDescent="0.3">
      <c r="A56" s="1">
        <v>41851</v>
      </c>
      <c r="B56">
        <v>3.4099999999999998E-2</v>
      </c>
      <c r="C56" s="30" t="s">
        <v>49</v>
      </c>
      <c r="D56">
        <v>2014</v>
      </c>
      <c r="E56"/>
      <c r="F56"/>
    </row>
    <row r="57" spans="1:6" x14ac:dyDescent="0.3">
      <c r="A57" s="1">
        <v>41882</v>
      </c>
      <c r="B57">
        <v>3.6999999999999998E-2</v>
      </c>
      <c r="C57" s="30" t="s">
        <v>50</v>
      </c>
      <c r="D57">
        <v>2014</v>
      </c>
      <c r="E57"/>
      <c r="F57"/>
    </row>
    <row r="58" spans="1:6" x14ac:dyDescent="0.3">
      <c r="A58" s="1">
        <v>41912</v>
      </c>
      <c r="B58">
        <v>3.4500000000000003E-2</v>
      </c>
      <c r="C58" s="30" t="s">
        <v>51</v>
      </c>
      <c r="D58">
        <v>2014</v>
      </c>
      <c r="E58"/>
      <c r="F58"/>
    </row>
    <row r="59" spans="1:6" x14ac:dyDescent="0.3">
      <c r="A59" s="1">
        <v>41943</v>
      </c>
      <c r="B59">
        <v>3.6400000000000002E-2</v>
      </c>
      <c r="C59" s="30" t="s">
        <v>52</v>
      </c>
      <c r="D59">
        <v>2014</v>
      </c>
      <c r="E59"/>
      <c r="F59"/>
    </row>
    <row r="60" spans="1:6" x14ac:dyDescent="0.3">
      <c r="A60" s="1">
        <v>41973</v>
      </c>
      <c r="B60">
        <v>3.3799999999999997E-2</v>
      </c>
      <c r="C60" s="30" t="s">
        <v>53</v>
      </c>
      <c r="D60">
        <v>2014</v>
      </c>
      <c r="E60"/>
      <c r="F60"/>
    </row>
    <row r="61" spans="1:6" x14ac:dyDescent="0.3">
      <c r="A61" s="1">
        <v>42004</v>
      </c>
      <c r="B61">
        <v>2.9499999999999998E-2</v>
      </c>
      <c r="C61" s="30" t="s">
        <v>54</v>
      </c>
      <c r="D61">
        <v>2014</v>
      </c>
      <c r="E61"/>
      <c r="F61"/>
    </row>
    <row r="62" spans="1:6" x14ac:dyDescent="0.3">
      <c r="A62" s="1">
        <v>42035</v>
      </c>
      <c r="B62">
        <v>2.3199999999999998E-2</v>
      </c>
      <c r="C62" s="30" t="s">
        <v>43</v>
      </c>
      <c r="D62">
        <v>2015</v>
      </c>
      <c r="E62"/>
      <c r="F62"/>
    </row>
    <row r="63" spans="1:6" x14ac:dyDescent="0.3">
      <c r="A63" s="1">
        <v>42063</v>
      </c>
      <c r="B63">
        <v>2.4400000000000002E-2</v>
      </c>
      <c r="C63" s="30" t="s">
        <v>44</v>
      </c>
      <c r="D63">
        <v>2015</v>
      </c>
      <c r="E63"/>
      <c r="F63"/>
    </row>
    <row r="64" spans="1:6" x14ac:dyDescent="0.3">
      <c r="A64" s="1">
        <v>42094</v>
      </c>
      <c r="B64">
        <v>2.4299999999999999E-2</v>
      </c>
      <c r="C64" s="30" t="s">
        <v>45</v>
      </c>
      <c r="D64">
        <v>2015</v>
      </c>
      <c r="E64"/>
      <c r="F64"/>
    </row>
    <row r="65" spans="1:6" x14ac:dyDescent="0.3">
      <c r="A65" s="1">
        <v>42124</v>
      </c>
      <c r="B65">
        <v>2.58E-2</v>
      </c>
      <c r="C65" s="30" t="s">
        <v>46</v>
      </c>
      <c r="D65">
        <v>2015</v>
      </c>
      <c r="E65"/>
      <c r="F65"/>
    </row>
    <row r="66" spans="1:6" x14ac:dyDescent="0.3">
      <c r="A66" s="1">
        <v>42155</v>
      </c>
      <c r="B66">
        <v>2.5499999999999998E-2</v>
      </c>
      <c r="C66" s="30" t="s">
        <v>47</v>
      </c>
      <c r="D66">
        <v>2015</v>
      </c>
      <c r="E66"/>
      <c r="F66"/>
    </row>
    <row r="67" spans="1:6" x14ac:dyDescent="0.3">
      <c r="A67" s="1">
        <v>42185</v>
      </c>
      <c r="B67">
        <v>2.3900000000000001E-2</v>
      </c>
      <c r="C67" s="30" t="s">
        <v>48</v>
      </c>
      <c r="D67">
        <v>2015</v>
      </c>
      <c r="E67"/>
      <c r="F67"/>
    </row>
    <row r="68" spans="1:6" x14ac:dyDescent="0.3">
      <c r="A68" s="1">
        <v>42216</v>
      </c>
      <c r="B68">
        <v>2.3199999999999998E-2</v>
      </c>
      <c r="C68" s="30" t="s">
        <v>49</v>
      </c>
      <c r="D68">
        <v>2015</v>
      </c>
      <c r="E68"/>
      <c r="F68"/>
    </row>
    <row r="69" spans="1:6" x14ac:dyDescent="0.3">
      <c r="A69" s="1">
        <v>42247</v>
      </c>
      <c r="B69">
        <v>1.9599999999999999E-2</v>
      </c>
      <c r="C69" s="30" t="s">
        <v>50</v>
      </c>
      <c r="D69">
        <v>2015</v>
      </c>
      <c r="E69"/>
      <c r="F69"/>
    </row>
    <row r="70" spans="1:6" x14ac:dyDescent="0.3">
      <c r="A70" s="1">
        <v>42277</v>
      </c>
      <c r="B70">
        <v>1.8800000000000001E-2</v>
      </c>
      <c r="C70" s="30" t="s">
        <v>51</v>
      </c>
      <c r="D70">
        <v>2015</v>
      </c>
      <c r="E70"/>
      <c r="F70"/>
    </row>
    <row r="71" spans="1:6" x14ac:dyDescent="0.3">
      <c r="A71" s="1">
        <v>42308</v>
      </c>
      <c r="B71">
        <v>2.23E-2</v>
      </c>
      <c r="C71" s="30" t="s">
        <v>52</v>
      </c>
      <c r="D71">
        <v>2015</v>
      </c>
      <c r="E71"/>
      <c r="F71"/>
    </row>
    <row r="72" spans="1:6" x14ac:dyDescent="0.3">
      <c r="A72" s="1">
        <v>42338</v>
      </c>
      <c r="B72">
        <v>2.5100000000000001E-2</v>
      </c>
      <c r="C72" s="30" t="s">
        <v>53</v>
      </c>
      <c r="D72">
        <v>2015</v>
      </c>
      <c r="E72"/>
      <c r="F72"/>
    </row>
    <row r="73" spans="1:6" x14ac:dyDescent="0.3">
      <c r="A73" s="1">
        <v>42369</v>
      </c>
      <c r="B73">
        <v>3.0700000000000002E-2</v>
      </c>
      <c r="C73" s="30" t="s">
        <v>54</v>
      </c>
      <c r="D73">
        <v>2015</v>
      </c>
      <c r="E73"/>
      <c r="F73"/>
    </row>
    <row r="74" spans="1:6" x14ac:dyDescent="0.3">
      <c r="A74" s="1">
        <v>42400</v>
      </c>
      <c r="B74">
        <v>4.3799999999999999E-2</v>
      </c>
      <c r="C74" s="30" t="s">
        <v>43</v>
      </c>
      <c r="D74">
        <v>2016</v>
      </c>
      <c r="E74"/>
      <c r="F74"/>
    </row>
    <row r="75" spans="1:6" x14ac:dyDescent="0.3">
      <c r="A75" s="1">
        <v>42429</v>
      </c>
      <c r="B75">
        <v>4.2700000000000002E-2</v>
      </c>
      <c r="C75" s="30" t="s">
        <v>44</v>
      </c>
      <c r="D75">
        <v>2016</v>
      </c>
      <c r="E75"/>
      <c r="F75"/>
    </row>
    <row r="76" spans="1:6" x14ac:dyDescent="0.3">
      <c r="A76" s="1">
        <v>42460</v>
      </c>
      <c r="B76">
        <v>4.2599999999999999E-2</v>
      </c>
      <c r="C76" s="30" t="s">
        <v>45</v>
      </c>
      <c r="D76">
        <v>2016</v>
      </c>
      <c r="E76"/>
      <c r="F76"/>
    </row>
    <row r="77" spans="1:6" x14ac:dyDescent="0.3">
      <c r="A77" s="1">
        <v>42490</v>
      </c>
      <c r="B77">
        <v>4.0899999999999999E-2</v>
      </c>
      <c r="C77" s="30" t="s">
        <v>46</v>
      </c>
      <c r="D77">
        <v>2016</v>
      </c>
      <c r="E77"/>
      <c r="F77"/>
    </row>
    <row r="78" spans="1:6" x14ac:dyDescent="0.3">
      <c r="A78" s="1">
        <v>42521</v>
      </c>
      <c r="B78">
        <v>4.36E-2</v>
      </c>
      <c r="C78" s="30" t="s">
        <v>47</v>
      </c>
      <c r="D78">
        <v>2016</v>
      </c>
      <c r="E78"/>
      <c r="F78"/>
    </row>
    <row r="79" spans="1:6" x14ac:dyDescent="0.3">
      <c r="A79" s="1">
        <v>42551</v>
      </c>
      <c r="B79">
        <v>4.4299999999999999E-2</v>
      </c>
      <c r="C79" s="30" t="s">
        <v>48</v>
      </c>
      <c r="D79">
        <v>2016</v>
      </c>
      <c r="E79"/>
      <c r="F79"/>
    </row>
    <row r="80" spans="1:6" x14ac:dyDescent="0.3">
      <c r="A80" s="1">
        <v>42582</v>
      </c>
      <c r="B80">
        <v>4.6199999999999998E-2</v>
      </c>
      <c r="C80" s="30" t="s">
        <v>49</v>
      </c>
      <c r="D80">
        <v>2016</v>
      </c>
      <c r="E80"/>
      <c r="F80"/>
    </row>
    <row r="81" spans="1:6" x14ac:dyDescent="0.3">
      <c r="A81" s="1">
        <v>42613</v>
      </c>
      <c r="B81">
        <v>4.7399999999999998E-2</v>
      </c>
      <c r="C81" s="30" t="s">
        <v>50</v>
      </c>
      <c r="D81">
        <v>2016</v>
      </c>
      <c r="E81"/>
      <c r="F81"/>
    </row>
    <row r="82" spans="1:6" x14ac:dyDescent="0.3">
      <c r="A82" s="1">
        <v>42643</v>
      </c>
      <c r="B82">
        <v>4.5600000000000002E-2</v>
      </c>
      <c r="C82" s="30" t="s">
        <v>51</v>
      </c>
      <c r="D82">
        <v>2016</v>
      </c>
      <c r="E82"/>
      <c r="F82"/>
    </row>
    <row r="83" spans="1:6" x14ac:dyDescent="0.3">
      <c r="A83" s="1">
        <v>42674</v>
      </c>
      <c r="B83">
        <v>4.7600000000000003E-2</v>
      </c>
      <c r="C83" s="30" t="s">
        <v>52</v>
      </c>
      <c r="D83">
        <v>2016</v>
      </c>
      <c r="E83"/>
      <c r="F83"/>
    </row>
    <row r="84" spans="1:6" x14ac:dyDescent="0.3">
      <c r="A84" s="1">
        <v>42704</v>
      </c>
      <c r="B84">
        <v>4.6699999999999998E-2</v>
      </c>
      <c r="C84" s="30" t="s">
        <v>53</v>
      </c>
      <c r="D84">
        <v>2016</v>
      </c>
      <c r="E84"/>
      <c r="F84"/>
    </row>
    <row r="85" spans="1:6" x14ac:dyDescent="0.3">
      <c r="A85" s="1">
        <v>42735</v>
      </c>
      <c r="B85">
        <v>4.2299999999999997E-2</v>
      </c>
      <c r="C85" s="30" t="s">
        <v>54</v>
      </c>
      <c r="D85">
        <v>2016</v>
      </c>
      <c r="E85"/>
      <c r="F85"/>
    </row>
    <row r="86" spans="1:6" x14ac:dyDescent="0.3">
      <c r="A86" s="1">
        <v>42766</v>
      </c>
      <c r="B86">
        <v>3.8300000000000001E-2</v>
      </c>
      <c r="C86" s="30" t="s">
        <v>43</v>
      </c>
      <c r="D86">
        <v>2017</v>
      </c>
      <c r="E86"/>
      <c r="F86"/>
    </row>
    <row r="87" spans="1:6" x14ac:dyDescent="0.3">
      <c r="A87" s="1">
        <v>42794</v>
      </c>
      <c r="B87">
        <v>3.9600000000000003E-2</v>
      </c>
      <c r="C87" s="30" t="s">
        <v>44</v>
      </c>
      <c r="D87">
        <v>2017</v>
      </c>
      <c r="E87"/>
      <c r="F87"/>
    </row>
    <row r="88" spans="1:6" x14ac:dyDescent="0.3">
      <c r="A88" s="1">
        <v>42825</v>
      </c>
      <c r="B88">
        <v>0.04</v>
      </c>
      <c r="C88" s="30" t="s">
        <v>45</v>
      </c>
      <c r="D88">
        <v>2017</v>
      </c>
      <c r="E88"/>
      <c r="F88"/>
    </row>
    <row r="89" spans="1:6" x14ac:dyDescent="0.3">
      <c r="A89" s="1">
        <v>42855</v>
      </c>
      <c r="B89">
        <v>4.0899999999999999E-2</v>
      </c>
      <c r="C89" s="30" t="s">
        <v>46</v>
      </c>
      <c r="D89">
        <v>2017</v>
      </c>
      <c r="E89"/>
      <c r="F89"/>
    </row>
    <row r="90" spans="1:6" x14ac:dyDescent="0.3">
      <c r="A90" s="1">
        <v>42886</v>
      </c>
      <c r="B90">
        <v>3.9300000000000002E-2</v>
      </c>
      <c r="C90" s="30" t="s">
        <v>47</v>
      </c>
      <c r="D90">
        <v>2017</v>
      </c>
      <c r="E90"/>
      <c r="F90"/>
    </row>
    <row r="91" spans="1:6" x14ac:dyDescent="0.3">
      <c r="A91" s="1">
        <v>42916</v>
      </c>
      <c r="B91">
        <v>4.36E-2</v>
      </c>
      <c r="C91" s="30" t="s">
        <v>48</v>
      </c>
      <c r="D91">
        <v>2017</v>
      </c>
      <c r="E91"/>
      <c r="F91"/>
    </row>
    <row r="92" spans="1:6" x14ac:dyDescent="0.3">
      <c r="A92" s="1">
        <v>42947</v>
      </c>
      <c r="B92">
        <v>5.2200000000000003E-2</v>
      </c>
      <c r="C92" s="30" t="s">
        <v>49</v>
      </c>
      <c r="D92">
        <v>2017</v>
      </c>
      <c r="E92"/>
      <c r="F92"/>
    </row>
    <row r="93" spans="1:6" x14ac:dyDescent="0.3">
      <c r="A93" s="1">
        <v>42978</v>
      </c>
      <c r="B93">
        <v>4.7199999999999999E-2</v>
      </c>
      <c r="C93" s="30" t="s">
        <v>50</v>
      </c>
      <c r="D93">
        <v>2017</v>
      </c>
      <c r="E93"/>
      <c r="F93"/>
    </row>
    <row r="94" spans="1:6" x14ac:dyDescent="0.3">
      <c r="A94" s="1">
        <v>43008</v>
      </c>
      <c r="B94">
        <v>4.36E-2</v>
      </c>
      <c r="C94" s="30" t="s">
        <v>51</v>
      </c>
      <c r="D94">
        <v>2017</v>
      </c>
      <c r="E94"/>
      <c r="F94"/>
    </row>
    <row r="95" spans="1:6" x14ac:dyDescent="0.3">
      <c r="A95" s="1">
        <v>43039</v>
      </c>
      <c r="B95">
        <v>4.2000000000000003E-2</v>
      </c>
      <c r="C95" s="30" t="s">
        <v>52</v>
      </c>
      <c r="D95">
        <v>2017</v>
      </c>
      <c r="E95"/>
      <c r="F95"/>
    </row>
    <row r="96" spans="1:6" x14ac:dyDescent="0.3">
      <c r="A96" s="1">
        <v>43069</v>
      </c>
      <c r="B96">
        <v>4.6899999999999997E-2</v>
      </c>
      <c r="C96" s="30" t="s">
        <v>53</v>
      </c>
      <c r="D96">
        <v>2017</v>
      </c>
      <c r="E96"/>
      <c r="F96"/>
    </row>
    <row r="97" spans="1:6" x14ac:dyDescent="0.3">
      <c r="A97" s="1">
        <v>43100</v>
      </c>
      <c r="B97">
        <v>5.6800000000000003E-2</v>
      </c>
      <c r="C97" s="30" t="s">
        <v>54</v>
      </c>
      <c r="D97">
        <v>2017</v>
      </c>
      <c r="E97"/>
      <c r="F97"/>
    </row>
    <row r="98" spans="1:6" x14ac:dyDescent="0.3">
      <c r="A98" s="1">
        <v>43131</v>
      </c>
      <c r="B98">
        <v>4.7100000000000003E-2</v>
      </c>
      <c r="C98" s="30" t="s">
        <v>43</v>
      </c>
      <c r="D98">
        <v>2018</v>
      </c>
      <c r="E98"/>
      <c r="F98"/>
    </row>
    <row r="99" spans="1:6" x14ac:dyDescent="0.3">
      <c r="A99" s="1">
        <v>43159</v>
      </c>
      <c r="B99">
        <v>4.1500000000000002E-2</v>
      </c>
      <c r="C99" s="30" t="s">
        <v>44</v>
      </c>
      <c r="D99">
        <v>2018</v>
      </c>
      <c r="E99"/>
      <c r="F99"/>
    </row>
    <row r="100" spans="1:6" x14ac:dyDescent="0.3">
      <c r="A100" s="1">
        <v>43190</v>
      </c>
      <c r="B100">
        <v>4.1399999999999999E-2</v>
      </c>
      <c r="C100" s="30" t="s">
        <v>45</v>
      </c>
      <c r="D100">
        <v>2018</v>
      </c>
      <c r="E100"/>
      <c r="F100"/>
    </row>
    <row r="101" spans="1:6" x14ac:dyDescent="0.3">
      <c r="A101" s="1">
        <v>43220</v>
      </c>
      <c r="B101">
        <v>3.9199999999999999E-2</v>
      </c>
      <c r="C101" s="30" t="s">
        <v>46</v>
      </c>
      <c r="D101">
        <v>2018</v>
      </c>
      <c r="E101"/>
      <c r="F101"/>
    </row>
    <row r="102" spans="1:6" x14ac:dyDescent="0.3">
      <c r="A102" s="1">
        <v>43251</v>
      </c>
      <c r="B102">
        <v>4.0899999999999999E-2</v>
      </c>
      <c r="C102" s="30" t="s">
        <v>47</v>
      </c>
      <c r="D102">
        <v>2018</v>
      </c>
      <c r="E102"/>
      <c r="F102"/>
    </row>
    <row r="103" spans="1:6" x14ac:dyDescent="0.3">
      <c r="A103" s="1">
        <v>43281</v>
      </c>
      <c r="B103">
        <v>3.7900000000000003E-2</v>
      </c>
      <c r="C103" s="30" t="s">
        <v>48</v>
      </c>
      <c r="D103">
        <v>2018</v>
      </c>
      <c r="E103"/>
      <c r="F103"/>
    </row>
    <row r="104" spans="1:6" x14ac:dyDescent="0.3">
      <c r="A104" s="1">
        <v>43312</v>
      </c>
      <c r="B104">
        <v>2.6100000000000002E-2</v>
      </c>
      <c r="C104" s="30" t="s">
        <v>49</v>
      </c>
      <c r="D104">
        <v>2018</v>
      </c>
      <c r="E104"/>
      <c r="F104"/>
    </row>
    <row r="105" spans="1:6" x14ac:dyDescent="0.3">
      <c r="A105" s="1">
        <v>43343</v>
      </c>
      <c r="B105">
        <v>3.3599999999999998E-2</v>
      </c>
      <c r="C105" s="30" t="s">
        <v>50</v>
      </c>
      <c r="D105">
        <v>2018</v>
      </c>
      <c r="E105"/>
      <c r="F105"/>
    </row>
    <row r="106" spans="1:6" x14ac:dyDescent="0.3">
      <c r="A106" s="1">
        <v>43373</v>
      </c>
      <c r="B106">
        <v>4.5499999999999999E-2</v>
      </c>
      <c r="C106" s="30" t="s">
        <v>51</v>
      </c>
      <c r="D106">
        <v>2018</v>
      </c>
      <c r="E106"/>
      <c r="F106"/>
    </row>
    <row r="107" spans="1:6" x14ac:dyDescent="0.3">
      <c r="A107" s="1">
        <v>43404</v>
      </c>
      <c r="B107">
        <v>4.3400000000000001E-2</v>
      </c>
      <c r="C107" s="30" t="s">
        <v>52</v>
      </c>
      <c r="D107">
        <v>2018</v>
      </c>
      <c r="E107"/>
      <c r="F107"/>
    </row>
    <row r="108" spans="1:6" x14ac:dyDescent="0.3">
      <c r="A108" s="1">
        <v>43434</v>
      </c>
      <c r="B108">
        <v>3.15E-2</v>
      </c>
      <c r="C108" s="30" t="s">
        <v>53</v>
      </c>
      <c r="D108">
        <v>2018</v>
      </c>
      <c r="E108"/>
      <c r="F108"/>
    </row>
    <row r="109" spans="1:6" x14ac:dyDescent="0.3">
      <c r="A109" s="1">
        <v>43465</v>
      </c>
      <c r="B109">
        <v>2.3099999999999999E-2</v>
      </c>
      <c r="C109" s="30" t="s">
        <v>54</v>
      </c>
      <c r="D109">
        <v>2018</v>
      </c>
      <c r="E109"/>
      <c r="F109"/>
    </row>
    <row r="110" spans="1:6" x14ac:dyDescent="0.3">
      <c r="A110" s="1">
        <v>43496</v>
      </c>
      <c r="B110">
        <v>4.1000000000000002E-2</v>
      </c>
      <c r="C110" s="30" t="s">
        <v>43</v>
      </c>
      <c r="D110">
        <v>2019</v>
      </c>
      <c r="E110"/>
      <c r="F110"/>
    </row>
    <row r="111" spans="1:6" x14ac:dyDescent="0.3">
      <c r="A111" s="1">
        <v>43524</v>
      </c>
      <c r="B111">
        <v>4.4600000000000001E-2</v>
      </c>
      <c r="C111" s="30" t="s">
        <v>44</v>
      </c>
      <c r="D111">
        <v>2019</v>
      </c>
      <c r="E111"/>
      <c r="F111"/>
    </row>
    <row r="112" spans="1:6" x14ac:dyDescent="0.3">
      <c r="A112" s="1">
        <v>43555</v>
      </c>
      <c r="B112">
        <v>4.1700000000000001E-2</v>
      </c>
      <c r="C112" s="30" t="s">
        <v>45</v>
      </c>
      <c r="D112">
        <v>2019</v>
      </c>
      <c r="E112"/>
      <c r="F112"/>
    </row>
    <row r="113" spans="1:6" x14ac:dyDescent="0.3">
      <c r="A113" s="1">
        <v>43585</v>
      </c>
      <c r="B113">
        <v>4.7500000000000001E-2</v>
      </c>
      <c r="C113" s="30" t="s">
        <v>46</v>
      </c>
      <c r="D113">
        <v>2019</v>
      </c>
      <c r="E113"/>
      <c r="F113"/>
    </row>
    <row r="114" spans="1:6" x14ac:dyDescent="0.3">
      <c r="A114" s="1">
        <v>43616</v>
      </c>
      <c r="B114">
        <v>4.5400000000000003E-2</v>
      </c>
      <c r="C114" s="30" t="s">
        <v>47</v>
      </c>
      <c r="D114">
        <v>2019</v>
      </c>
      <c r="E114"/>
      <c r="F114"/>
    </row>
    <row r="115" spans="1:6" x14ac:dyDescent="0.3">
      <c r="A115" s="1">
        <v>43646</v>
      </c>
      <c r="B115">
        <v>4.8000000000000001E-2</v>
      </c>
      <c r="C115" s="30" t="s">
        <v>48</v>
      </c>
      <c r="D115">
        <v>2019</v>
      </c>
      <c r="E115"/>
      <c r="F115"/>
    </row>
    <row r="116" spans="1:6" x14ac:dyDescent="0.3">
      <c r="A116" s="1">
        <v>43677</v>
      </c>
      <c r="B116">
        <v>4.3700000000000003E-2</v>
      </c>
      <c r="C116" s="30" t="s">
        <v>49</v>
      </c>
      <c r="D116">
        <v>2019</v>
      </c>
      <c r="E116"/>
      <c r="F116"/>
    </row>
    <row r="117" spans="1:6" x14ac:dyDescent="0.3">
      <c r="A117" s="1">
        <v>43708</v>
      </c>
      <c r="B117">
        <v>3.0099999999999998E-2</v>
      </c>
      <c r="C117" s="30" t="s">
        <v>50</v>
      </c>
      <c r="D117">
        <v>2019</v>
      </c>
      <c r="E117"/>
      <c r="F117"/>
    </row>
    <row r="118" spans="1:6" x14ac:dyDescent="0.3">
      <c r="A118" s="1">
        <v>43738</v>
      </c>
      <c r="B118">
        <v>1.7999999999999999E-2</v>
      </c>
      <c r="C118" s="30" t="s">
        <v>51</v>
      </c>
      <c r="D118">
        <v>2019</v>
      </c>
      <c r="E118"/>
      <c r="F118"/>
    </row>
    <row r="119" spans="1:6" x14ac:dyDescent="0.3">
      <c r="A119" s="1">
        <v>43769</v>
      </c>
      <c r="B119">
        <v>2.1700000000000001E-2</v>
      </c>
      <c r="C119" s="30" t="s">
        <v>52</v>
      </c>
      <c r="D119">
        <v>2019</v>
      </c>
      <c r="E119"/>
      <c r="F119"/>
    </row>
    <row r="120" spans="1:6" x14ac:dyDescent="0.3">
      <c r="A120" s="1">
        <v>43799</v>
      </c>
      <c r="B120">
        <v>2.92E-2</v>
      </c>
      <c r="C120" s="30" t="s">
        <v>53</v>
      </c>
      <c r="D120">
        <v>2019</v>
      </c>
      <c r="E120"/>
      <c r="F120"/>
    </row>
    <row r="121" spans="1:6" x14ac:dyDescent="0.3">
      <c r="A121" s="1">
        <v>43830</v>
      </c>
      <c r="B121">
        <v>3.4099999999999998E-2</v>
      </c>
      <c r="C121" s="30" t="s">
        <v>54</v>
      </c>
      <c r="D121">
        <v>2019</v>
      </c>
      <c r="E121"/>
      <c r="F121"/>
    </row>
    <row r="122" spans="1:6" x14ac:dyDescent="0.3">
      <c r="A122" s="1">
        <v>43861</v>
      </c>
      <c r="B122">
        <v>1.78E-2</v>
      </c>
      <c r="C122" s="30" t="s">
        <v>43</v>
      </c>
      <c r="D122">
        <v>2020</v>
      </c>
      <c r="E122"/>
      <c r="F122"/>
    </row>
    <row r="123" spans="1:6" x14ac:dyDescent="0.3">
      <c r="A123" s="1">
        <v>43890</v>
      </c>
      <c r="B123">
        <v>1.24E-2</v>
      </c>
      <c r="C123" s="30" t="s">
        <v>44</v>
      </c>
      <c r="D123">
        <v>2020</v>
      </c>
      <c r="E123"/>
      <c r="F123"/>
    </row>
    <row r="124" spans="1:6" x14ac:dyDescent="0.3">
      <c r="A124" s="1">
        <v>43921</v>
      </c>
      <c r="B124">
        <v>1.77E-2</v>
      </c>
      <c r="C124" s="30" t="s">
        <v>45</v>
      </c>
      <c r="D124">
        <v>2020</v>
      </c>
      <c r="E124"/>
      <c r="F124"/>
    </row>
    <row r="125" spans="1:6" x14ac:dyDescent="0.3">
      <c r="A125" s="1">
        <v>43951</v>
      </c>
      <c r="B125">
        <v>1.8800000000000001E-2</v>
      </c>
      <c r="C125" s="30" t="s">
        <v>46</v>
      </c>
      <c r="D125">
        <v>2020</v>
      </c>
      <c r="E125"/>
      <c r="F125"/>
    </row>
    <row r="126" spans="1:6" x14ac:dyDescent="0.3">
      <c r="A126" s="1">
        <v>43982</v>
      </c>
      <c r="B126">
        <v>1.7999999999999999E-2</v>
      </c>
      <c r="C126" s="30" t="s">
        <v>47</v>
      </c>
      <c r="D126">
        <v>2020</v>
      </c>
      <c r="E126"/>
      <c r="F126"/>
    </row>
    <row r="127" spans="1:6" x14ac:dyDescent="0.3">
      <c r="A127" s="1">
        <v>44012</v>
      </c>
      <c r="B127">
        <v>2.3900000000000001E-2</v>
      </c>
      <c r="C127" s="30" t="s">
        <v>48</v>
      </c>
      <c r="D127">
        <v>2020</v>
      </c>
      <c r="E127"/>
      <c r="F127"/>
    </row>
    <row r="128" spans="1:6" x14ac:dyDescent="0.3">
      <c r="A128" s="1">
        <v>44043</v>
      </c>
      <c r="B128">
        <v>2.8799999999999999E-2</v>
      </c>
      <c r="C128" s="30" t="s">
        <v>49</v>
      </c>
      <c r="D128">
        <v>2020</v>
      </c>
      <c r="E128"/>
      <c r="F128"/>
    </row>
    <row r="129" spans="1:6" x14ac:dyDescent="0.3">
      <c r="A129" s="1">
        <v>44074</v>
      </c>
      <c r="B129">
        <v>4.19E-2</v>
      </c>
      <c r="C129" s="30" t="s">
        <v>50</v>
      </c>
      <c r="D129">
        <v>2020</v>
      </c>
      <c r="E129"/>
      <c r="F129"/>
    </row>
    <row r="130" spans="1:6" x14ac:dyDescent="0.3">
      <c r="A130" s="1">
        <v>44104</v>
      </c>
      <c r="B130">
        <v>4.9700000000000001E-2</v>
      </c>
      <c r="C130" s="30" t="s">
        <v>51</v>
      </c>
      <c r="D130">
        <v>2020</v>
      </c>
      <c r="E130"/>
      <c r="F130"/>
    </row>
    <row r="131" spans="1:6" x14ac:dyDescent="0.3">
      <c r="A131" s="1">
        <v>44135</v>
      </c>
      <c r="B131">
        <v>5.3400000000000003E-2</v>
      </c>
      <c r="C131" s="30" t="s">
        <v>52</v>
      </c>
      <c r="D131">
        <v>2020</v>
      </c>
      <c r="E131"/>
      <c r="F131"/>
    </row>
    <row r="132" spans="1:6" x14ac:dyDescent="0.3">
      <c r="A132" s="1">
        <v>44165</v>
      </c>
      <c r="B132">
        <v>5.4600000000000003E-2</v>
      </c>
      <c r="C132" s="30" t="s">
        <v>53</v>
      </c>
      <c r="D132">
        <v>2020</v>
      </c>
      <c r="E132"/>
      <c r="F132"/>
    </row>
    <row r="133" spans="1:6" x14ac:dyDescent="0.3">
      <c r="A133" s="1">
        <v>44196</v>
      </c>
      <c r="B133">
        <v>4.82E-2</v>
      </c>
      <c r="C133" s="30" t="s">
        <v>54</v>
      </c>
      <c r="D133">
        <v>2020</v>
      </c>
      <c r="E133"/>
      <c r="F133"/>
    </row>
    <row r="134" spans="1:6" x14ac:dyDescent="0.3">
      <c r="A134" s="1">
        <v>44227</v>
      </c>
      <c r="B134">
        <v>5.2400000000000002E-2</v>
      </c>
      <c r="C134" s="30" t="s">
        <v>43</v>
      </c>
      <c r="D134">
        <v>2021</v>
      </c>
      <c r="E134"/>
      <c r="F134"/>
    </row>
    <row r="135" spans="1:6" x14ac:dyDescent="0.3">
      <c r="A135" s="1">
        <v>44255</v>
      </c>
      <c r="B135">
        <v>0.06</v>
      </c>
      <c r="C135" s="30" t="s">
        <v>44</v>
      </c>
      <c r="D135">
        <v>2021</v>
      </c>
      <c r="E135"/>
      <c r="F135"/>
    </row>
    <row r="136" spans="1:6" x14ac:dyDescent="0.3">
      <c r="A136" s="1">
        <v>44286</v>
      </c>
      <c r="B136">
        <v>5.8400000000000001E-2</v>
      </c>
      <c r="C136" s="30" t="s">
        <v>45</v>
      </c>
      <c r="D136">
        <v>2021</v>
      </c>
      <c r="E136"/>
      <c r="F136"/>
    </row>
    <row r="137" spans="1:6" x14ac:dyDescent="0.3">
      <c r="A137" s="1">
        <v>44316</v>
      </c>
      <c r="B137">
        <v>5.1999999999999998E-2</v>
      </c>
      <c r="C137" s="30" t="s">
        <v>46</v>
      </c>
      <c r="D137">
        <v>2021</v>
      </c>
    </row>
    <row r="138" spans="1:6" x14ac:dyDescent="0.3">
      <c r="A138" s="1">
        <v>44347</v>
      </c>
      <c r="B138">
        <v>5.1700000000000003E-2</v>
      </c>
      <c r="C138" s="30" t="s">
        <v>47</v>
      </c>
      <c r="D138">
        <v>2021</v>
      </c>
    </row>
    <row r="139" spans="1:6" x14ac:dyDescent="0.3">
      <c r="A139" s="1">
        <v>44377</v>
      </c>
      <c r="B139">
        <v>3.9100000000000003E-2</v>
      </c>
      <c r="C139" s="30" t="s">
        <v>48</v>
      </c>
      <c r="D139">
        <v>2021</v>
      </c>
    </row>
    <row r="140" spans="1:6" x14ac:dyDescent="0.3">
      <c r="A140" s="1">
        <v>44408</v>
      </c>
      <c r="B140">
        <v>3.8199999999999998E-2</v>
      </c>
      <c r="C140" s="30" t="s">
        <v>49</v>
      </c>
      <c r="D140">
        <v>2021</v>
      </c>
    </row>
    <row r="141" spans="1:6" x14ac:dyDescent="0.3">
      <c r="A141" s="1">
        <v>44439</v>
      </c>
      <c r="B141">
        <v>3.6200000000000003E-2</v>
      </c>
      <c r="C141" s="30" t="s">
        <v>50</v>
      </c>
      <c r="D141">
        <v>2021</v>
      </c>
    </row>
    <row r="142" spans="1:6" x14ac:dyDescent="0.3">
      <c r="A142" s="1">
        <v>44469</v>
      </c>
      <c r="B142">
        <v>3.6700000000000003E-2</v>
      </c>
      <c r="C142" s="30" t="s">
        <v>51</v>
      </c>
      <c r="D142">
        <v>2021</v>
      </c>
    </row>
    <row r="143" spans="1:6" x14ac:dyDescent="0.3">
      <c r="A143" s="1">
        <v>44500</v>
      </c>
      <c r="B143">
        <v>2.9600000000000001E-2</v>
      </c>
      <c r="C143" s="30" t="s">
        <v>52</v>
      </c>
      <c r="D143">
        <v>2021</v>
      </c>
    </row>
    <row r="144" spans="1:6" x14ac:dyDescent="0.3">
      <c r="A144" s="1">
        <v>44530</v>
      </c>
      <c r="B144">
        <v>2.8899999999999999E-2</v>
      </c>
      <c r="C144" s="30" t="s">
        <v>53</v>
      </c>
      <c r="D144">
        <v>2021</v>
      </c>
    </row>
    <row r="145" spans="1:4" x14ac:dyDescent="0.3">
      <c r="A145" s="1">
        <v>44561</v>
      </c>
      <c r="B145">
        <v>3.0700000000000002E-2</v>
      </c>
      <c r="C145" s="30" t="s">
        <v>54</v>
      </c>
      <c r="D145">
        <v>2021</v>
      </c>
    </row>
    <row r="146" spans="1:4" x14ac:dyDescent="0.3">
      <c r="A146" s="1">
        <v>44592</v>
      </c>
      <c r="B146">
        <v>2.87E-2</v>
      </c>
      <c r="C146" s="30" t="s">
        <v>43</v>
      </c>
      <c r="D146">
        <v>2022</v>
      </c>
    </row>
    <row r="147" spans="1:4" x14ac:dyDescent="0.3">
      <c r="A147" s="1">
        <v>44620</v>
      </c>
      <c r="B147">
        <v>2.98E-2</v>
      </c>
      <c r="C147" s="30" t="s">
        <v>44</v>
      </c>
      <c r="D147">
        <v>2022</v>
      </c>
    </row>
    <row r="148" spans="1:4" x14ac:dyDescent="0.3">
      <c r="A148" s="1">
        <v>44651</v>
      </c>
      <c r="B148">
        <v>4.1700000000000001E-2</v>
      </c>
      <c r="C148" s="30" t="s">
        <v>45</v>
      </c>
      <c r="D148">
        <v>2022</v>
      </c>
    </row>
    <row r="149" spans="1:4" x14ac:dyDescent="0.3">
      <c r="A149" s="1">
        <v>44681</v>
      </c>
      <c r="B149">
        <v>4.6199999999999998E-2</v>
      </c>
      <c r="C149" s="30" t="s">
        <v>46</v>
      </c>
      <c r="D149">
        <v>2022</v>
      </c>
    </row>
    <row r="150" spans="1:4" x14ac:dyDescent="0.3">
      <c r="A150" s="1">
        <v>44712</v>
      </c>
      <c r="B150">
        <v>5.8200000000000002E-2</v>
      </c>
      <c r="C150" s="30" t="s">
        <v>47</v>
      </c>
      <c r="D150">
        <v>2022</v>
      </c>
    </row>
    <row r="151" spans="1:4" x14ac:dyDescent="0.3">
      <c r="A151" s="1">
        <v>44742</v>
      </c>
      <c r="B151">
        <v>7.5499999999999998E-2</v>
      </c>
      <c r="C151" s="30" t="s">
        <v>48</v>
      </c>
      <c r="D151">
        <v>2022</v>
      </c>
    </row>
    <row r="152" spans="1:4" x14ac:dyDescent="0.3">
      <c r="A152" s="1">
        <v>44773</v>
      </c>
      <c r="B152">
        <v>8.3599999999999994E-2</v>
      </c>
      <c r="C152" s="30" t="s">
        <v>49</v>
      </c>
      <c r="D152">
        <v>2022</v>
      </c>
    </row>
    <row r="153" spans="1:4" x14ac:dyDescent="0.3">
      <c r="A153" s="1">
        <v>44804</v>
      </c>
      <c r="B153">
        <v>8.8700000000000001E-2</v>
      </c>
      <c r="C153" s="30" t="s">
        <v>50</v>
      </c>
      <c r="D153">
        <v>2022</v>
      </c>
    </row>
    <row r="154" spans="1:4" x14ac:dyDescent="0.3">
      <c r="A154" s="1">
        <v>44834</v>
      </c>
      <c r="B154">
        <v>9.0300000000000005E-2</v>
      </c>
      <c r="C154" s="30" t="s">
        <v>51</v>
      </c>
      <c r="D154">
        <v>2022</v>
      </c>
    </row>
    <row r="155" spans="1:4" x14ac:dyDescent="0.3">
      <c r="A155" s="1">
        <v>44865</v>
      </c>
      <c r="B155">
        <v>9.7000000000000003E-2</v>
      </c>
      <c r="C155" s="30" t="s">
        <v>52</v>
      </c>
      <c r="D155">
        <v>2022</v>
      </c>
    </row>
    <row r="156" spans="1:4" x14ac:dyDescent="0.3">
      <c r="A156" s="1">
        <v>44895</v>
      </c>
      <c r="B156">
        <v>9.1700000000000004E-2</v>
      </c>
      <c r="C156" s="30" t="s">
        <v>53</v>
      </c>
      <c r="D156">
        <v>2022</v>
      </c>
    </row>
    <row r="157" spans="1:4" x14ac:dyDescent="0.3">
      <c r="A157" s="1">
        <v>44926</v>
      </c>
      <c r="B157">
        <v>9.2399999999999996E-2</v>
      </c>
      <c r="C157" s="30" t="s">
        <v>54</v>
      </c>
      <c r="D157">
        <v>2022</v>
      </c>
    </row>
    <row r="158" spans="1:4" x14ac:dyDescent="0.3">
      <c r="A158" s="1">
        <v>44957</v>
      </c>
      <c r="B158">
        <v>9.69E-2</v>
      </c>
      <c r="C158" s="30" t="s">
        <v>43</v>
      </c>
      <c r="D158">
        <v>2023</v>
      </c>
    </row>
    <row r="159" spans="1:4" x14ac:dyDescent="0.3">
      <c r="A159" s="1">
        <v>44985</v>
      </c>
      <c r="B159">
        <v>9.9199999999999997E-2</v>
      </c>
      <c r="C159" s="30" t="s">
        <v>44</v>
      </c>
      <c r="D159">
        <v>2023</v>
      </c>
    </row>
    <row r="160" spans="1:4" x14ac:dyDescent="0.3">
      <c r="A160" s="1">
        <v>45016</v>
      </c>
      <c r="B160">
        <v>8.7099999999999997E-2</v>
      </c>
      <c r="C160" s="30" t="s">
        <v>45</v>
      </c>
      <c r="D160">
        <v>2023</v>
      </c>
    </row>
    <row r="161" spans="1:4" x14ac:dyDescent="0.3">
      <c r="A161" s="1">
        <v>45046</v>
      </c>
      <c r="B161">
        <v>8.3199999999999996E-2</v>
      </c>
      <c r="C161" s="30" t="s">
        <v>46</v>
      </c>
      <c r="D161">
        <v>2023</v>
      </c>
    </row>
    <row r="162" spans="1:4" x14ac:dyDescent="0.3">
      <c r="A162" s="1">
        <v>45077</v>
      </c>
      <c r="B162">
        <v>6.54E-2</v>
      </c>
      <c r="C162" s="30" t="s">
        <v>47</v>
      </c>
      <c r="D162">
        <v>2023</v>
      </c>
    </row>
    <row r="163" spans="1:4" x14ac:dyDescent="0.3">
      <c r="A163" s="1">
        <v>45107</v>
      </c>
      <c r="B163">
        <v>4.9299999999999997E-2</v>
      </c>
      <c r="C163" s="30" t="s">
        <v>48</v>
      </c>
      <c r="D163">
        <v>2023</v>
      </c>
    </row>
    <row r="164" spans="1:4" x14ac:dyDescent="0.3">
      <c r="A164" s="1">
        <v>45138</v>
      </c>
      <c r="B164">
        <v>4.53E-2</v>
      </c>
      <c r="C164" s="30" t="s">
        <v>49</v>
      </c>
      <c r="D164">
        <v>2023</v>
      </c>
    </row>
    <row r="165" spans="1:4" x14ac:dyDescent="0.3">
      <c r="A165" s="1">
        <v>45169</v>
      </c>
      <c r="B165">
        <v>4.4699999999999997E-2</v>
      </c>
      <c r="C165" s="30" t="s">
        <v>50</v>
      </c>
      <c r="D165">
        <v>2023</v>
      </c>
    </row>
    <row r="166" spans="1:4" x14ac:dyDescent="0.3">
      <c r="A166" s="1">
        <v>45199</v>
      </c>
      <c r="B166">
        <v>4.6899999999999997E-2</v>
      </c>
      <c r="C166" s="30" t="s">
        <v>51</v>
      </c>
      <c r="D166">
        <v>2023</v>
      </c>
    </row>
    <row r="167" spans="1:4" x14ac:dyDescent="0.3">
      <c r="A167" s="1">
        <v>45230</v>
      </c>
      <c r="B167">
        <v>4.9799999999999997E-2</v>
      </c>
      <c r="C167" s="30" t="s">
        <v>52</v>
      </c>
      <c r="D167">
        <v>2023</v>
      </c>
    </row>
    <row r="168" spans="1:4" x14ac:dyDescent="0.3">
      <c r="A168" s="1">
        <v>45260</v>
      </c>
      <c r="B168">
        <v>4.2999999999999997E-2</v>
      </c>
      <c r="C168" s="30" t="s">
        <v>53</v>
      </c>
      <c r="D168">
        <v>2023</v>
      </c>
    </row>
    <row r="169" spans="1:4" x14ac:dyDescent="0.3">
      <c r="A169" s="1">
        <v>45291</v>
      </c>
      <c r="B169">
        <v>4.1799999999999997E-2</v>
      </c>
      <c r="C169" s="30" t="s">
        <v>54</v>
      </c>
      <c r="D169">
        <v>2023</v>
      </c>
    </row>
    <row r="170" spans="1:4" x14ac:dyDescent="0.3">
      <c r="A170" s="1">
        <v>45322</v>
      </c>
      <c r="B170">
        <v>3.8199999999999998E-2</v>
      </c>
      <c r="C170" s="30" t="s">
        <v>43</v>
      </c>
      <c r="D170">
        <v>2024</v>
      </c>
    </row>
    <row r="171" spans="1:4" x14ac:dyDescent="0.3">
      <c r="A171" s="1">
        <v>45687</v>
      </c>
      <c r="B171">
        <v>0.1</v>
      </c>
      <c r="C171" s="30" t="s">
        <v>43</v>
      </c>
      <c r="D171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66" zoomScale="85" zoomScaleNormal="85" workbookViewId="0">
      <selection activeCell="F169" sqref="F169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3" width="8.88671875" style="9"/>
    <col min="4" max="4" width="8.88671875" style="6"/>
    <col min="5" max="6" width="8.88671875" style="9"/>
  </cols>
  <sheetData>
    <row r="1" spans="1:6" x14ac:dyDescent="0.3">
      <c r="A1" s="1" t="s">
        <v>27</v>
      </c>
      <c r="B1" s="1" t="s">
        <v>57</v>
      </c>
      <c r="C1" s="9" t="s">
        <v>55</v>
      </c>
      <c r="D1" s="6" t="s">
        <v>56</v>
      </c>
      <c r="E1" s="9" t="s">
        <v>58</v>
      </c>
      <c r="F1" s="9" t="s">
        <v>59</v>
      </c>
    </row>
    <row r="2" spans="1:6" x14ac:dyDescent="0.3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>
        <f t="shared" si="16"/>
        <v>3.8199999999999998E-2</v>
      </c>
      <c r="E170" s="9">
        <f t="shared" si="17"/>
        <v>0.03</v>
      </c>
      <c r="F170" s="9">
        <f t="shared" si="18"/>
        <v>0.05</v>
      </c>
    </row>
    <row r="171" spans="1:6" x14ac:dyDescent="0.3">
      <c r="A171" s="1">
        <f t="shared" si="14"/>
        <v>45351</v>
      </c>
      <c r="B171" s="1" t="e">
        <f t="shared" si="15"/>
        <v>#N/A</v>
      </c>
      <c r="C171" s="9" t="e">
        <f>+VLOOKUP(A171,'Inflación source'!A:B,2,FALSE)</f>
        <v>#N/A</v>
      </c>
      <c r="D171" s="6" t="e">
        <f t="shared" si="16"/>
        <v>#N/A</v>
      </c>
      <c r="E171" s="9" t="e">
        <f t="shared" si="17"/>
        <v>#N/A</v>
      </c>
      <c r="F171" s="9" t="e">
        <f t="shared" si="18"/>
        <v>#N/A</v>
      </c>
    </row>
    <row r="172" spans="1:6" x14ac:dyDescent="0.3">
      <c r="A172" s="1">
        <f t="shared" si="14"/>
        <v>45382</v>
      </c>
      <c r="B172" s="1" t="e">
        <f t="shared" si="15"/>
        <v>#N/A</v>
      </c>
      <c r="C172" s="9" t="e">
        <f>+VLOOKUP(A172,'Inflación source'!A:B,2,FALSE)</f>
        <v>#N/A</v>
      </c>
      <c r="D172" s="6" t="e">
        <f t="shared" si="16"/>
        <v>#N/A</v>
      </c>
      <c r="E172" s="9" t="e">
        <f t="shared" si="17"/>
        <v>#N/A</v>
      </c>
      <c r="F172" s="9" t="e">
        <f t="shared" si="18"/>
        <v>#N/A</v>
      </c>
    </row>
    <row r="173" spans="1:6" x14ac:dyDescent="0.3">
      <c r="A173" s="1">
        <f t="shared" si="14"/>
        <v>45412</v>
      </c>
      <c r="B173" s="1" t="e">
        <f t="shared" si="15"/>
        <v>#N/A</v>
      </c>
      <c r="C173" s="9" t="e">
        <f>+VLOOKUP(A173,'Inflación source'!A:B,2,FALSE)</f>
        <v>#N/A</v>
      </c>
      <c r="D173" s="6" t="e">
        <f t="shared" si="16"/>
        <v>#N/A</v>
      </c>
      <c r="E173" s="9" t="e">
        <f t="shared" si="17"/>
        <v>#N/A</v>
      </c>
      <c r="F173" s="9" t="e">
        <f t="shared" si="18"/>
        <v>#N/A</v>
      </c>
    </row>
    <row r="174" spans="1:6" x14ac:dyDescent="0.3">
      <c r="A174" s="1">
        <f t="shared" si="14"/>
        <v>45443</v>
      </c>
      <c r="B174" s="1" t="e">
        <f t="shared" si="15"/>
        <v>#N/A</v>
      </c>
      <c r="C174" s="9" t="e">
        <f>+VLOOKUP(A174,'Inflación source'!A:B,2,FALSE)</f>
        <v>#N/A</v>
      </c>
      <c r="D174" s="6" t="e">
        <f t="shared" si="16"/>
        <v>#N/A</v>
      </c>
      <c r="E174" s="9" t="e">
        <f t="shared" si="17"/>
        <v>#N/A</v>
      </c>
      <c r="F174" s="9" t="e">
        <f t="shared" si="18"/>
        <v>#N/A</v>
      </c>
    </row>
    <row r="175" spans="1:6" x14ac:dyDescent="0.3">
      <c r="A175" s="1">
        <f t="shared" si="14"/>
        <v>45473</v>
      </c>
      <c r="B175" s="1" t="e">
        <f t="shared" si="15"/>
        <v>#N/A</v>
      </c>
      <c r="C175" s="9" t="e">
        <f>+VLOOKUP(A175,'Inflación source'!A:B,2,FALSE)</f>
        <v>#N/A</v>
      </c>
      <c r="D175" s="6" t="e">
        <f t="shared" si="16"/>
        <v>#N/A</v>
      </c>
      <c r="E175" s="9" t="e">
        <f t="shared" si="17"/>
        <v>#N/A</v>
      </c>
      <c r="F175" s="9" t="e">
        <f t="shared" si="18"/>
        <v>#N/A</v>
      </c>
    </row>
    <row r="176" spans="1:6" x14ac:dyDescent="0.3">
      <c r="A176" s="1">
        <f t="shared" si="14"/>
        <v>45504</v>
      </c>
      <c r="B176" s="1" t="e">
        <f t="shared" si="15"/>
        <v>#N/A</v>
      </c>
      <c r="C176" s="9" t="e">
        <f>+VLOOKUP(A176,'Inflación source'!A:B,2,FALSE)</f>
        <v>#N/A</v>
      </c>
      <c r="D176" s="6" t="e">
        <f t="shared" si="16"/>
        <v>#N/A</v>
      </c>
      <c r="E176" s="9" t="e">
        <f t="shared" si="17"/>
        <v>#N/A</v>
      </c>
      <c r="F176" s="9" t="e">
        <f t="shared" si="18"/>
        <v>#N/A</v>
      </c>
    </row>
    <row r="177" spans="1:6" x14ac:dyDescent="0.3">
      <c r="A177" s="1">
        <f t="shared" si="14"/>
        <v>45535</v>
      </c>
      <c r="B177" s="1" t="e">
        <f t="shared" si="15"/>
        <v>#N/A</v>
      </c>
      <c r="C177" s="9" t="e">
        <f>+VLOOKUP(A177,'Inflación source'!A:B,2,FALSE)</f>
        <v>#N/A</v>
      </c>
      <c r="D177" s="6" t="e">
        <f t="shared" si="16"/>
        <v>#N/A</v>
      </c>
      <c r="E177" s="9" t="e">
        <f t="shared" si="17"/>
        <v>#N/A</v>
      </c>
      <c r="F177" s="9" t="e">
        <f t="shared" si="18"/>
        <v>#N/A</v>
      </c>
    </row>
    <row r="178" spans="1:6" x14ac:dyDescent="0.3">
      <c r="A178" s="1">
        <f t="shared" si="14"/>
        <v>45565</v>
      </c>
      <c r="B178" s="1" t="e">
        <f t="shared" si="15"/>
        <v>#N/A</v>
      </c>
      <c r="C178" s="9" t="e">
        <f>+VLOOKUP(A178,'Inflación source'!A:B,2,FALSE)</f>
        <v>#N/A</v>
      </c>
      <c r="D178" s="6" t="e">
        <f t="shared" si="16"/>
        <v>#N/A</v>
      </c>
      <c r="E178" s="9" t="e">
        <f t="shared" si="17"/>
        <v>#N/A</v>
      </c>
      <c r="F178" s="9" t="e">
        <f t="shared" si="18"/>
        <v>#N/A</v>
      </c>
    </row>
    <row r="179" spans="1:6" x14ac:dyDescent="0.3">
      <c r="A179" s="1">
        <f t="shared" si="14"/>
        <v>45596</v>
      </c>
      <c r="B179" s="1" t="e">
        <f t="shared" si="15"/>
        <v>#N/A</v>
      </c>
      <c r="C179" s="9" t="e">
        <f>+VLOOKUP(A179,'Inflación source'!A:B,2,FALSE)</f>
        <v>#N/A</v>
      </c>
      <c r="D179" s="6" t="e">
        <f t="shared" si="16"/>
        <v>#N/A</v>
      </c>
      <c r="E179" s="9" t="e">
        <f t="shared" si="17"/>
        <v>#N/A</v>
      </c>
      <c r="F179" s="9" t="e">
        <f t="shared" si="18"/>
        <v>#N/A</v>
      </c>
    </row>
    <row r="180" spans="1:6" x14ac:dyDescent="0.3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3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I1" workbookViewId="0">
      <selection activeCell="H4" sqref="H4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8" width="7" bestFit="1" customWidth="1"/>
    <col min="9" max="9" width="10.77734375" bestFit="1" customWidth="1"/>
    <col min="10" max="13" width="7" bestFit="1" customWidth="1"/>
    <col min="14" max="14" width="6" bestFit="1" customWidth="1"/>
    <col min="15" max="15" width="7" bestFit="1" customWidth="1"/>
    <col min="16" max="16" width="10.77734375" bestFit="1" customWidth="1"/>
    <col min="17" max="137" width="6" bestFit="1" customWidth="1"/>
    <col min="138" max="138" width="7" bestFit="1" customWidth="1"/>
    <col min="139" max="139" width="10.77734375" bestFit="1" customWidth="1"/>
  </cols>
  <sheetData>
    <row r="1" spans="1:9" x14ac:dyDescent="0.3">
      <c r="A1" s="3" t="s">
        <v>64</v>
      </c>
      <c r="B1" s="3" t="s">
        <v>60</v>
      </c>
    </row>
    <row r="2" spans="1:9" x14ac:dyDescent="0.3">
      <c r="A2" s="3" t="s">
        <v>35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36</v>
      </c>
    </row>
    <row r="3" spans="1:9" x14ac:dyDescent="0.3">
      <c r="A3" s="4" t="s">
        <v>43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/>
      <c r="I3" s="7">
        <v>0.28389999999999999</v>
      </c>
    </row>
    <row r="4" spans="1:9" x14ac:dyDescent="0.3">
      <c r="A4" s="4" t="s">
        <v>44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/>
      <c r="I4" s="7">
        <v>0.28749999999999998</v>
      </c>
    </row>
    <row r="5" spans="1:9" x14ac:dyDescent="0.3">
      <c r="A5" s="4" t="s">
        <v>45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/>
      <c r="I5" s="7">
        <v>0.28800000000000003</v>
      </c>
    </row>
    <row r="6" spans="1:9" x14ac:dyDescent="0.3">
      <c r="A6" s="4" t="s">
        <v>46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/>
      <c r="I6" s="7">
        <v>0.28689999999999999</v>
      </c>
    </row>
    <row r="7" spans="1:9" x14ac:dyDescent="0.3">
      <c r="A7" s="4" t="s">
        <v>47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/>
      <c r="I7" s="7">
        <v>0.27960000000000002</v>
      </c>
    </row>
    <row r="8" spans="1:9" x14ac:dyDescent="0.3">
      <c r="A8" s="4" t="s">
        <v>48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/>
      <c r="I8" s="7">
        <v>0.2737</v>
      </c>
    </row>
    <row r="9" spans="1:9" x14ac:dyDescent="0.3">
      <c r="A9" s="4" t="s">
        <v>49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/>
      <c r="I9" s="7">
        <v>0.26569999999999999</v>
      </c>
    </row>
    <row r="10" spans="1:9" x14ac:dyDescent="0.3">
      <c r="A10" s="4" t="s">
        <v>50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/>
      <c r="I10" s="7">
        <v>0.2752</v>
      </c>
    </row>
    <row r="11" spans="1:9" x14ac:dyDescent="0.3">
      <c r="A11" s="4" t="s">
        <v>51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/>
      <c r="I11" s="7">
        <v>0.28710000000000002</v>
      </c>
    </row>
    <row r="12" spans="1:9" x14ac:dyDescent="0.3">
      <c r="A12" s="4" t="s">
        <v>52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/>
      <c r="I12" s="7">
        <v>0.2949</v>
      </c>
    </row>
    <row r="13" spans="1:9" x14ac:dyDescent="0.3">
      <c r="A13" s="4" t="s">
        <v>53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/>
      <c r="I13" s="7">
        <v>0.27890000000000004</v>
      </c>
    </row>
    <row r="14" spans="1:9" x14ac:dyDescent="0.3">
      <c r="A14" s="4" t="s">
        <v>54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>
        <v>0.1</v>
      </c>
      <c r="I14" s="7">
        <v>0.37029999999999996</v>
      </c>
    </row>
    <row r="15" spans="1:9" x14ac:dyDescent="0.3">
      <c r="A15" s="4" t="s">
        <v>36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0.1</v>
      </c>
      <c r="I15" s="7">
        <v>3.4717000000000002</v>
      </c>
    </row>
    <row r="17" spans="8:10" x14ac:dyDescent="0.3">
      <c r="H17" s="7"/>
      <c r="I17" s="7"/>
      <c r="J17" s="7"/>
    </row>
    <row r="18" spans="8:10" x14ac:dyDescent="0.3">
      <c r="H18" s="7"/>
      <c r="I18" s="7"/>
      <c r="J18" s="7"/>
    </row>
    <row r="19" spans="8:10" x14ac:dyDescent="0.3">
      <c r="H19" s="7"/>
      <c r="I19" s="7"/>
      <c r="J19" s="7"/>
    </row>
    <row r="20" spans="8:10" x14ac:dyDescent="0.3">
      <c r="H20" s="7"/>
      <c r="I20" s="7"/>
      <c r="J20" s="7"/>
    </row>
    <row r="21" spans="8:10" x14ac:dyDescent="0.3">
      <c r="H21" s="7"/>
      <c r="I21" s="7"/>
      <c r="J21" s="7"/>
    </row>
    <row r="22" spans="8:10" x14ac:dyDescent="0.3">
      <c r="H22" s="7"/>
      <c r="I22" s="7"/>
      <c r="J22" s="7"/>
    </row>
    <row r="23" spans="8:10" x14ac:dyDescent="0.3">
      <c r="H23" s="7"/>
      <c r="I23" s="7"/>
      <c r="J23" s="7"/>
    </row>
    <row r="24" spans="8:10" x14ac:dyDescent="0.3">
      <c r="H24" s="7"/>
      <c r="I24" s="7"/>
      <c r="J24" s="7"/>
    </row>
    <row r="25" spans="8:10" x14ac:dyDescent="0.3">
      <c r="H25" s="7"/>
      <c r="I25" s="7"/>
      <c r="J25" s="7"/>
    </row>
    <row r="26" spans="8:10" x14ac:dyDescent="0.3">
      <c r="H26" s="7"/>
      <c r="I26" s="7"/>
      <c r="J26" s="7"/>
    </row>
    <row r="27" spans="8:10" x14ac:dyDescent="0.3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AC3" sqref="AC3"/>
    </sheetView>
  </sheetViews>
  <sheetFormatPr defaultRowHeight="14.4" x14ac:dyDescent="0.3"/>
  <cols>
    <col min="1" max="1" width="7.88671875" bestFit="1" customWidth="1"/>
    <col min="2" max="3" width="12" bestFit="1" customWidth="1"/>
    <col min="4" max="12" width="8" bestFit="1" customWidth="1"/>
    <col min="13" max="15" width="9.109375" bestFit="1" customWidth="1"/>
    <col min="16" max="25" width="8" bestFit="1" customWidth="1"/>
    <col min="26" max="30" width="9" bestFit="1" customWidth="1"/>
    <col min="31" max="34" width="11.77734375" customWidth="1"/>
    <col min="35" max="36" width="11.77734375" bestFit="1" customWidth="1"/>
  </cols>
  <sheetData>
    <row r="1" spans="1:33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168</v>
      </c>
      <c r="AD1" t="s">
        <v>141</v>
      </c>
      <c r="AE1" t="s">
        <v>144</v>
      </c>
      <c r="AF1" t="s">
        <v>70</v>
      </c>
      <c r="AG1" t="s">
        <v>182</v>
      </c>
    </row>
    <row r="2" spans="1:33" x14ac:dyDescent="0.3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71</v>
      </c>
      <c r="E1" t="s">
        <v>74</v>
      </c>
      <c r="F1" t="s">
        <v>72</v>
      </c>
      <c r="G1" t="s">
        <v>73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RowHeight="14.4" x14ac:dyDescent="0.3"/>
  <cols>
    <col min="1" max="1" width="13.88671875" bestFit="1" customWidth="1"/>
    <col min="2" max="2" width="18.33203125" bestFit="1" customWidth="1"/>
  </cols>
  <sheetData>
    <row r="1" spans="1:2" x14ac:dyDescent="0.3">
      <c r="A1" s="3" t="s">
        <v>73</v>
      </c>
      <c r="B1" s="4">
        <v>1</v>
      </c>
    </row>
    <row r="3" spans="1:2" x14ac:dyDescent="0.3">
      <c r="A3" s="3" t="s">
        <v>35</v>
      </c>
      <c r="B3" t="s">
        <v>75</v>
      </c>
    </row>
    <row r="4" spans="1:2" x14ac:dyDescent="0.3">
      <c r="A4" s="5">
        <v>41943</v>
      </c>
      <c r="B4" s="7">
        <v>7.3968599138868371E-2</v>
      </c>
    </row>
    <row r="5" spans="1:2" x14ac:dyDescent="0.3">
      <c r="A5" s="5">
        <v>42308</v>
      </c>
      <c r="B5" s="7">
        <v>0.13296800487248608</v>
      </c>
    </row>
    <row r="6" spans="1:2" x14ac:dyDescent="0.3">
      <c r="A6" s="5">
        <v>42674</v>
      </c>
      <c r="B6" s="7">
        <v>4.4774967080383865E-2</v>
      </c>
    </row>
    <row r="7" spans="1:2" x14ac:dyDescent="0.3">
      <c r="A7" s="5">
        <v>43039</v>
      </c>
      <c r="B7" s="7">
        <v>7.6776125285324001E-2</v>
      </c>
    </row>
    <row r="8" spans="1:2" x14ac:dyDescent="0.3">
      <c r="A8" s="5">
        <v>43404</v>
      </c>
      <c r="B8" s="7">
        <v>7.1032417786318108E-2</v>
      </c>
    </row>
    <row r="9" spans="1:2" x14ac:dyDescent="0.3">
      <c r="A9" s="5">
        <v>43769</v>
      </c>
      <c r="B9" s="7">
        <v>0.14150204569833782</v>
      </c>
    </row>
    <row r="10" spans="1:2" x14ac:dyDescent="0.3">
      <c r="A10" s="5">
        <v>44135</v>
      </c>
      <c r="B10" s="7">
        <v>0.28652985361655064</v>
      </c>
    </row>
    <row r="11" spans="1:2" x14ac:dyDescent="0.3">
      <c r="A11" s="5">
        <v>44500</v>
      </c>
      <c r="B11" s="7">
        <v>0.10145244878534369</v>
      </c>
    </row>
    <row r="12" spans="1:2" x14ac:dyDescent="0.3">
      <c r="A12" s="5">
        <v>44865</v>
      </c>
      <c r="B12" s="7">
        <v>0.12904316697170989</v>
      </c>
    </row>
    <row r="13" spans="1:2" x14ac:dyDescent="0.3">
      <c r="A13" s="5">
        <v>45230</v>
      </c>
      <c r="B13" s="7">
        <v>0.10755984318169122</v>
      </c>
    </row>
    <row r="14" spans="1:2" x14ac:dyDescent="0.3">
      <c r="A14" s="4" t="s">
        <v>36</v>
      </c>
      <c r="B14" s="7">
        <v>1.1656074724170136</v>
      </c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RowHeight="14.4" x14ac:dyDescent="0.3"/>
  <cols>
    <col min="1" max="1" width="7.88671875" bestFit="1" customWidth="1"/>
    <col min="2" max="9" width="7.21875" bestFit="1" customWidth="1"/>
    <col min="10" max="10" width="8" bestFit="1" customWidth="1"/>
    <col min="11" max="11" width="12" bestFit="1" customWidth="1"/>
    <col min="12" max="12" width="8" bestFit="1" customWidth="1"/>
    <col min="13" max="15" width="9.109375" bestFit="1" customWidth="1"/>
    <col min="16" max="16" width="8" bestFit="1" customWidth="1"/>
    <col min="17" max="17" width="12" bestFit="1" customWidth="1"/>
    <col min="18" max="30" width="8" bestFit="1" customWidth="1"/>
    <col min="31" max="31" width="11.77734375" customWidth="1"/>
    <col min="32" max="34" width="8" bestFit="1" customWidth="1"/>
    <col min="35" max="35" width="11.77734375" bestFit="1" customWidth="1"/>
  </cols>
  <sheetData>
    <row r="1" spans="1:32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168</v>
      </c>
      <c r="AD1" t="s">
        <v>210</v>
      </c>
      <c r="AE1" t="s">
        <v>70</v>
      </c>
      <c r="AF1" t="s">
        <v>141</v>
      </c>
    </row>
    <row r="2" spans="1:32" x14ac:dyDescent="0.3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E2" s="30"/>
      <c r="AF2">
        <v>69730</v>
      </c>
    </row>
    <row r="3" spans="1:32" x14ac:dyDescent="0.3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E3" s="30"/>
      <c r="AF3">
        <v>69952.2</v>
      </c>
    </row>
    <row r="4" spans="1:32" x14ac:dyDescent="0.3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E4" s="30"/>
      <c r="AF4">
        <v>71178.899999999994</v>
      </c>
    </row>
    <row r="5" spans="1:32" x14ac:dyDescent="0.3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E5" s="30"/>
      <c r="AF5">
        <v>71829.2</v>
      </c>
    </row>
    <row r="6" spans="1:32" x14ac:dyDescent="0.3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E6" s="30"/>
      <c r="AF6">
        <v>72150.100000000006</v>
      </c>
    </row>
    <row r="7" spans="1:32" x14ac:dyDescent="0.3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E7" s="30"/>
      <c r="AF7">
        <v>73304.399999999994</v>
      </c>
    </row>
    <row r="8" spans="1:32" x14ac:dyDescent="0.3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E8" s="30"/>
      <c r="AF8">
        <v>73290.2</v>
      </c>
    </row>
    <row r="9" spans="1:32" x14ac:dyDescent="0.3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E9" s="30"/>
      <c r="AF9">
        <v>72987.7</v>
      </c>
    </row>
    <row r="10" spans="1:32" x14ac:dyDescent="0.3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E10" s="30"/>
      <c r="AF10">
        <v>73669.7</v>
      </c>
    </row>
    <row r="11" spans="1:32" x14ac:dyDescent="0.3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E11" s="30"/>
      <c r="AF11">
        <v>74848.800000000003</v>
      </c>
    </row>
    <row r="12" spans="1:32" x14ac:dyDescent="0.3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E12" s="30"/>
      <c r="AF12">
        <v>74860.800000000003</v>
      </c>
    </row>
    <row r="13" spans="1:32" x14ac:dyDescent="0.3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E13" s="30"/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71</v>
      </c>
      <c r="E1" t="s">
        <v>74</v>
      </c>
      <c r="F1" t="s">
        <v>72</v>
      </c>
      <c r="G1" t="s">
        <v>73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RowHeight="14.4" x14ac:dyDescent="0.3"/>
  <cols>
    <col min="1" max="1" width="12.5546875" bestFit="1" customWidth="1"/>
    <col min="2" max="2" width="17.77734375" bestFit="1" customWidth="1"/>
  </cols>
  <sheetData>
    <row r="1" spans="1:2" x14ac:dyDescent="0.3">
      <c r="A1" s="3" t="s">
        <v>73</v>
      </c>
      <c r="B1" s="4">
        <v>1</v>
      </c>
    </row>
    <row r="3" spans="1:2" x14ac:dyDescent="0.3">
      <c r="A3" s="3" t="s">
        <v>35</v>
      </c>
      <c r="B3" t="s">
        <v>75</v>
      </c>
    </row>
    <row r="4" spans="1:2" x14ac:dyDescent="0.3">
      <c r="A4" s="5">
        <v>41578</v>
      </c>
      <c r="B4" s="7">
        <v>4.1306042968968899E-2</v>
      </c>
    </row>
    <row r="5" spans="1:2" x14ac:dyDescent="0.3">
      <c r="A5" s="5">
        <v>41943</v>
      </c>
      <c r="B5" s="7">
        <v>6.8971366395127964E-2</v>
      </c>
    </row>
    <row r="6" spans="1:2" x14ac:dyDescent="0.3">
      <c r="A6" s="5">
        <v>42308</v>
      </c>
      <c r="B6" s="7">
        <v>0.13311788838145366</v>
      </c>
    </row>
    <row r="7" spans="1:2" x14ac:dyDescent="0.3">
      <c r="A7" s="5">
        <v>42674</v>
      </c>
      <c r="B7" s="7">
        <v>6.2013491589104214E-2</v>
      </c>
    </row>
    <row r="8" spans="1:2" x14ac:dyDescent="0.3">
      <c r="A8" s="5">
        <v>43039</v>
      </c>
      <c r="B8" s="7">
        <v>0.14415095310535131</v>
      </c>
    </row>
    <row r="9" spans="1:2" x14ac:dyDescent="0.3">
      <c r="A9" s="5">
        <v>43404</v>
      </c>
      <c r="B9" s="7">
        <v>0.12710539926690512</v>
      </c>
    </row>
    <row r="10" spans="1:2" x14ac:dyDescent="0.3">
      <c r="A10" s="5">
        <v>43769</v>
      </c>
      <c r="B10" s="7">
        <v>0.15168715864029719</v>
      </c>
    </row>
    <row r="11" spans="1:2" x14ac:dyDescent="0.3">
      <c r="A11" s="5">
        <v>44135</v>
      </c>
      <c r="B11" s="7">
        <v>0.24738410366571964</v>
      </c>
    </row>
    <row r="12" spans="1:2" x14ac:dyDescent="0.3">
      <c r="A12" s="5">
        <v>44500</v>
      </c>
      <c r="B12" s="7">
        <v>0.12953099827787348</v>
      </c>
    </row>
    <row r="13" spans="1:2" x14ac:dyDescent="0.3">
      <c r="A13" s="5">
        <v>44865</v>
      </c>
      <c r="B13" s="7">
        <v>0.15037670253870775</v>
      </c>
    </row>
    <row r="14" spans="1:2" x14ac:dyDescent="0.3">
      <c r="A14" s="5" t="s">
        <v>36</v>
      </c>
      <c r="B14" s="7">
        <v>1.2556441048295091</v>
      </c>
    </row>
    <row r="15" spans="1:2" x14ac:dyDescent="0.3">
      <c r="B15" s="7"/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  <row r="25" spans="2:2" x14ac:dyDescent="0.3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7E55-8CBA-4AF8-A373-889A3A748225}">
  <dimension ref="A1:AC14"/>
  <sheetViews>
    <sheetView topLeftCell="O1" workbookViewId="0">
      <selection activeCell="Y12" sqref="Y12"/>
    </sheetView>
  </sheetViews>
  <sheetFormatPr defaultRowHeight="14.4" x14ac:dyDescent="0.3"/>
  <cols>
    <col min="1" max="1" width="7.88671875" bestFit="1" customWidth="1"/>
    <col min="2" max="3" width="7.21875" bestFit="1" customWidth="1"/>
    <col min="4" max="7" width="8" bestFit="1" customWidth="1"/>
    <col min="8" max="27" width="12" bestFit="1" customWidth="1"/>
    <col min="28" max="29" width="8.21875" bestFit="1" customWidth="1"/>
    <col min="30" max="30" width="8.21875" customWidth="1"/>
  </cols>
  <sheetData>
    <row r="1" spans="1:29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76</v>
      </c>
    </row>
    <row r="2" spans="1:29" x14ac:dyDescent="0.3">
      <c r="A2">
        <v>1</v>
      </c>
      <c r="B2">
        <v>505</v>
      </c>
      <c r="C2">
        <v>681.8</v>
      </c>
      <c r="D2">
        <v>838.5</v>
      </c>
      <c r="E2">
        <v>862.6</v>
      </c>
      <c r="F2">
        <v>1091.3</v>
      </c>
      <c r="G2">
        <v>1294.3</v>
      </c>
      <c r="H2">
        <v>1399.3</v>
      </c>
      <c r="I2">
        <v>1966.8</v>
      </c>
      <c r="J2">
        <v>2193.1999999999998</v>
      </c>
      <c r="K2">
        <v>2169.7999999999997</v>
      </c>
      <c r="L2">
        <v>1777.1999999999998</v>
      </c>
      <c r="M2">
        <v>2526.8000000000002</v>
      </c>
      <c r="N2">
        <v>2880.4</v>
      </c>
      <c r="O2">
        <v>3095.8</v>
      </c>
      <c r="P2">
        <v>3147.8999999999996</v>
      </c>
      <c r="Q2">
        <v>3320</v>
      </c>
      <c r="R2">
        <v>3539.1027612899998</v>
      </c>
      <c r="S2">
        <v>3973.1715533600004</v>
      </c>
      <c r="T2">
        <v>4640.7073877399998</v>
      </c>
      <c r="U2">
        <v>4935.7369307500003</v>
      </c>
      <c r="V2">
        <v>4998.9747497999997</v>
      </c>
      <c r="W2">
        <v>5339.6991979899994</v>
      </c>
      <c r="X2">
        <v>5511.3825791500003</v>
      </c>
      <c r="Y2">
        <v>5992.3598713900001</v>
      </c>
      <c r="Z2">
        <v>6276.8835821700004</v>
      </c>
      <c r="AA2">
        <v>6920.0741807100003</v>
      </c>
      <c r="AB2" t="s">
        <v>169</v>
      </c>
      <c r="AC2">
        <v>7220.5</v>
      </c>
    </row>
    <row r="3" spans="1:29" x14ac:dyDescent="0.3">
      <c r="A3">
        <v>2</v>
      </c>
      <c r="B3">
        <v>486.90000000000003</v>
      </c>
      <c r="C3">
        <v>589.6</v>
      </c>
      <c r="D3">
        <v>724.8</v>
      </c>
      <c r="E3">
        <v>897.2</v>
      </c>
      <c r="F3">
        <v>1038.5</v>
      </c>
      <c r="G3">
        <v>971.3</v>
      </c>
      <c r="H3">
        <v>1048.8999999999999</v>
      </c>
      <c r="I3">
        <v>1198.2</v>
      </c>
      <c r="J3">
        <v>1220.5999999999999</v>
      </c>
      <c r="K3">
        <v>1355.1</v>
      </c>
      <c r="L3">
        <v>1520</v>
      </c>
      <c r="M3">
        <v>1715</v>
      </c>
      <c r="N3">
        <v>2060.6999999999998</v>
      </c>
      <c r="O3">
        <v>2571.6000000000004</v>
      </c>
      <c r="P3">
        <v>2163.5000000000005</v>
      </c>
      <c r="Q3">
        <v>2389.6999999999998</v>
      </c>
      <c r="R3">
        <v>2664.7724901299994</v>
      </c>
      <c r="S3">
        <v>3158.6973125899995</v>
      </c>
      <c r="T3">
        <v>3208.3330341099995</v>
      </c>
      <c r="U3">
        <v>3315.53630759</v>
      </c>
      <c r="V3">
        <v>3570.3703752700003</v>
      </c>
      <c r="W3">
        <v>3601.5654712999985</v>
      </c>
      <c r="X3">
        <v>3891.5021593799993</v>
      </c>
      <c r="Y3">
        <v>4068.3934258600011</v>
      </c>
      <c r="Z3">
        <v>4199.8018038499995</v>
      </c>
      <c r="AA3">
        <v>4577.2912812400009</v>
      </c>
      <c r="AB3" t="s">
        <v>160</v>
      </c>
      <c r="AC3">
        <v>5046.2</v>
      </c>
    </row>
    <row r="4" spans="1:29" x14ac:dyDescent="0.3">
      <c r="A4">
        <v>3</v>
      </c>
      <c r="B4">
        <v>572.4</v>
      </c>
      <c r="C4">
        <v>486.9</v>
      </c>
      <c r="D4">
        <v>717.80000000000007</v>
      </c>
      <c r="E4">
        <v>825</v>
      </c>
      <c r="F4">
        <v>1015.3</v>
      </c>
      <c r="G4">
        <v>1040</v>
      </c>
      <c r="H4">
        <v>1122.8999999999999</v>
      </c>
      <c r="I4">
        <v>1215.1000000000001</v>
      </c>
      <c r="J4">
        <v>1438.5</v>
      </c>
      <c r="K4">
        <v>1541.5</v>
      </c>
      <c r="L4">
        <v>1772.8</v>
      </c>
      <c r="M4">
        <v>2525.6</v>
      </c>
      <c r="N4">
        <v>3151.6000000000004</v>
      </c>
      <c r="O4">
        <v>3291.9</v>
      </c>
      <c r="P4">
        <v>2889.5999999999995</v>
      </c>
      <c r="Q4">
        <v>3207.0000000000005</v>
      </c>
      <c r="R4">
        <v>4527.2475450600004</v>
      </c>
      <c r="S4">
        <v>4288.0613756100011</v>
      </c>
      <c r="T4">
        <v>4344.9801939000008</v>
      </c>
      <c r="U4">
        <v>4370.1102629399993</v>
      </c>
      <c r="V4">
        <v>4546.912672540001</v>
      </c>
      <c r="W4">
        <v>4517.0472874900006</v>
      </c>
      <c r="X4">
        <v>5252.0608507500001</v>
      </c>
      <c r="Y4">
        <v>5156.6170427100005</v>
      </c>
      <c r="Z4">
        <v>5491.2075858000007</v>
      </c>
      <c r="AA4">
        <v>4014.2968544300002</v>
      </c>
      <c r="AB4" t="s">
        <v>161</v>
      </c>
      <c r="AC4">
        <v>6652</v>
      </c>
    </row>
    <row r="5" spans="1:29" x14ac:dyDescent="0.3">
      <c r="A5">
        <v>4</v>
      </c>
      <c r="B5">
        <v>539.70000000000005</v>
      </c>
      <c r="C5">
        <v>817.40000000000009</v>
      </c>
      <c r="D5">
        <v>927.19999999999993</v>
      </c>
      <c r="E5">
        <v>1193</v>
      </c>
      <c r="F5">
        <v>1395.5</v>
      </c>
      <c r="G5">
        <v>984.4</v>
      </c>
      <c r="H5">
        <v>1757.8000000000002</v>
      </c>
      <c r="I5">
        <v>2193.9</v>
      </c>
      <c r="J5">
        <v>2172</v>
      </c>
      <c r="K5">
        <v>1938.2</v>
      </c>
      <c r="L5">
        <v>2560.6999999999998</v>
      </c>
      <c r="M5">
        <v>2748.8999999999996</v>
      </c>
      <c r="N5">
        <v>3030.8</v>
      </c>
      <c r="O5">
        <v>3659.8</v>
      </c>
      <c r="P5">
        <v>3391.9</v>
      </c>
      <c r="Q5">
        <v>3778.5</v>
      </c>
      <c r="R5">
        <v>4067.9948165599994</v>
      </c>
      <c r="S5">
        <v>4092.2680739299999</v>
      </c>
      <c r="T5">
        <v>5043.2189193600007</v>
      </c>
      <c r="U5">
        <v>5331.4925299500001</v>
      </c>
      <c r="V5">
        <v>5370.79585279</v>
      </c>
      <c r="W5">
        <v>5562.8934350000054</v>
      </c>
      <c r="X5">
        <v>5980.7965981800007</v>
      </c>
      <c r="Y5">
        <v>6308.782223209997</v>
      </c>
      <c r="Z5">
        <v>6507.4360556700003</v>
      </c>
      <c r="AA5">
        <v>7231.7730652299997</v>
      </c>
      <c r="AB5" t="s">
        <v>162</v>
      </c>
      <c r="AC5">
        <v>8128.1</v>
      </c>
    </row>
    <row r="6" spans="1:29" x14ac:dyDescent="0.3">
      <c r="A6">
        <v>5</v>
      </c>
      <c r="B6">
        <v>878.2</v>
      </c>
      <c r="C6">
        <v>790.1</v>
      </c>
      <c r="D6">
        <v>1018.5</v>
      </c>
      <c r="E6">
        <v>1338.1</v>
      </c>
      <c r="F6">
        <v>1191.5</v>
      </c>
      <c r="G6">
        <v>1941</v>
      </c>
      <c r="H6">
        <v>1599.9000000000003</v>
      </c>
      <c r="I6">
        <v>1907.4</v>
      </c>
      <c r="J6">
        <v>1855.6999999999998</v>
      </c>
      <c r="K6">
        <v>1950.6</v>
      </c>
      <c r="L6">
        <v>2256.8000000000002</v>
      </c>
      <c r="M6">
        <v>2059.8000000000002</v>
      </c>
      <c r="N6">
        <v>2337.7000000000003</v>
      </c>
      <c r="O6">
        <v>2499.9000000000005</v>
      </c>
      <c r="P6">
        <v>2210.2000000000003</v>
      </c>
      <c r="Q6">
        <v>2433.1999999999998</v>
      </c>
      <c r="R6">
        <v>2999.4984479100008</v>
      </c>
      <c r="S6">
        <v>3391.0261015600004</v>
      </c>
      <c r="T6">
        <v>3743.6664676</v>
      </c>
      <c r="U6">
        <v>3796.3264039799992</v>
      </c>
      <c r="V6">
        <v>3749.0013093600001</v>
      </c>
      <c r="W6">
        <v>4760.4481762599935</v>
      </c>
      <c r="X6">
        <v>4176.7126162099994</v>
      </c>
      <c r="Y6">
        <v>4596.6745173599993</v>
      </c>
      <c r="Z6">
        <v>4967.8468536099999</v>
      </c>
      <c r="AA6">
        <v>3757.5598825699999</v>
      </c>
      <c r="AB6" t="s">
        <v>163</v>
      </c>
      <c r="AC6">
        <v>5419.1</v>
      </c>
    </row>
    <row r="7" spans="1:29" x14ac:dyDescent="0.3">
      <c r="A7">
        <v>6</v>
      </c>
      <c r="B7">
        <v>499.2</v>
      </c>
      <c r="C7">
        <v>697.80000000000007</v>
      </c>
      <c r="D7">
        <v>824.3</v>
      </c>
      <c r="E7">
        <v>807.8</v>
      </c>
      <c r="F7">
        <v>941.4</v>
      </c>
      <c r="G7">
        <v>1006.9000000000001</v>
      </c>
      <c r="H7">
        <v>1125.1000000000001</v>
      </c>
      <c r="I7">
        <v>1299.2</v>
      </c>
      <c r="J7">
        <v>1425.6000000000001</v>
      </c>
      <c r="K7">
        <v>1586.6000000000001</v>
      </c>
      <c r="L7">
        <v>1884.5</v>
      </c>
      <c r="M7">
        <v>1933.9999999999998</v>
      </c>
      <c r="N7">
        <v>2333.2999999999997</v>
      </c>
      <c r="O7">
        <v>2364.8000000000002</v>
      </c>
      <c r="P7">
        <v>2453.6999999999998</v>
      </c>
      <c r="Q7">
        <v>2650.0000000000005</v>
      </c>
      <c r="R7">
        <v>3351.2065595599993</v>
      </c>
      <c r="S7">
        <v>3461.3295928699999</v>
      </c>
      <c r="T7">
        <v>3237.7923631500003</v>
      </c>
      <c r="U7">
        <v>3717.2435190800002</v>
      </c>
      <c r="V7">
        <v>3859.1954185300001</v>
      </c>
      <c r="W7">
        <v>4073.8048172300005</v>
      </c>
      <c r="X7">
        <v>4880.5488159699999</v>
      </c>
      <c r="Y7">
        <v>4545.1672471499987</v>
      </c>
      <c r="Z7">
        <v>4550.2237054699999</v>
      </c>
      <c r="AA7">
        <v>3862.8565072999991</v>
      </c>
      <c r="AB7" t="s">
        <v>164</v>
      </c>
      <c r="AC7">
        <v>5676.8</v>
      </c>
    </row>
    <row r="8" spans="1:29" x14ac:dyDescent="0.3">
      <c r="A8">
        <v>7</v>
      </c>
      <c r="B8">
        <v>608.9</v>
      </c>
      <c r="C8">
        <v>858.59999999999991</v>
      </c>
      <c r="D8">
        <v>884.8</v>
      </c>
      <c r="E8">
        <v>1153.8000000000002</v>
      </c>
      <c r="F8">
        <v>1277</v>
      </c>
      <c r="G8">
        <v>1598.2</v>
      </c>
      <c r="H8">
        <v>1824.7</v>
      </c>
      <c r="I8">
        <v>2256.1999999999998</v>
      </c>
      <c r="J8">
        <v>2447.6000000000004</v>
      </c>
      <c r="K8">
        <v>1841.6</v>
      </c>
      <c r="L8">
        <v>2656.2000000000003</v>
      </c>
      <c r="M8">
        <v>3125.6</v>
      </c>
      <c r="N8">
        <v>3599.8999999999996</v>
      </c>
      <c r="O8">
        <v>4012.8</v>
      </c>
      <c r="P8">
        <v>3705.7999999999997</v>
      </c>
      <c r="Q8">
        <v>4033.5</v>
      </c>
      <c r="R8">
        <v>4394.5165648800003</v>
      </c>
      <c r="S8">
        <v>4722.9146405800002</v>
      </c>
      <c r="T8">
        <v>5470.8875614099998</v>
      </c>
      <c r="U8">
        <v>5950.8029305999989</v>
      </c>
      <c r="V8">
        <v>5988.6719359900007</v>
      </c>
      <c r="W8">
        <v>6505.0466706400002</v>
      </c>
      <c r="X8">
        <v>6499.1382078299976</v>
      </c>
      <c r="Y8">
        <v>6931.2780644300001</v>
      </c>
      <c r="Z8">
        <v>7344.1584046499984</v>
      </c>
      <c r="AA8">
        <v>6395.6120831600019</v>
      </c>
      <c r="AB8" t="s">
        <v>170</v>
      </c>
      <c r="AC8">
        <v>9227</v>
      </c>
    </row>
    <row r="9" spans="1:29" x14ac:dyDescent="0.3">
      <c r="A9">
        <v>8</v>
      </c>
      <c r="B9">
        <v>554.9</v>
      </c>
      <c r="C9">
        <v>653.9</v>
      </c>
      <c r="D9">
        <v>542.9</v>
      </c>
      <c r="E9">
        <v>840.6</v>
      </c>
      <c r="F9">
        <v>1147.7</v>
      </c>
      <c r="G9">
        <v>1067.3999999999999</v>
      </c>
      <c r="H9">
        <v>1335.7</v>
      </c>
      <c r="I9">
        <v>1450</v>
      </c>
      <c r="J9">
        <v>1572.8999999999999</v>
      </c>
      <c r="K9">
        <v>1571.3</v>
      </c>
      <c r="L9">
        <v>1816.8999999999999</v>
      </c>
      <c r="M9">
        <v>2160.4</v>
      </c>
      <c r="N9">
        <v>2504.6</v>
      </c>
      <c r="O9">
        <v>2542.6</v>
      </c>
      <c r="P9">
        <v>2309.2000000000007</v>
      </c>
      <c r="Q9">
        <v>2810.4999999999982</v>
      </c>
      <c r="R9">
        <v>3109.4753110800007</v>
      </c>
      <c r="S9">
        <v>3446.1246710800001</v>
      </c>
      <c r="T9">
        <v>3504.8045890999988</v>
      </c>
      <c r="U9">
        <v>3808.8965062099992</v>
      </c>
      <c r="V9">
        <v>3786.850002350001</v>
      </c>
      <c r="W9">
        <v>4392.2163212099986</v>
      </c>
      <c r="X9">
        <v>4305.4475669800013</v>
      </c>
      <c r="Y9">
        <v>4475.1914664299984</v>
      </c>
      <c r="Z9">
        <v>4785.6207266499996</v>
      </c>
      <c r="AA9">
        <v>4266.8151461800007</v>
      </c>
      <c r="AB9" t="s">
        <v>171</v>
      </c>
      <c r="AC9">
        <v>5654.9</v>
      </c>
    </row>
    <row r="10" spans="1:29" x14ac:dyDescent="0.3">
      <c r="A10">
        <v>9</v>
      </c>
      <c r="B10">
        <v>451</v>
      </c>
      <c r="C10">
        <v>619.70000000000005</v>
      </c>
      <c r="D10">
        <v>634.9</v>
      </c>
      <c r="E10">
        <v>741.1</v>
      </c>
      <c r="F10">
        <v>896.09999999999991</v>
      </c>
      <c r="G10">
        <v>1007.1</v>
      </c>
      <c r="H10">
        <v>1331.6</v>
      </c>
      <c r="I10">
        <v>1380.3</v>
      </c>
      <c r="J10">
        <v>1493.8000000000002</v>
      </c>
      <c r="K10">
        <v>2264.3000000000002</v>
      </c>
      <c r="L10">
        <v>1707.1</v>
      </c>
      <c r="M10">
        <v>2179.6</v>
      </c>
      <c r="N10">
        <v>2251.7999999999997</v>
      </c>
      <c r="O10">
        <v>2476.7999999999997</v>
      </c>
      <c r="P10">
        <v>2351.2999999999993</v>
      </c>
      <c r="Q10">
        <v>2648.4</v>
      </c>
      <c r="R10">
        <v>3176.7502071299996</v>
      </c>
      <c r="S10">
        <v>3113.1383969799999</v>
      </c>
      <c r="T10">
        <v>3476.8100049200011</v>
      </c>
      <c r="U10">
        <v>3758.9476866199998</v>
      </c>
      <c r="V10">
        <v>3657.7524238300007</v>
      </c>
      <c r="W10">
        <v>3909.3518319700015</v>
      </c>
      <c r="X10">
        <v>4059.007777079998</v>
      </c>
      <c r="Y10">
        <v>4194.7466058299979</v>
      </c>
      <c r="Z10">
        <v>4568.1520811700011</v>
      </c>
      <c r="AA10">
        <v>4538.1833012900024</v>
      </c>
      <c r="AB10" t="s">
        <v>172</v>
      </c>
      <c r="AC10">
        <v>5599.7</v>
      </c>
    </row>
    <row r="11" spans="1:29" x14ac:dyDescent="0.3">
      <c r="A11">
        <v>10</v>
      </c>
      <c r="B11">
        <v>691.30000000000007</v>
      </c>
      <c r="C11">
        <v>801.59999999999991</v>
      </c>
      <c r="D11">
        <v>723.09999999999991</v>
      </c>
      <c r="E11">
        <v>1097.0999999999999</v>
      </c>
      <c r="F11">
        <v>1139.4000000000001</v>
      </c>
      <c r="G11">
        <v>1770</v>
      </c>
      <c r="H11">
        <v>2196.1999999999998</v>
      </c>
      <c r="I11">
        <v>2556.6000000000004</v>
      </c>
      <c r="J11">
        <v>2580.8999999999996</v>
      </c>
      <c r="K11">
        <v>2549.6999999999998</v>
      </c>
      <c r="L11">
        <v>2627.2</v>
      </c>
      <c r="M11">
        <v>3140</v>
      </c>
      <c r="N11">
        <v>3729.5</v>
      </c>
      <c r="O11">
        <v>3836</v>
      </c>
      <c r="P11">
        <v>3858.400000000001</v>
      </c>
      <c r="Q11">
        <v>3860.1</v>
      </c>
      <c r="R11">
        <v>4505.8210292800004</v>
      </c>
      <c r="S11">
        <v>4841.8522731600024</v>
      </c>
      <c r="T11">
        <v>5368.1886433200007</v>
      </c>
      <c r="U11">
        <v>5413.8380754499985</v>
      </c>
      <c r="V11">
        <v>5473.0910550099989</v>
      </c>
      <c r="W11">
        <v>5920.3194691400058</v>
      </c>
      <c r="X11">
        <v>6311.864981409999</v>
      </c>
      <c r="Y11">
        <v>6731.9673479400008</v>
      </c>
      <c r="Z11">
        <v>7490.8001254399996</v>
      </c>
      <c r="AA11">
        <v>7903.8479291399999</v>
      </c>
      <c r="AB11" t="s">
        <v>173</v>
      </c>
      <c r="AC11">
        <v>9497.9</v>
      </c>
    </row>
    <row r="12" spans="1:29" x14ac:dyDescent="0.3">
      <c r="A12">
        <v>11</v>
      </c>
      <c r="B12">
        <v>797</v>
      </c>
      <c r="C12">
        <v>810.50000000000011</v>
      </c>
      <c r="D12">
        <v>779.1</v>
      </c>
      <c r="E12">
        <v>1125.4000000000001</v>
      </c>
      <c r="F12">
        <v>1765.9</v>
      </c>
      <c r="G12">
        <v>1305.8999999999999</v>
      </c>
      <c r="H12">
        <v>2168.9</v>
      </c>
      <c r="I12">
        <v>1654.8</v>
      </c>
      <c r="J12">
        <v>1600.3999999999999</v>
      </c>
      <c r="K12">
        <v>1905.3</v>
      </c>
      <c r="L12">
        <v>2034.8</v>
      </c>
      <c r="M12">
        <v>2431.9999999999995</v>
      </c>
      <c r="N12">
        <v>2634.8</v>
      </c>
      <c r="O12">
        <v>2423.1999999999998</v>
      </c>
      <c r="P12">
        <v>2432.9999999999995</v>
      </c>
      <c r="Q12">
        <v>2892.5000000000005</v>
      </c>
      <c r="R12">
        <v>3306.5300191000001</v>
      </c>
      <c r="S12">
        <v>3324.6735556600001</v>
      </c>
      <c r="T12">
        <v>3505.8153249999996</v>
      </c>
      <c r="U12">
        <v>3695.4367421400002</v>
      </c>
      <c r="V12">
        <v>3762.571561759999</v>
      </c>
      <c r="W12">
        <v>4217.9788188299935</v>
      </c>
      <c r="X12">
        <v>4521.232423610003</v>
      </c>
      <c r="Y12">
        <v>4705.0629812600018</v>
      </c>
      <c r="Z12">
        <v>4929.1201464299984</v>
      </c>
      <c r="AA12">
        <v>5009.826683790001</v>
      </c>
      <c r="AB12" t="s">
        <v>174</v>
      </c>
      <c r="AC12">
        <v>6010.8</v>
      </c>
    </row>
    <row r="13" spans="1:29" x14ac:dyDescent="0.3">
      <c r="A13">
        <v>12</v>
      </c>
      <c r="B13">
        <v>682.30000000000007</v>
      </c>
      <c r="C13">
        <v>769.6</v>
      </c>
      <c r="D13">
        <v>1563.5</v>
      </c>
      <c r="E13">
        <v>1118.5999999999999</v>
      </c>
      <c r="F13">
        <v>1264.9000000000001</v>
      </c>
      <c r="G13">
        <v>1591.2000000000003</v>
      </c>
      <c r="H13">
        <v>1311.080111</v>
      </c>
      <c r="I13">
        <v>1692.9524873000043</v>
      </c>
      <c r="J13">
        <v>1807.5440298399997</v>
      </c>
      <c r="K13">
        <v>2788.1010264500014</v>
      </c>
      <c r="L13">
        <v>2292.4615505900001</v>
      </c>
      <c r="M13">
        <v>2702.4504301700031</v>
      </c>
      <c r="N13">
        <v>3095.4181393300082</v>
      </c>
      <c r="O13">
        <v>2802.8051635499914</v>
      </c>
      <c r="P13">
        <v>3122.6542079100045</v>
      </c>
      <c r="Q13">
        <v>3401.716075949993</v>
      </c>
      <c r="R13">
        <v>3511.0767066499998</v>
      </c>
      <c r="S13">
        <v>4060.5574249699953</v>
      </c>
      <c r="T13">
        <v>3713.9608135300095</v>
      </c>
      <c r="U13">
        <v>4129.8895303800055</v>
      </c>
      <c r="V13">
        <v>4119.4867288499927</v>
      </c>
      <c r="W13">
        <v>4707.2935903299949</v>
      </c>
      <c r="X13">
        <v>4597.2247285600024</v>
      </c>
      <c r="Y13">
        <v>4635.7352444200005</v>
      </c>
      <c r="Z13">
        <v>5443.5250444499979</v>
      </c>
      <c r="AA13">
        <v>5587.5030586700013</v>
      </c>
      <c r="AB13" t="s">
        <v>175</v>
      </c>
      <c r="AC13">
        <v>8162.1</v>
      </c>
    </row>
    <row r="14" spans="1:29" x14ac:dyDescent="0.3">
      <c r="A14">
        <v>13</v>
      </c>
      <c r="B14">
        <v>7266.8</v>
      </c>
      <c r="C14">
        <v>8577.5</v>
      </c>
      <c r="D14">
        <v>10179.4</v>
      </c>
      <c r="E14">
        <v>12000.300000000001</v>
      </c>
      <c r="F14">
        <v>14164.5</v>
      </c>
      <c r="G14">
        <v>15577.7</v>
      </c>
      <c r="H14">
        <v>18222.080111000003</v>
      </c>
      <c r="I14">
        <v>20771.452487300001</v>
      </c>
      <c r="J14">
        <v>21808.744029840003</v>
      </c>
      <c r="K14">
        <v>23462.10102645</v>
      </c>
      <c r="L14">
        <v>24906.661550590001</v>
      </c>
      <c r="M14">
        <v>29250.150430170001</v>
      </c>
      <c r="N14">
        <v>33610.518139330008</v>
      </c>
      <c r="O14">
        <v>35578.005163549991</v>
      </c>
      <c r="P14">
        <v>34037.154207910004</v>
      </c>
      <c r="Q14">
        <v>37425.116075949991</v>
      </c>
      <c r="R14">
        <v>43153.992458629997</v>
      </c>
      <c r="S14">
        <v>45873.814972349996</v>
      </c>
      <c r="T14">
        <v>49259.165303140006</v>
      </c>
      <c r="U14">
        <v>52224.257425689997</v>
      </c>
      <c r="V14">
        <v>52883.674086080006</v>
      </c>
      <c r="W14">
        <v>57507.665087389993</v>
      </c>
      <c r="X14">
        <v>59986.919305110001</v>
      </c>
      <c r="Y14">
        <v>62341.976037989996</v>
      </c>
      <c r="Z14">
        <v>66554.77611536</v>
      </c>
      <c r="AA14">
        <v>64065.639973710007</v>
      </c>
      <c r="AB14" t="s">
        <v>176</v>
      </c>
      <c r="AC14">
        <v>82295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084B-FB08-4B78-AB22-F3774EC5D3EC}">
  <dimension ref="A1:AD14"/>
  <sheetViews>
    <sheetView topLeftCell="K1" workbookViewId="0">
      <selection activeCell="N13" sqref="N13"/>
    </sheetView>
  </sheetViews>
  <sheetFormatPr defaultRowHeight="14.4" x14ac:dyDescent="0.3"/>
  <cols>
    <col min="1" max="1" width="7.88671875" bestFit="1" customWidth="1"/>
    <col min="2" max="4" width="7.21875" bestFit="1" customWidth="1"/>
    <col min="5" max="7" width="8" bestFit="1" customWidth="1"/>
    <col min="8" max="27" width="12" bestFit="1" customWidth="1"/>
    <col min="28" max="28" width="8.21875" bestFit="1" customWidth="1"/>
    <col min="29" max="29" width="11.77734375" bestFit="1" customWidth="1"/>
    <col min="30" max="30" width="8.21875" bestFit="1" customWidth="1"/>
    <col min="31" max="31" width="8.21875" customWidth="1"/>
  </cols>
  <sheetData>
    <row r="1" spans="1:30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69</v>
      </c>
      <c r="AD1" t="s">
        <v>76</v>
      </c>
    </row>
    <row r="2" spans="1:30" x14ac:dyDescent="0.3">
      <c r="A2">
        <v>1</v>
      </c>
      <c r="B2">
        <v>434.5</v>
      </c>
      <c r="C2">
        <v>590</v>
      </c>
      <c r="D2">
        <v>753.5</v>
      </c>
      <c r="E2">
        <v>729.5</v>
      </c>
      <c r="F2">
        <v>1059.5</v>
      </c>
      <c r="G2">
        <v>1262.4000000000001</v>
      </c>
      <c r="H2">
        <v>1333</v>
      </c>
      <c r="I2">
        <v>1834</v>
      </c>
      <c r="J2">
        <v>2128.1</v>
      </c>
      <c r="K2">
        <v>2093.9</v>
      </c>
      <c r="L2">
        <v>1625.6</v>
      </c>
      <c r="M2">
        <v>2455.9</v>
      </c>
      <c r="N2">
        <v>2829.5</v>
      </c>
      <c r="O2">
        <v>3048.4</v>
      </c>
      <c r="P2">
        <v>3071.3999999999996</v>
      </c>
      <c r="Q2">
        <v>3240.8</v>
      </c>
      <c r="R2">
        <v>3471.1952815700001</v>
      </c>
      <c r="S2">
        <v>3867.7989505800006</v>
      </c>
      <c r="T2">
        <v>4505.3548003300002</v>
      </c>
      <c r="U2">
        <v>4696.2440091400003</v>
      </c>
      <c r="V2">
        <v>4793.1929513699997</v>
      </c>
      <c r="W2">
        <v>4921.7370412999999</v>
      </c>
      <c r="X2">
        <v>5263.7340332200001</v>
      </c>
      <c r="Y2">
        <v>5750.5974330899999</v>
      </c>
      <c r="Z2">
        <v>5988.9154074500002</v>
      </c>
      <c r="AA2">
        <v>6587.3890860000001</v>
      </c>
      <c r="AB2" t="s">
        <v>145</v>
      </c>
      <c r="AD2">
        <v>6893.7</v>
      </c>
    </row>
    <row r="3" spans="1:30" x14ac:dyDescent="0.3">
      <c r="A3">
        <v>2</v>
      </c>
      <c r="B3">
        <v>447.3</v>
      </c>
      <c r="C3">
        <v>541.79999999999995</v>
      </c>
      <c r="D3">
        <v>621.1</v>
      </c>
      <c r="E3">
        <v>753.2</v>
      </c>
      <c r="F3">
        <v>978.1</v>
      </c>
      <c r="G3">
        <v>856</v>
      </c>
      <c r="H3">
        <v>960.1</v>
      </c>
      <c r="I3">
        <v>1080.9000000000001</v>
      </c>
      <c r="J3">
        <v>1111.5</v>
      </c>
      <c r="K3">
        <v>1254</v>
      </c>
      <c r="L3">
        <v>1418.2</v>
      </c>
      <c r="M3">
        <v>1608.1</v>
      </c>
      <c r="N3">
        <v>1941.8</v>
      </c>
      <c r="O3">
        <v>2336.3000000000002</v>
      </c>
      <c r="P3">
        <v>2047.4000000000003</v>
      </c>
      <c r="Q3">
        <v>2250.1999999999998</v>
      </c>
      <c r="R3">
        <v>2519.5179836399993</v>
      </c>
      <c r="S3">
        <v>2863.4738010799997</v>
      </c>
      <c r="T3">
        <v>3030.7808127999997</v>
      </c>
      <c r="U3">
        <v>3139.8641973900003</v>
      </c>
      <c r="V3">
        <v>3340.3352861100002</v>
      </c>
      <c r="W3">
        <v>3350.3656829099991</v>
      </c>
      <c r="X3">
        <v>3619.0734050800002</v>
      </c>
      <c r="Y3">
        <v>3786.8552872800001</v>
      </c>
      <c r="Z3">
        <v>3918.7323529099995</v>
      </c>
      <c r="AA3">
        <v>4261.0429815599991</v>
      </c>
      <c r="AB3" t="s">
        <v>147</v>
      </c>
      <c r="AD3">
        <v>4730.8999999999996</v>
      </c>
    </row>
    <row r="4" spans="1:30" x14ac:dyDescent="0.3">
      <c r="A4">
        <v>3</v>
      </c>
      <c r="B4">
        <v>495.7</v>
      </c>
      <c r="C4">
        <v>422.4</v>
      </c>
      <c r="D4">
        <v>672.2</v>
      </c>
      <c r="E4">
        <v>800.6</v>
      </c>
      <c r="F4">
        <v>925.3</v>
      </c>
      <c r="G4">
        <v>968.9</v>
      </c>
      <c r="H4">
        <v>985.3</v>
      </c>
      <c r="I4">
        <v>1087.3</v>
      </c>
      <c r="J4">
        <v>1291.4000000000001</v>
      </c>
      <c r="K4">
        <v>1407.4</v>
      </c>
      <c r="L4">
        <v>1650.8</v>
      </c>
      <c r="M4">
        <v>2406</v>
      </c>
      <c r="N4">
        <v>3018.7</v>
      </c>
      <c r="O4">
        <v>3137.3</v>
      </c>
      <c r="P4">
        <v>2777.8999999999996</v>
      </c>
      <c r="Q4">
        <v>2982.2000000000007</v>
      </c>
      <c r="R4">
        <v>4213.9090572000005</v>
      </c>
      <c r="S4">
        <v>4095.1601116900001</v>
      </c>
      <c r="T4">
        <v>4142.6001531900001</v>
      </c>
      <c r="U4">
        <v>4089.3390322699997</v>
      </c>
      <c r="V4">
        <v>4196.6591701000007</v>
      </c>
      <c r="W4">
        <v>4244.1582652600009</v>
      </c>
      <c r="X4">
        <v>4894.7014616100005</v>
      </c>
      <c r="Y4">
        <v>4791.3863523300006</v>
      </c>
      <c r="Z4">
        <v>5091.4304974700008</v>
      </c>
      <c r="AA4">
        <v>3653.7471594400013</v>
      </c>
      <c r="AB4" t="s">
        <v>149</v>
      </c>
      <c r="AD4">
        <v>6255.2</v>
      </c>
    </row>
    <row r="5" spans="1:30" x14ac:dyDescent="0.3">
      <c r="A5">
        <v>4</v>
      </c>
      <c r="B5">
        <v>509.6</v>
      </c>
      <c r="C5">
        <v>785.1</v>
      </c>
      <c r="D5">
        <v>882.9</v>
      </c>
      <c r="E5">
        <v>1099.3</v>
      </c>
      <c r="F5">
        <v>1249.4000000000001</v>
      </c>
      <c r="G5">
        <v>911.8</v>
      </c>
      <c r="H5">
        <v>1645.9</v>
      </c>
      <c r="I5">
        <v>2072.4</v>
      </c>
      <c r="J5">
        <v>2089</v>
      </c>
      <c r="K5">
        <v>1830.9</v>
      </c>
      <c r="L5">
        <v>2451</v>
      </c>
      <c r="M5">
        <v>2562.5</v>
      </c>
      <c r="N5">
        <v>2894</v>
      </c>
      <c r="O5">
        <v>3489.3</v>
      </c>
      <c r="P5">
        <v>3099.7000000000003</v>
      </c>
      <c r="Q5">
        <v>3458.7</v>
      </c>
      <c r="R5">
        <v>3887.3510043199994</v>
      </c>
      <c r="S5">
        <v>3999.80618869</v>
      </c>
      <c r="T5">
        <v>4775.6240939100007</v>
      </c>
      <c r="U5">
        <v>5068.5199600599999</v>
      </c>
      <c r="V5">
        <v>5113.67967675</v>
      </c>
      <c r="W5">
        <v>5310.2536938900012</v>
      </c>
      <c r="X5">
        <v>5742.649563670002</v>
      </c>
      <c r="Y5">
        <v>6061.5665071299991</v>
      </c>
      <c r="Z5">
        <v>6229.4993747800017</v>
      </c>
      <c r="AA5">
        <v>6953.0565768000015</v>
      </c>
      <c r="AB5" t="s">
        <v>151</v>
      </c>
      <c r="AD5">
        <v>7775</v>
      </c>
    </row>
    <row r="6" spans="1:30" x14ac:dyDescent="0.3">
      <c r="A6">
        <v>5</v>
      </c>
      <c r="B6">
        <v>816.5</v>
      </c>
      <c r="C6">
        <v>763.6</v>
      </c>
      <c r="D6">
        <v>941.2</v>
      </c>
      <c r="E6">
        <v>1018</v>
      </c>
      <c r="F6">
        <v>1135.0999999999999</v>
      </c>
      <c r="G6">
        <v>1715.3</v>
      </c>
      <c r="H6">
        <v>1465.2</v>
      </c>
      <c r="I6">
        <v>1793.4</v>
      </c>
      <c r="J6">
        <v>1741.1</v>
      </c>
      <c r="K6">
        <v>1852.1</v>
      </c>
      <c r="L6">
        <v>2148.8000000000002</v>
      </c>
      <c r="M6">
        <v>1956</v>
      </c>
      <c r="N6">
        <v>2194.5</v>
      </c>
      <c r="O6">
        <v>2362.8000000000002</v>
      </c>
      <c r="P6">
        <v>2086.3000000000002</v>
      </c>
      <c r="Q6">
        <v>2362.8999999999996</v>
      </c>
      <c r="R6">
        <v>2837.9756962100009</v>
      </c>
      <c r="S6">
        <v>3046.6744457300006</v>
      </c>
      <c r="T6">
        <v>3439.9210109899996</v>
      </c>
      <c r="U6">
        <v>3565.8107670399995</v>
      </c>
      <c r="V6">
        <v>3518.2657985400001</v>
      </c>
      <c r="W6">
        <v>4457.798923989998</v>
      </c>
      <c r="X6">
        <v>3940.708920240002</v>
      </c>
      <c r="Y6">
        <v>4293.8256662500025</v>
      </c>
      <c r="Z6">
        <v>4597.0059210499967</v>
      </c>
      <c r="AA6">
        <v>3477.868175380001</v>
      </c>
      <c r="AB6" t="s">
        <v>152</v>
      </c>
      <c r="AD6">
        <v>5258.4</v>
      </c>
    </row>
    <row r="7" spans="1:30" x14ac:dyDescent="0.3">
      <c r="A7">
        <v>6</v>
      </c>
      <c r="B7">
        <v>455.5</v>
      </c>
      <c r="C7">
        <v>649.20000000000005</v>
      </c>
      <c r="D7">
        <v>789.9</v>
      </c>
      <c r="E7">
        <v>766.5</v>
      </c>
      <c r="F7">
        <v>785.8</v>
      </c>
      <c r="G7">
        <v>927.7</v>
      </c>
      <c r="H7">
        <v>939.4</v>
      </c>
      <c r="I7">
        <v>1191.9000000000001</v>
      </c>
      <c r="J7">
        <v>1311.4</v>
      </c>
      <c r="K7">
        <v>1437.2</v>
      </c>
      <c r="L7">
        <v>1749.7</v>
      </c>
      <c r="M7">
        <v>1774.1</v>
      </c>
      <c r="N7">
        <v>2184.9</v>
      </c>
      <c r="O7">
        <v>2241.6999999999998</v>
      </c>
      <c r="P7">
        <v>2237.6999999999998</v>
      </c>
      <c r="Q7">
        <v>2415.5000000000005</v>
      </c>
      <c r="R7">
        <v>2998.1789812099992</v>
      </c>
      <c r="S7">
        <v>3253.91751514</v>
      </c>
      <c r="T7">
        <v>3031.3536689900002</v>
      </c>
      <c r="U7">
        <v>3402.23286641</v>
      </c>
      <c r="V7">
        <v>3532.4241271700002</v>
      </c>
      <c r="W7">
        <v>3828.1880115899985</v>
      </c>
      <c r="X7">
        <v>4638.7286048399983</v>
      </c>
      <c r="Y7">
        <v>4225.1221552700008</v>
      </c>
      <c r="Z7">
        <v>4239.5763123300021</v>
      </c>
      <c r="AA7">
        <v>3531.9593421200007</v>
      </c>
      <c r="AB7" t="s">
        <v>155</v>
      </c>
      <c r="AD7">
        <v>5106</v>
      </c>
    </row>
    <row r="8" spans="1:30" x14ac:dyDescent="0.3">
      <c r="A8">
        <v>7</v>
      </c>
      <c r="B8">
        <v>534.6</v>
      </c>
      <c r="C8">
        <v>813.3</v>
      </c>
      <c r="D8">
        <v>880.4</v>
      </c>
      <c r="E8">
        <v>1117.9000000000001</v>
      </c>
      <c r="F8">
        <v>1205.7</v>
      </c>
      <c r="G8">
        <v>1516.2</v>
      </c>
      <c r="H8">
        <v>1707.5</v>
      </c>
      <c r="I8">
        <v>2150.6</v>
      </c>
      <c r="J8">
        <v>2298.3000000000002</v>
      </c>
      <c r="K8">
        <v>1721.8</v>
      </c>
      <c r="L8">
        <v>2519.3000000000002</v>
      </c>
      <c r="M8">
        <v>2972</v>
      </c>
      <c r="N8">
        <v>3390.7999999999997</v>
      </c>
      <c r="O8">
        <v>3816.3</v>
      </c>
      <c r="P8">
        <v>3548.2</v>
      </c>
      <c r="Q8">
        <v>3739.3</v>
      </c>
      <c r="R8">
        <v>4185.0385157000001</v>
      </c>
      <c r="S8">
        <v>4490.6509391099999</v>
      </c>
      <c r="T8">
        <v>5213.8326661399997</v>
      </c>
      <c r="U8">
        <v>5589.2027843199994</v>
      </c>
      <c r="V8">
        <v>5776.3105588500002</v>
      </c>
      <c r="W8">
        <v>6257.3371342500031</v>
      </c>
      <c r="X8">
        <v>6255.9149373600012</v>
      </c>
      <c r="Y8">
        <v>6622.7245342000024</v>
      </c>
      <c r="Z8">
        <v>7034.3465180899984</v>
      </c>
      <c r="AA8">
        <v>6154.3139877400026</v>
      </c>
      <c r="AB8" t="s">
        <v>177</v>
      </c>
      <c r="AD8">
        <v>8910.7000000000007</v>
      </c>
    </row>
    <row r="9" spans="1:30" x14ac:dyDescent="0.3">
      <c r="A9">
        <v>8</v>
      </c>
      <c r="B9">
        <v>537.79999999999995</v>
      </c>
      <c r="C9">
        <v>625.9</v>
      </c>
      <c r="D9">
        <v>530.5</v>
      </c>
      <c r="E9">
        <v>802</v>
      </c>
      <c r="F9">
        <v>1087</v>
      </c>
      <c r="G9">
        <v>995.9</v>
      </c>
      <c r="H9">
        <v>1168.0999999999999</v>
      </c>
      <c r="I9">
        <v>1339.8</v>
      </c>
      <c r="J9">
        <v>1425</v>
      </c>
      <c r="K9">
        <v>1434.8</v>
      </c>
      <c r="L9">
        <v>1694.1</v>
      </c>
      <c r="M9">
        <v>2036.9</v>
      </c>
      <c r="N9">
        <v>2381.1999999999998</v>
      </c>
      <c r="O9">
        <v>2251.5</v>
      </c>
      <c r="P9">
        <v>2155.8000000000006</v>
      </c>
      <c r="Q9">
        <v>2577.5999999999985</v>
      </c>
      <c r="R9">
        <v>3001.6253567500007</v>
      </c>
      <c r="S9">
        <v>3102.0041235200006</v>
      </c>
      <c r="T9">
        <v>3303.888071469999</v>
      </c>
      <c r="U9">
        <v>3601.894541539999</v>
      </c>
      <c r="V9">
        <v>3540.7439999500011</v>
      </c>
      <c r="W9">
        <v>4140.9993552399974</v>
      </c>
      <c r="X9">
        <v>4058.2440552600019</v>
      </c>
      <c r="Y9">
        <v>4202.1808438099979</v>
      </c>
      <c r="Z9">
        <v>4471.0587695900031</v>
      </c>
      <c r="AA9">
        <v>3934.2787726500028</v>
      </c>
      <c r="AB9" t="s">
        <v>158</v>
      </c>
      <c r="AD9">
        <v>5316.6</v>
      </c>
    </row>
    <row r="10" spans="1:30" x14ac:dyDescent="0.3">
      <c r="A10">
        <v>9</v>
      </c>
      <c r="B10">
        <v>410.3</v>
      </c>
      <c r="C10">
        <v>583.6</v>
      </c>
      <c r="D10">
        <v>599.4</v>
      </c>
      <c r="E10">
        <v>736.4</v>
      </c>
      <c r="F10">
        <v>832</v>
      </c>
      <c r="G10">
        <v>915.6</v>
      </c>
      <c r="H10">
        <v>1231.8</v>
      </c>
      <c r="I10">
        <v>1279.7</v>
      </c>
      <c r="J10">
        <v>1369.4</v>
      </c>
      <c r="K10">
        <v>2167.3000000000002</v>
      </c>
      <c r="L10">
        <v>1597.1</v>
      </c>
      <c r="M10">
        <v>1996.8</v>
      </c>
      <c r="N10">
        <v>2126</v>
      </c>
      <c r="O10">
        <v>2282.4</v>
      </c>
      <c r="P10">
        <v>2191.099999999999</v>
      </c>
      <c r="Q10">
        <v>2433.3000000000002</v>
      </c>
      <c r="R10">
        <v>2905.4652614199995</v>
      </c>
      <c r="S10">
        <v>2903.6489488799998</v>
      </c>
      <c r="T10">
        <v>3175.1870213200009</v>
      </c>
      <c r="U10">
        <v>3528.1331950999997</v>
      </c>
      <c r="V10">
        <v>3429.5416249600007</v>
      </c>
      <c r="W10">
        <v>3672.7680051200005</v>
      </c>
      <c r="X10">
        <v>3770.9921027399978</v>
      </c>
      <c r="Y10">
        <v>3924.7526269800001</v>
      </c>
      <c r="Z10">
        <v>4264.3291993800012</v>
      </c>
      <c r="AA10">
        <v>4255.6126507700028</v>
      </c>
      <c r="AB10" t="s">
        <v>178</v>
      </c>
      <c r="AD10">
        <v>5273.3</v>
      </c>
    </row>
    <row r="11" spans="1:30" x14ac:dyDescent="0.3">
      <c r="A11">
        <v>10</v>
      </c>
      <c r="B11">
        <v>593.5</v>
      </c>
      <c r="C11">
        <v>758.4</v>
      </c>
      <c r="D11">
        <v>713.3</v>
      </c>
      <c r="E11">
        <v>1053.8</v>
      </c>
      <c r="F11">
        <v>1053.7</v>
      </c>
      <c r="G11">
        <v>1685.3</v>
      </c>
      <c r="H11">
        <v>2098.1</v>
      </c>
      <c r="I11">
        <v>2441.3000000000002</v>
      </c>
      <c r="J11">
        <v>2465.1999999999998</v>
      </c>
      <c r="K11">
        <v>2452.4</v>
      </c>
      <c r="L11">
        <v>2483.6999999999998</v>
      </c>
      <c r="M11">
        <v>3038.2</v>
      </c>
      <c r="N11">
        <v>3565.5</v>
      </c>
      <c r="O11">
        <v>3706.7</v>
      </c>
      <c r="P11">
        <v>3675.400000000001</v>
      </c>
      <c r="Q11">
        <v>3670.2</v>
      </c>
      <c r="R11">
        <v>4289.6114164900009</v>
      </c>
      <c r="S11">
        <v>4615.4725564200016</v>
      </c>
      <c r="T11">
        <v>5114.8164276400012</v>
      </c>
      <c r="U11">
        <v>5264.3798552999988</v>
      </c>
      <c r="V11">
        <v>5353.8160054499986</v>
      </c>
      <c r="W11">
        <v>5677.6576166800005</v>
      </c>
      <c r="X11">
        <v>6048.8342556700009</v>
      </c>
      <c r="Y11">
        <v>6459.3396257200002</v>
      </c>
      <c r="Z11">
        <v>7130.7517716599905</v>
      </c>
      <c r="AA11">
        <v>7592.7580690800023</v>
      </c>
      <c r="AB11" t="s">
        <v>165</v>
      </c>
      <c r="AD11">
        <v>9148.6</v>
      </c>
    </row>
    <row r="12" spans="1:30" x14ac:dyDescent="0.3">
      <c r="A12">
        <v>11</v>
      </c>
      <c r="B12">
        <v>719.7</v>
      </c>
      <c r="C12">
        <v>774.6</v>
      </c>
      <c r="D12">
        <v>755.4</v>
      </c>
      <c r="E12">
        <v>1060.4000000000001</v>
      </c>
      <c r="F12">
        <v>1326.5</v>
      </c>
      <c r="G12">
        <v>1202.3</v>
      </c>
      <c r="H12">
        <v>1324.5</v>
      </c>
      <c r="I12">
        <v>1538.8</v>
      </c>
      <c r="J12">
        <v>1507.3</v>
      </c>
      <c r="K12">
        <v>1814.5</v>
      </c>
      <c r="L12">
        <v>1937.4</v>
      </c>
      <c r="M12">
        <v>2244.5</v>
      </c>
      <c r="N12">
        <v>2452.4</v>
      </c>
      <c r="O12">
        <v>2301.1999999999998</v>
      </c>
      <c r="P12">
        <v>2289.3999999999996</v>
      </c>
      <c r="Q12">
        <v>2665.4000000000005</v>
      </c>
      <c r="R12">
        <v>2915.9814200700002</v>
      </c>
      <c r="S12">
        <v>3120.7536733300003</v>
      </c>
      <c r="T12">
        <v>3300.2372911999996</v>
      </c>
      <c r="U12">
        <v>3468.45609848</v>
      </c>
      <c r="V12">
        <v>3505.0861759599993</v>
      </c>
      <c r="W12">
        <v>3977.6941037299985</v>
      </c>
      <c r="X12">
        <v>4198.7039674600019</v>
      </c>
      <c r="Y12">
        <v>4448.293738649998</v>
      </c>
      <c r="Z12">
        <v>4636.1296510600077</v>
      </c>
      <c r="AA12">
        <v>4731.0470106700013</v>
      </c>
      <c r="AB12" t="s">
        <v>179</v>
      </c>
      <c r="AD12">
        <v>5708.1</v>
      </c>
    </row>
    <row r="13" spans="1:30" x14ac:dyDescent="0.3">
      <c r="A13">
        <v>12</v>
      </c>
      <c r="B13">
        <v>533.70000000000005</v>
      </c>
      <c r="C13">
        <v>644.29999999999995</v>
      </c>
      <c r="D13">
        <v>1300.2</v>
      </c>
      <c r="E13">
        <v>815.5</v>
      </c>
      <c r="F13">
        <v>974</v>
      </c>
      <c r="G13">
        <v>1156.4000000000001</v>
      </c>
      <c r="H13">
        <v>1069.8434871500035</v>
      </c>
      <c r="I13">
        <v>1484.5831269800051</v>
      </c>
      <c r="J13">
        <v>1543.0182039800056</v>
      </c>
      <c r="K13">
        <v>2507.6626860599963</v>
      </c>
      <c r="L13">
        <v>2034.3461676199936</v>
      </c>
      <c r="M13">
        <v>2187.115392109999</v>
      </c>
      <c r="N13">
        <v>2564.0335585700027</v>
      </c>
      <c r="O13">
        <v>2384.2475347299942</v>
      </c>
      <c r="P13">
        <v>2631.4315432399944</v>
      </c>
      <c r="Q13">
        <v>2975.856835739999</v>
      </c>
      <c r="R13">
        <v>3066.3039670399999</v>
      </c>
      <c r="S13">
        <v>3460.4666042499953</v>
      </c>
      <c r="T13">
        <v>3301.951608820008</v>
      </c>
      <c r="U13">
        <v>3682.8313658000002</v>
      </c>
      <c r="V13">
        <v>3630.6776246599957</v>
      </c>
      <c r="W13">
        <v>4270.4985603499954</v>
      </c>
      <c r="X13">
        <v>4251.7883182000005</v>
      </c>
      <c r="Y13">
        <v>4268.9471990899983</v>
      </c>
      <c r="Z13">
        <v>4991.7820825799936</v>
      </c>
      <c r="AA13">
        <v>5146.322285369999</v>
      </c>
      <c r="AB13" t="s">
        <v>180</v>
      </c>
      <c r="AD13">
        <v>7642.5</v>
      </c>
    </row>
    <row r="14" spans="1:30" x14ac:dyDescent="0.3">
      <c r="A14">
        <v>13</v>
      </c>
      <c r="B14">
        <v>6488.7</v>
      </c>
      <c r="C14">
        <v>7952.2</v>
      </c>
      <c r="D14">
        <v>9439.9999999999982</v>
      </c>
      <c r="E14">
        <v>10753.099999999999</v>
      </c>
      <c r="F14">
        <v>12612.1</v>
      </c>
      <c r="G14">
        <v>14113.8</v>
      </c>
      <c r="H14">
        <v>15928.743487150001</v>
      </c>
      <c r="I14">
        <v>19294.683126980002</v>
      </c>
      <c r="J14">
        <v>20280.718203980003</v>
      </c>
      <c r="K14">
        <v>21973.96268606</v>
      </c>
      <c r="L14">
        <v>23310.046167619999</v>
      </c>
      <c r="M14">
        <v>27238.115392109998</v>
      </c>
      <c r="N14">
        <v>31543.333558570004</v>
      </c>
      <c r="O14">
        <v>33358.147534729993</v>
      </c>
      <c r="P14">
        <v>31811.731543239999</v>
      </c>
      <c r="Q14">
        <v>34771.956835739998</v>
      </c>
      <c r="R14">
        <v>40292.153941620003</v>
      </c>
      <c r="S14">
        <v>42819.827858420002</v>
      </c>
      <c r="T14">
        <v>46335.547626800006</v>
      </c>
      <c r="U14">
        <v>49096.908672849997</v>
      </c>
      <c r="V14">
        <v>49730.732999870001</v>
      </c>
      <c r="W14">
        <v>54109.456394309993</v>
      </c>
      <c r="X14">
        <v>56684.073625350007</v>
      </c>
      <c r="Y14">
        <v>58835.5919698</v>
      </c>
      <c r="Z14">
        <v>62593.557858349996</v>
      </c>
      <c r="AA14">
        <v>60279.396097580015</v>
      </c>
      <c r="AB14" t="s">
        <v>181</v>
      </c>
      <c r="AD14">
        <v>78019.100000000006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5B53-BC03-458A-943F-000A5CCA9095}">
  <dimension ref="A1:AD14"/>
  <sheetViews>
    <sheetView topLeftCell="C1" workbookViewId="0"/>
  </sheetViews>
  <sheetFormatPr defaultRowHeight="14.4" x14ac:dyDescent="0.3"/>
  <cols>
    <col min="1" max="1" width="7.88671875" bestFit="1" customWidth="1"/>
    <col min="2" max="3" width="7.21875" bestFit="1" customWidth="1"/>
    <col min="4" max="4" width="8" bestFit="1" customWidth="1"/>
    <col min="5" max="5" width="7.21875" bestFit="1" customWidth="1"/>
    <col min="6" max="6" width="8" bestFit="1" customWidth="1"/>
    <col min="7" max="7" width="7.21875" bestFit="1" customWidth="1"/>
    <col min="8" max="27" width="12" bestFit="1" customWidth="1"/>
    <col min="28" max="28" width="9" bestFit="1" customWidth="1"/>
    <col min="29" max="30" width="8.21875" customWidth="1"/>
  </cols>
  <sheetData>
    <row r="1" spans="1:30" x14ac:dyDescent="0.3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142</v>
      </c>
      <c r="AC1" t="s">
        <v>186</v>
      </c>
      <c r="AD1" t="s">
        <v>76</v>
      </c>
    </row>
    <row r="2" spans="1:30" x14ac:dyDescent="0.3">
      <c r="A2">
        <v>1</v>
      </c>
      <c r="B2">
        <v>401</v>
      </c>
      <c r="C2">
        <v>402.1</v>
      </c>
      <c r="D2">
        <v>228.6</v>
      </c>
      <c r="E2">
        <v>618.4</v>
      </c>
      <c r="F2">
        <v>799.4</v>
      </c>
      <c r="G2">
        <v>1275.5</v>
      </c>
      <c r="H2">
        <v>1501.3</v>
      </c>
      <c r="I2">
        <v>1714.2</v>
      </c>
      <c r="J2">
        <v>1920.1</v>
      </c>
      <c r="K2">
        <v>1841</v>
      </c>
      <c r="L2">
        <v>1933.2</v>
      </c>
      <c r="M2">
        <v>2153.8000000000002</v>
      </c>
      <c r="N2">
        <v>2024.8</v>
      </c>
      <c r="O2">
        <v>2549.8000000000002</v>
      </c>
      <c r="P2">
        <v>2798.9000000000005</v>
      </c>
      <c r="Q2">
        <v>2933.7000000000003</v>
      </c>
      <c r="R2">
        <v>3032.3069472299994</v>
      </c>
      <c r="S2">
        <v>3277.7162880599999</v>
      </c>
      <c r="T2">
        <v>3218.8636369999999</v>
      </c>
      <c r="U2">
        <v>3427.1768700299999</v>
      </c>
      <c r="V2">
        <v>3920.0481045300003</v>
      </c>
      <c r="W2">
        <v>3934.6861902699998</v>
      </c>
      <c r="X2">
        <v>4252.4204972399993</v>
      </c>
      <c r="Y2">
        <v>4325.8874439700003</v>
      </c>
      <c r="Z2">
        <v>5222.0250614100005</v>
      </c>
      <c r="AA2">
        <v>5473.6841686600001</v>
      </c>
      <c r="AB2" t="s">
        <v>143</v>
      </c>
      <c r="AC2" t="s">
        <v>187</v>
      </c>
      <c r="AD2">
        <v>5677.2</v>
      </c>
    </row>
    <row r="3" spans="1:30" x14ac:dyDescent="0.3">
      <c r="A3">
        <v>2</v>
      </c>
      <c r="B3">
        <v>349.59999999999997</v>
      </c>
      <c r="C3">
        <v>386.09999999999997</v>
      </c>
      <c r="D3">
        <v>586.4</v>
      </c>
      <c r="E3">
        <v>699</v>
      </c>
      <c r="F3">
        <v>1001.3</v>
      </c>
      <c r="G3">
        <v>911.4</v>
      </c>
      <c r="H3">
        <v>1786.2</v>
      </c>
      <c r="I3">
        <v>1445.3</v>
      </c>
      <c r="J3">
        <v>1459.1</v>
      </c>
      <c r="K3">
        <v>1332.3</v>
      </c>
      <c r="L3">
        <v>1530.4</v>
      </c>
      <c r="M3">
        <v>2275.9</v>
      </c>
      <c r="N3">
        <v>2088.5</v>
      </c>
      <c r="O3">
        <v>2053.5</v>
      </c>
      <c r="P3">
        <v>2243.6</v>
      </c>
      <c r="Q3">
        <v>3124.3</v>
      </c>
      <c r="R3">
        <v>3744.1253798600001</v>
      </c>
      <c r="S3">
        <v>3381.67327419</v>
      </c>
      <c r="T3">
        <v>4064.2732972599997</v>
      </c>
      <c r="U3">
        <v>3706.5810295100009</v>
      </c>
      <c r="V3">
        <v>4809.7724675899999</v>
      </c>
      <c r="W3">
        <v>4421.10293594</v>
      </c>
      <c r="X3">
        <v>4451.2233238600002</v>
      </c>
      <c r="Y3">
        <v>4655.5990672300004</v>
      </c>
      <c r="Z3">
        <v>5342.8977686599992</v>
      </c>
      <c r="AA3">
        <v>5101.3445521800013</v>
      </c>
      <c r="AB3" t="s">
        <v>146</v>
      </c>
      <c r="AC3" t="s">
        <v>188</v>
      </c>
      <c r="AD3">
        <v>5545.7</v>
      </c>
    </row>
    <row r="4" spans="1:30" x14ac:dyDescent="0.3">
      <c r="A4">
        <v>3</v>
      </c>
      <c r="B4">
        <v>627.9</v>
      </c>
      <c r="C4">
        <v>586.79999999999995</v>
      </c>
      <c r="D4">
        <v>503.79999999999995</v>
      </c>
      <c r="E4">
        <v>769.59999999999991</v>
      </c>
      <c r="F4">
        <v>1188.8</v>
      </c>
      <c r="G4">
        <v>1265.5</v>
      </c>
      <c r="H4">
        <v>1514.9</v>
      </c>
      <c r="I4">
        <v>1494.7</v>
      </c>
      <c r="J4">
        <v>2048.5</v>
      </c>
      <c r="K4">
        <v>1729.31</v>
      </c>
      <c r="L4">
        <v>2182.1999999999998</v>
      </c>
      <c r="M4">
        <v>2466.6</v>
      </c>
      <c r="N4">
        <v>3814.5</v>
      </c>
      <c r="O4">
        <v>2957.5</v>
      </c>
      <c r="P4">
        <v>3806.2999999999997</v>
      </c>
      <c r="Q4">
        <v>4048.7</v>
      </c>
      <c r="R4">
        <v>4273.2471988600009</v>
      </c>
      <c r="S4">
        <v>3821.0057887200005</v>
      </c>
      <c r="T4">
        <v>4308.3030974799995</v>
      </c>
      <c r="U4">
        <v>4762.6335863099994</v>
      </c>
      <c r="V4">
        <v>5747.2560837499996</v>
      </c>
      <c r="W4">
        <v>4829.8870620600001</v>
      </c>
      <c r="X4">
        <v>4831.7472850100003</v>
      </c>
      <c r="Y4">
        <v>4982.2761674000003</v>
      </c>
      <c r="Z4">
        <v>5935.4122079999979</v>
      </c>
      <c r="AA4">
        <v>6320.8907183099991</v>
      </c>
      <c r="AB4" t="s">
        <v>148</v>
      </c>
      <c r="AC4" t="s">
        <v>189</v>
      </c>
      <c r="AD4">
        <v>6002.8</v>
      </c>
    </row>
    <row r="5" spans="1:30" x14ac:dyDescent="0.3">
      <c r="A5">
        <v>4</v>
      </c>
      <c r="B5">
        <v>435</v>
      </c>
      <c r="C5">
        <v>604.1</v>
      </c>
      <c r="D5">
        <v>743.2</v>
      </c>
      <c r="E5">
        <v>995.4</v>
      </c>
      <c r="F5">
        <v>1378.1999999999998</v>
      </c>
      <c r="G5">
        <v>1135.0999999999999</v>
      </c>
      <c r="H5">
        <v>1461.3</v>
      </c>
      <c r="I5">
        <v>1698.3</v>
      </c>
      <c r="J5">
        <v>2051.9</v>
      </c>
      <c r="K5">
        <v>1481.5900000000001</v>
      </c>
      <c r="L5">
        <v>2014.8999999999999</v>
      </c>
      <c r="M5">
        <v>2078</v>
      </c>
      <c r="N5">
        <v>2804.7999999999997</v>
      </c>
      <c r="O5">
        <v>2890.8</v>
      </c>
      <c r="P5">
        <v>3806.6</v>
      </c>
      <c r="Q5">
        <v>3110.3</v>
      </c>
      <c r="R5">
        <v>4164.1067923700002</v>
      </c>
      <c r="S5">
        <v>3615.0306740199994</v>
      </c>
      <c r="T5">
        <v>5368.3800786699994</v>
      </c>
      <c r="U5">
        <v>5569.5891886099989</v>
      </c>
      <c r="V5">
        <v>5539.6102103099993</v>
      </c>
      <c r="W5">
        <v>4457.20750236</v>
      </c>
      <c r="X5">
        <v>5430.0875825900002</v>
      </c>
      <c r="Y5">
        <v>5744.9190609200014</v>
      </c>
      <c r="Z5">
        <v>7288.7156524399998</v>
      </c>
      <c r="AA5">
        <v>6420.9495038599998</v>
      </c>
      <c r="AB5" t="s">
        <v>150</v>
      </c>
      <c r="AD5">
        <v>8728.4</v>
      </c>
    </row>
    <row r="6" spans="1:30" x14ac:dyDescent="0.3">
      <c r="A6">
        <v>5</v>
      </c>
      <c r="B6">
        <v>659.90000000000009</v>
      </c>
      <c r="C6">
        <v>746.8</v>
      </c>
      <c r="D6">
        <v>606.40000000000009</v>
      </c>
      <c r="E6">
        <v>922.69999999999993</v>
      </c>
      <c r="F6">
        <v>1236.0999999999999</v>
      </c>
      <c r="G6">
        <v>1504.9</v>
      </c>
      <c r="H6">
        <v>1869.9</v>
      </c>
      <c r="I6">
        <v>1470.5</v>
      </c>
      <c r="J6">
        <v>2127.9</v>
      </c>
      <c r="K6">
        <v>1892.2</v>
      </c>
      <c r="L6">
        <v>2284.1000000000004</v>
      </c>
      <c r="M6">
        <v>2692.3</v>
      </c>
      <c r="N6">
        <v>3248.7</v>
      </c>
      <c r="O6">
        <v>3079</v>
      </c>
      <c r="P6">
        <v>3104.6000000000004</v>
      </c>
      <c r="Q6">
        <v>4523.9999999999991</v>
      </c>
      <c r="R6">
        <v>4921.4609234899999</v>
      </c>
      <c r="S6">
        <v>4033.100047639999</v>
      </c>
      <c r="T6">
        <v>4643.1962090200004</v>
      </c>
      <c r="U6">
        <v>5256.9223151400001</v>
      </c>
      <c r="V6">
        <v>5015.0164405400001</v>
      </c>
      <c r="W6">
        <v>4671.5968729099977</v>
      </c>
      <c r="X6">
        <v>5402.8656699100011</v>
      </c>
      <c r="Y6">
        <v>5530.2316524400012</v>
      </c>
      <c r="Z6">
        <v>5886.5482989600023</v>
      </c>
      <c r="AA6">
        <v>7611.7712688800002</v>
      </c>
      <c r="AB6" t="s">
        <v>153</v>
      </c>
      <c r="AD6">
        <v>6951.8</v>
      </c>
    </row>
    <row r="7" spans="1:30" x14ac:dyDescent="0.3">
      <c r="A7">
        <v>6</v>
      </c>
      <c r="B7">
        <v>611.29999999999995</v>
      </c>
      <c r="C7">
        <v>968.4</v>
      </c>
      <c r="D7">
        <v>745.1</v>
      </c>
      <c r="E7">
        <v>985.5</v>
      </c>
      <c r="F7">
        <v>1298.4000000000001</v>
      </c>
      <c r="G7">
        <v>1146.7</v>
      </c>
      <c r="H7">
        <v>1382</v>
      </c>
      <c r="I7">
        <v>1143.3</v>
      </c>
      <c r="J7">
        <v>2325.1</v>
      </c>
      <c r="K7">
        <v>2010.5</v>
      </c>
      <c r="L7">
        <v>1848.6999999999998</v>
      </c>
      <c r="M7">
        <v>2306.1999999999998</v>
      </c>
      <c r="N7">
        <v>2445.1999999999998</v>
      </c>
      <c r="O7">
        <v>2608.5000000000005</v>
      </c>
      <c r="P7">
        <v>2399.8999999999996</v>
      </c>
      <c r="Q7">
        <v>3126.8999999999996</v>
      </c>
      <c r="R7">
        <v>3870.7688270000003</v>
      </c>
      <c r="S7">
        <v>4026.8446657500008</v>
      </c>
      <c r="T7">
        <v>4706.0711779500007</v>
      </c>
      <c r="U7">
        <v>5181.6608898199993</v>
      </c>
      <c r="V7">
        <v>4742.9441576900008</v>
      </c>
      <c r="W7">
        <v>5024.5920859599983</v>
      </c>
      <c r="X7">
        <v>4852.4025279200005</v>
      </c>
      <c r="Y7">
        <v>6038.9262589199971</v>
      </c>
      <c r="Z7">
        <v>6765.6198635799974</v>
      </c>
      <c r="AA7">
        <v>8817.0841830300014</v>
      </c>
      <c r="AB7" t="s">
        <v>154</v>
      </c>
      <c r="AD7">
        <v>6994.2</v>
      </c>
    </row>
    <row r="8" spans="1:30" x14ac:dyDescent="0.3">
      <c r="A8">
        <v>7</v>
      </c>
      <c r="B8">
        <v>827.1</v>
      </c>
      <c r="C8">
        <v>771.59999999999991</v>
      </c>
      <c r="D8">
        <v>798.7</v>
      </c>
      <c r="E8">
        <v>1177.3</v>
      </c>
      <c r="F8">
        <v>1901.8000000000002</v>
      </c>
      <c r="G8">
        <v>1820.8999999999999</v>
      </c>
      <c r="H8">
        <v>2118</v>
      </c>
      <c r="I8">
        <v>2660.8</v>
      </c>
      <c r="J8">
        <v>2859.5</v>
      </c>
      <c r="K8">
        <v>2581.6</v>
      </c>
      <c r="L8">
        <v>2774.3</v>
      </c>
      <c r="M8">
        <v>3238.9</v>
      </c>
      <c r="N8">
        <v>3940.9</v>
      </c>
      <c r="O8">
        <v>3881.4</v>
      </c>
      <c r="P8">
        <v>4488.7</v>
      </c>
      <c r="Q8">
        <v>4737.0000000000018</v>
      </c>
      <c r="R8">
        <v>4913.718353780002</v>
      </c>
      <c r="S8">
        <v>5522.6818697599992</v>
      </c>
      <c r="T8">
        <v>6093.9466303199997</v>
      </c>
      <c r="U8">
        <v>6091.6898777300012</v>
      </c>
      <c r="V8">
        <v>5553.7849461000005</v>
      </c>
      <c r="W8">
        <v>6202.343235960001</v>
      </c>
      <c r="X8">
        <v>6236.0147478599984</v>
      </c>
      <c r="Y8">
        <v>6817.1249909899989</v>
      </c>
      <c r="Z8">
        <v>6992.9154773600003</v>
      </c>
      <c r="AA8">
        <v>8132.7180141899989</v>
      </c>
      <c r="AB8" t="s">
        <v>156</v>
      </c>
      <c r="AD8">
        <v>8696.1</v>
      </c>
    </row>
    <row r="9" spans="1:30" x14ac:dyDescent="0.3">
      <c r="A9">
        <v>8</v>
      </c>
      <c r="B9">
        <v>596.9</v>
      </c>
      <c r="C9">
        <v>498.3</v>
      </c>
      <c r="D9">
        <v>920</v>
      </c>
      <c r="E9">
        <v>1292.2</v>
      </c>
      <c r="F9">
        <v>1299.4000000000001</v>
      </c>
      <c r="G9">
        <v>1553.4</v>
      </c>
      <c r="H9">
        <v>1318.6</v>
      </c>
      <c r="I9">
        <v>1955.7</v>
      </c>
      <c r="J9">
        <v>1794</v>
      </c>
      <c r="K9">
        <v>2010.1999999999998</v>
      </c>
      <c r="L9">
        <v>2401.8999999999996</v>
      </c>
      <c r="M9">
        <v>2514.6999999999998</v>
      </c>
      <c r="N9">
        <v>3361.5</v>
      </c>
      <c r="O9">
        <v>2916.3999999999996</v>
      </c>
      <c r="P9">
        <v>3325.2000000000003</v>
      </c>
      <c r="Q9">
        <v>4417.0999999999995</v>
      </c>
      <c r="R9">
        <v>4381.4914187200002</v>
      </c>
      <c r="S9">
        <v>5283.9953988300022</v>
      </c>
      <c r="T9">
        <v>4321.7439588699999</v>
      </c>
      <c r="U9">
        <v>5440.7568587799979</v>
      </c>
      <c r="V9">
        <v>5119.6834122700002</v>
      </c>
      <c r="W9">
        <v>5235.4283311200033</v>
      </c>
      <c r="X9">
        <v>5355.822507810004</v>
      </c>
      <c r="Y9">
        <v>6183.8361959999993</v>
      </c>
      <c r="Z9">
        <v>6656.6415310600005</v>
      </c>
      <c r="AA9">
        <v>8490.3251489300001</v>
      </c>
      <c r="AB9" t="s">
        <v>157</v>
      </c>
      <c r="AD9">
        <v>6972.5</v>
      </c>
    </row>
    <row r="10" spans="1:30" x14ac:dyDescent="0.3">
      <c r="A10">
        <v>9</v>
      </c>
      <c r="B10">
        <v>757</v>
      </c>
      <c r="C10">
        <v>580.70000000000005</v>
      </c>
      <c r="D10">
        <v>780.6</v>
      </c>
      <c r="E10">
        <v>1373.6999999999998</v>
      </c>
      <c r="F10">
        <v>1368.5</v>
      </c>
      <c r="G10">
        <v>1705.9</v>
      </c>
      <c r="H10">
        <v>1456.9</v>
      </c>
      <c r="I10">
        <v>1647.6</v>
      </c>
      <c r="J10">
        <v>2158.8000000000002</v>
      </c>
      <c r="K10">
        <v>2239.9</v>
      </c>
      <c r="L10">
        <v>2348.6</v>
      </c>
      <c r="M10">
        <v>2720.3</v>
      </c>
      <c r="N10">
        <v>3063.5</v>
      </c>
      <c r="O10">
        <v>3609.6999999999989</v>
      </c>
      <c r="P10">
        <v>4004.5</v>
      </c>
      <c r="Q10">
        <v>3547.2000000000007</v>
      </c>
      <c r="R10">
        <v>4049.8750737500013</v>
      </c>
      <c r="S10">
        <v>4671.1978195200008</v>
      </c>
      <c r="T10">
        <v>4307.1624939500007</v>
      </c>
      <c r="U10">
        <v>4386.3029158500012</v>
      </c>
      <c r="V10">
        <v>4298.582210409998</v>
      </c>
      <c r="W10">
        <v>5061.0265106099996</v>
      </c>
      <c r="X10">
        <v>5296.9168898600037</v>
      </c>
      <c r="Y10">
        <v>5720.7997963199996</v>
      </c>
      <c r="Z10">
        <v>6487.6574105900036</v>
      </c>
      <c r="AA10">
        <v>8624.1227146099991</v>
      </c>
      <c r="AB10" t="s">
        <v>159</v>
      </c>
      <c r="AD10">
        <v>6602.2</v>
      </c>
    </row>
    <row r="11" spans="1:30" x14ac:dyDescent="0.3">
      <c r="A11">
        <v>10</v>
      </c>
      <c r="B11">
        <v>716.9</v>
      </c>
      <c r="C11">
        <v>1094.3</v>
      </c>
      <c r="D11">
        <v>1099.8000000000002</v>
      </c>
      <c r="E11">
        <v>1297.4000000000001</v>
      </c>
      <c r="F11">
        <v>1812</v>
      </c>
      <c r="G11">
        <v>1565.9</v>
      </c>
      <c r="H11">
        <v>1752.7</v>
      </c>
      <c r="I11">
        <v>2298.9</v>
      </c>
      <c r="J11">
        <v>2749.3999999999996</v>
      </c>
      <c r="K11">
        <v>1954.1</v>
      </c>
      <c r="L11">
        <v>2221.6000000000004</v>
      </c>
      <c r="M11">
        <v>2423.1</v>
      </c>
      <c r="N11">
        <v>2885.7000000000003</v>
      </c>
      <c r="O11">
        <v>3919.7</v>
      </c>
      <c r="P11">
        <v>3856.6999999999994</v>
      </c>
      <c r="Q11">
        <v>4156.2000000000007</v>
      </c>
      <c r="R11">
        <v>4300.9157872199994</v>
      </c>
      <c r="S11">
        <v>4755.2666633699992</v>
      </c>
      <c r="T11">
        <v>4388.46249876</v>
      </c>
      <c r="U11">
        <v>3708.8945460699988</v>
      </c>
      <c r="V11">
        <v>4583.2858664800015</v>
      </c>
      <c r="W11">
        <v>5461.7014557600005</v>
      </c>
      <c r="X11">
        <v>5532.7922891000017</v>
      </c>
      <c r="Y11">
        <v>6158.0445900600025</v>
      </c>
      <c r="Z11">
        <v>6929.2011715899971</v>
      </c>
      <c r="AA11">
        <v>7836.6359327800037</v>
      </c>
      <c r="AB11" t="s">
        <v>166</v>
      </c>
      <c r="AD11">
        <v>6511.5</v>
      </c>
    </row>
    <row r="12" spans="1:30" x14ac:dyDescent="0.3">
      <c r="A12">
        <v>11</v>
      </c>
      <c r="B12">
        <v>716.4</v>
      </c>
      <c r="C12">
        <v>633.20000000000005</v>
      </c>
      <c r="D12">
        <v>1186.5</v>
      </c>
      <c r="E12">
        <v>1331.3</v>
      </c>
      <c r="F12">
        <v>1634.6999999999998</v>
      </c>
      <c r="G12">
        <v>1949.1</v>
      </c>
      <c r="H12">
        <v>2169.8999999999996</v>
      </c>
      <c r="I12">
        <v>2427.6</v>
      </c>
      <c r="J12">
        <v>2294.9</v>
      </c>
      <c r="K12">
        <v>2835</v>
      </c>
      <c r="L12">
        <v>2804.2</v>
      </c>
      <c r="M12">
        <v>3653.6</v>
      </c>
      <c r="N12">
        <v>3566.1999999999989</v>
      </c>
      <c r="O12">
        <v>4847.5</v>
      </c>
      <c r="P12">
        <v>4919.4000000000015</v>
      </c>
      <c r="Q12">
        <v>4505.2999999999984</v>
      </c>
      <c r="R12">
        <v>3941.1405163599993</v>
      </c>
      <c r="S12">
        <v>6166.8723551900002</v>
      </c>
      <c r="T12">
        <v>5495.1614299699995</v>
      </c>
      <c r="U12">
        <v>5185.9415888599997</v>
      </c>
      <c r="V12">
        <v>4109.8672824400001</v>
      </c>
      <c r="W12">
        <v>5779.6887847499993</v>
      </c>
      <c r="X12">
        <v>5717.3239229900009</v>
      </c>
      <c r="Y12">
        <v>6807.310261270004</v>
      </c>
      <c r="Z12">
        <v>6662.3406416299986</v>
      </c>
      <c r="AA12">
        <v>8197.7106181499948</v>
      </c>
      <c r="AB12" t="s">
        <v>167</v>
      </c>
      <c r="AD12">
        <v>9626.6</v>
      </c>
    </row>
    <row r="13" spans="1:30" x14ac:dyDescent="0.3">
      <c r="A13">
        <v>12</v>
      </c>
      <c r="B13">
        <v>1128.0999999999999</v>
      </c>
      <c r="C13">
        <v>1376.2</v>
      </c>
      <c r="D13">
        <v>2815.7</v>
      </c>
      <c r="E13">
        <v>3230.5</v>
      </c>
      <c r="F13">
        <v>3049.8</v>
      </c>
      <c r="G13">
        <v>2440.6999999999998</v>
      </c>
      <c r="H13">
        <v>2995.3386609202817</v>
      </c>
      <c r="I13">
        <v>2584.2234853569425</v>
      </c>
      <c r="J13">
        <v>2544.2084179999993</v>
      </c>
      <c r="K13">
        <v>3634.4609224100022</v>
      </c>
      <c r="L13">
        <v>4156.3742385299975</v>
      </c>
      <c r="M13">
        <v>5197.9811480999997</v>
      </c>
      <c r="N13">
        <v>4137.8477825699993</v>
      </c>
      <c r="O13">
        <v>5041.6016642700033</v>
      </c>
      <c r="P13">
        <v>4954.4382843200037</v>
      </c>
      <c r="Q13">
        <v>6154.6782427600028</v>
      </c>
      <c r="R13">
        <v>7917.819481550001</v>
      </c>
      <c r="S13">
        <v>6764.1766524699924</v>
      </c>
      <c r="T13">
        <v>7353.3875931500015</v>
      </c>
      <c r="U13">
        <v>8100.5078779899986</v>
      </c>
      <c r="V13">
        <v>6451.3161503100036</v>
      </c>
      <c r="W13">
        <v>8001.0695916799996</v>
      </c>
      <c r="X13">
        <v>9915.1194272200009</v>
      </c>
      <c r="Y13">
        <v>9745.638277879998</v>
      </c>
      <c r="Z13">
        <v>9666.2658056199925</v>
      </c>
      <c r="AA13">
        <v>12501.790935379999</v>
      </c>
      <c r="AB13" t="s">
        <v>190</v>
      </c>
      <c r="AD13">
        <v>11756.8</v>
      </c>
    </row>
    <row r="14" spans="1:30" x14ac:dyDescent="0.3">
      <c r="A14">
        <v>13</v>
      </c>
      <c r="B14">
        <v>7827.0999999999985</v>
      </c>
      <c r="C14">
        <v>8648.6</v>
      </c>
      <c r="D14">
        <v>11014.8</v>
      </c>
      <c r="E14">
        <v>14692.999999999998</v>
      </c>
      <c r="F14">
        <v>17968.399999999998</v>
      </c>
      <c r="G14">
        <v>18275</v>
      </c>
      <c r="H14">
        <v>21327.038660920283</v>
      </c>
      <c r="I14">
        <v>22541.12348535694</v>
      </c>
      <c r="J14">
        <v>26333.408417999995</v>
      </c>
      <c r="K14">
        <v>25542.160922410003</v>
      </c>
      <c r="L14">
        <v>28500.474238529991</v>
      </c>
      <c r="M14">
        <v>33721.381148100001</v>
      </c>
      <c r="N14">
        <v>37382.147782569999</v>
      </c>
      <c r="O14">
        <v>40355.401664270008</v>
      </c>
      <c r="P14">
        <v>43708.838284320009</v>
      </c>
      <c r="Q14">
        <v>48385.378242759994</v>
      </c>
      <c r="R14">
        <v>53510.976700190004</v>
      </c>
      <c r="S14">
        <v>55319.561497519986</v>
      </c>
      <c r="T14">
        <v>58268.952102400006</v>
      </c>
      <c r="U14">
        <v>60818.657544699992</v>
      </c>
      <c r="V14">
        <v>59891.167332420002</v>
      </c>
      <c r="W14">
        <v>63080.330559379989</v>
      </c>
      <c r="X14">
        <v>67274.736671370018</v>
      </c>
      <c r="Y14">
        <v>72710.5937634</v>
      </c>
      <c r="Z14">
        <v>79836.240890899993</v>
      </c>
      <c r="AA14">
        <v>93529.027758960001</v>
      </c>
      <c r="AB14" t="s">
        <v>191</v>
      </c>
      <c r="AD14">
        <v>90065.8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08C7-D932-4805-B4C9-73C7590D8136}">
  <dimension ref="A1:L335"/>
  <sheetViews>
    <sheetView topLeftCell="B316" workbookViewId="0">
      <selection activeCell="D341" sqref="D341"/>
    </sheetView>
  </sheetViews>
  <sheetFormatPr defaultRowHeight="14.4" x14ac:dyDescent="0.3"/>
  <cols>
    <col min="3" max="3" width="10.5546875" bestFit="1" customWidth="1"/>
    <col min="4" max="4" width="12.5546875" bestFit="1" customWidth="1"/>
    <col min="6" max="6" width="12" bestFit="1" customWidth="1"/>
    <col min="7" max="7" width="11.21875" bestFit="1" customWidth="1"/>
  </cols>
  <sheetData>
    <row r="1" spans="1:12" x14ac:dyDescent="0.3">
      <c r="C1" t="s">
        <v>27</v>
      </c>
      <c r="D1" t="s">
        <v>77</v>
      </c>
      <c r="E1" t="s">
        <v>78</v>
      </c>
      <c r="F1" t="s">
        <v>79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_xlfn.NUMBERVALUE(IF(VLOOKUP($A2,'Ingresos totales'!$1:$1048576,MATCH($B2,LEFT('Ingresos totales'!$1:$1,4),0),FALSE)="",NA(),VLOOKUP($A2,'Ingresos totales'!$1:$1048576,MATCH($B2,LEFT('Ingresos totales'!$1:$1,4),0),FALSE)))</f>
        <v>505</v>
      </c>
      <c r="E2" cm="1">
        <f t="array" ref="E2">_xlfn.NUMBERVALUE(IF(VLOOKUP($A2,'Ingresos tributarios'!$1:$1048576,MATCH($B2,LEFT('Ingresos tributarios'!$1:$1,4),0),FALSE)="",NA(),VLOOKUP($A2,'Ingresos tributarios'!$1:$1048576,MATCH($B2,LEFT('Ingresos tributarios'!$1:$1,4),0),FALSE)))</f>
        <v>434.5</v>
      </c>
      <c r="F2" cm="1">
        <f t="array" ref="F2">_xlfn.NUMBERVALUE(IF(VLOOKUP($A2,'Gastos totales'!$1:$1048576,MATCH($B2,LEFT('Gastos totales'!$1:$1,4),0),FALSE)="",NA(),VLOOKUP($A2,'Gastos totales'!$1:$1048576,MATCH($B2,LEFT('Gastos totales'!$1:$1,4),0),FALSE)))</f>
        <v>401</v>
      </c>
      <c r="G2" s="2">
        <f>+F2-D2</f>
        <v>-104</v>
      </c>
      <c r="H2" t="e">
        <f>+IF(ISNA(D3),D2,NA())</f>
        <v>#N/A</v>
      </c>
      <c r="I2" t="e">
        <f t="shared" ref="I2:K2" si="0">+IF(ISNA(E3),E2,NA())</f>
        <v>#N/A</v>
      </c>
      <c r="J2" t="e">
        <f t="shared" si="0"/>
        <v>#N/A</v>
      </c>
      <c r="K2" t="e">
        <f t="shared" si="0"/>
        <v>#N/A</v>
      </c>
      <c r="L2">
        <f>+IF(AND(ISNA(D2)=FALSE,_xlfn.NUMBERVALUE(B2)&gt;=2018),1,0)</f>
        <v>0</v>
      </c>
    </row>
    <row r="3" spans="1:12" x14ac:dyDescent="0.3">
      <c r="A3">
        <f t="shared" ref="A3:A66" si="1">+MONTH(C3)</f>
        <v>2</v>
      </c>
      <c r="B3" t="str">
        <f t="shared" ref="B3:B66" si="2">+TEXT(YEAR(C3),"0")</f>
        <v>1995</v>
      </c>
      <c r="C3" s="1">
        <f>+EOMONTH(C2,1)</f>
        <v>34758</v>
      </c>
      <c r="D3" s="2" cm="1">
        <f t="array" ref="D3">_xlfn.NUMBERVALUE(IF(VLOOKUP($A3,'Ingresos totales'!$1:$1048576,MATCH($B3,LEFT('Ingresos totales'!$1:$1,4),0),FALSE)="",NA(),VLOOKUP($A3,'Ingresos totales'!$1:$1048576,MATCH($B3,LEFT('Ingresos totales'!$1:$1,4),0),FALSE)))</f>
        <v>486.9</v>
      </c>
      <c r="E3" cm="1">
        <f t="array" ref="E3">_xlfn.NUMBERVALUE(IF(VLOOKUP($A3,'Ingresos tributarios'!$1:$1048576,MATCH($B3,LEFT('Ingresos tributarios'!$1:$1,4),0),FALSE)="",NA(),VLOOKUP($A3,'Ingresos tributarios'!$1:$1048576,MATCH($B3,LEFT('Ingresos tributarios'!$1:$1,4),0),FALSE)))</f>
        <v>447.3</v>
      </c>
      <c r="F3" cm="1">
        <f t="array" ref="F3">_xlfn.NUMBERVALUE(IF(VLOOKUP($A3,'Gastos totales'!$1:$1048576,MATCH($B3,LEFT('Gastos totales'!$1:$1,4),0),FALSE)="",NA(),VLOOKUP($A3,'Gastos totales'!$1:$1048576,MATCH($B3,LEFT('Gastos totales'!$1:$1,4),0),FALSE)))</f>
        <v>349.6</v>
      </c>
      <c r="G3" s="2">
        <f t="shared" ref="G3:G66" si="3">+F3-D3</f>
        <v>-137.29999999999995</v>
      </c>
      <c r="H3" t="e">
        <f t="shared" ref="H3:H66" si="4">+IF(ISNA(D4),D3,NA())</f>
        <v>#N/A</v>
      </c>
      <c r="I3" t="e">
        <f t="shared" ref="I3:I66" si="5">+IF(ISNA(E4),E3,NA())</f>
        <v>#N/A</v>
      </c>
      <c r="J3" t="e">
        <f t="shared" ref="J3:J66" si="6">+IF(ISNA(F4),F3,NA())</f>
        <v>#N/A</v>
      </c>
      <c r="K3" t="e">
        <f t="shared" ref="K3:K66" si="7">+IF(ISNA(G4),G3,NA())</f>
        <v>#N/A</v>
      </c>
      <c r="L3">
        <f t="shared" ref="L3:L66" si="8">+IF(AND(ISNA(D3)=FALSE,_xlfn.NUMBERVALUE(B3)&gt;=2018),1,0)</f>
        <v>0</v>
      </c>
    </row>
    <row r="4" spans="1:12" x14ac:dyDescent="0.3">
      <c r="A4">
        <f t="shared" si="1"/>
        <v>3</v>
      </c>
      <c r="B4" t="str">
        <f t="shared" si="2"/>
        <v>1995</v>
      </c>
      <c r="C4" s="1">
        <f t="shared" ref="C4:C67" si="9">+EOMONTH(C3,1)</f>
        <v>34789</v>
      </c>
      <c r="D4" s="2" cm="1">
        <f t="array" ref="D4">_xlfn.NUMBERVALUE(IF(VLOOKUP($A4,'Ingresos totales'!$1:$1048576,MATCH($B4,LEFT('Ingresos totales'!$1:$1,4),0),FALSE)="",NA(),VLOOKUP($A4,'Ingresos totales'!$1:$1048576,MATCH($B4,LEFT('Ingresos totales'!$1:$1,4),0),FALSE)))</f>
        <v>572.4</v>
      </c>
      <c r="E4" cm="1">
        <f t="array" ref="E4">_xlfn.NUMBERVALUE(IF(VLOOKUP($A4,'Ingresos tributarios'!$1:$1048576,MATCH($B4,LEFT('Ingresos tributarios'!$1:$1,4),0),FALSE)="",NA(),VLOOKUP($A4,'Ingresos tributarios'!$1:$1048576,MATCH($B4,LEFT('Ingresos tributarios'!$1:$1,4),0),FALSE)))</f>
        <v>495.7</v>
      </c>
      <c r="F4" cm="1">
        <f t="array" ref="F4">_xlfn.NUMBERVALUE(IF(VLOOKUP($A4,'Gastos totales'!$1:$1048576,MATCH($B4,LEFT('Gastos totales'!$1:$1,4),0),FALSE)="",NA(),VLOOKUP($A4,'Gastos totales'!$1:$1048576,MATCH($B4,LEFT('Gastos totales'!$1:$1,4),0),FALSE)))</f>
        <v>627.9</v>
      </c>
      <c r="G4" s="2">
        <f t="shared" si="3"/>
        <v>55.5</v>
      </c>
      <c r="H4" t="e">
        <f t="shared" si="4"/>
        <v>#N/A</v>
      </c>
      <c r="I4" t="e">
        <f t="shared" si="5"/>
        <v>#N/A</v>
      </c>
      <c r="J4" t="e">
        <f t="shared" si="6"/>
        <v>#N/A</v>
      </c>
      <c r="K4" t="e">
        <f t="shared" si="7"/>
        <v>#N/A</v>
      </c>
      <c r="L4">
        <f t="shared" si="8"/>
        <v>0</v>
      </c>
    </row>
    <row r="5" spans="1:12" x14ac:dyDescent="0.3">
      <c r="A5">
        <f t="shared" si="1"/>
        <v>4</v>
      </c>
      <c r="B5" t="str">
        <f t="shared" si="2"/>
        <v>1995</v>
      </c>
      <c r="C5" s="1">
        <f t="shared" si="9"/>
        <v>34819</v>
      </c>
      <c r="D5" s="2" cm="1">
        <f t="array" ref="D5">_xlfn.NUMBERVALUE(IF(VLOOKUP($A5,'Ingresos totales'!$1:$1048576,MATCH($B5,LEFT('Ingresos totales'!$1:$1,4),0),FALSE)="",NA(),VLOOKUP($A5,'Ingresos totales'!$1:$1048576,MATCH($B5,LEFT('Ingresos totales'!$1:$1,4),0),FALSE)))</f>
        <v>539.70000000000005</v>
      </c>
      <c r="E5" cm="1">
        <f t="array" ref="E5">_xlfn.NUMBERVALUE(IF(VLOOKUP($A5,'Ingresos tributarios'!$1:$1048576,MATCH($B5,LEFT('Ingresos tributarios'!$1:$1,4),0),FALSE)="",NA(),VLOOKUP($A5,'Ingresos tributarios'!$1:$1048576,MATCH($B5,LEFT('Ingresos tributarios'!$1:$1,4),0),FALSE)))</f>
        <v>509.6</v>
      </c>
      <c r="F5" cm="1">
        <f t="array" ref="F5">_xlfn.NUMBERVALUE(IF(VLOOKUP($A5,'Gastos totales'!$1:$1048576,MATCH($B5,LEFT('Gastos totales'!$1:$1,4),0),FALSE)="",NA(),VLOOKUP($A5,'Gastos totales'!$1:$1048576,MATCH($B5,LEFT('Gastos totales'!$1:$1,4),0),FALSE)))</f>
        <v>435</v>
      </c>
      <c r="G5" s="2">
        <f t="shared" si="3"/>
        <v>-104.70000000000005</v>
      </c>
      <c r="H5" t="e">
        <f t="shared" si="4"/>
        <v>#N/A</v>
      </c>
      <c r="I5" t="e">
        <f t="shared" si="5"/>
        <v>#N/A</v>
      </c>
      <c r="J5" t="e">
        <f t="shared" si="6"/>
        <v>#N/A</v>
      </c>
      <c r="K5" t="e">
        <f t="shared" si="7"/>
        <v>#N/A</v>
      </c>
      <c r="L5">
        <f t="shared" si="8"/>
        <v>0</v>
      </c>
    </row>
    <row r="6" spans="1:12" x14ac:dyDescent="0.3">
      <c r="A6">
        <f t="shared" si="1"/>
        <v>5</v>
      </c>
      <c r="B6" t="str">
        <f t="shared" si="2"/>
        <v>1995</v>
      </c>
      <c r="C6" s="1">
        <f t="shared" si="9"/>
        <v>34850</v>
      </c>
      <c r="D6" s="2" cm="1">
        <f t="array" ref="D6">_xlfn.NUMBERVALUE(IF(VLOOKUP($A6,'Ingresos totales'!$1:$1048576,MATCH($B6,LEFT('Ingresos totales'!$1:$1,4),0),FALSE)="",NA(),VLOOKUP($A6,'Ingresos totales'!$1:$1048576,MATCH($B6,LEFT('Ingresos totales'!$1:$1,4),0),FALSE)))</f>
        <v>878.2</v>
      </c>
      <c r="E6" cm="1">
        <f t="array" ref="E6">_xlfn.NUMBERVALUE(IF(VLOOKUP($A6,'Ingresos tributarios'!$1:$1048576,MATCH($B6,LEFT('Ingresos tributarios'!$1:$1,4),0),FALSE)="",NA(),VLOOKUP($A6,'Ingresos tributarios'!$1:$1048576,MATCH($B6,LEFT('Ingresos tributarios'!$1:$1,4),0),FALSE)))</f>
        <v>816.5</v>
      </c>
      <c r="F6" cm="1">
        <f t="array" ref="F6">_xlfn.NUMBERVALUE(IF(VLOOKUP($A6,'Gastos totales'!$1:$1048576,MATCH($B6,LEFT('Gastos totales'!$1:$1,4),0),FALSE)="",NA(),VLOOKUP($A6,'Gastos totales'!$1:$1048576,MATCH($B6,LEFT('Gastos totales'!$1:$1,4),0),FALSE)))</f>
        <v>659.9</v>
      </c>
      <c r="G6" s="2">
        <f t="shared" si="3"/>
        <v>-218.30000000000007</v>
      </c>
      <c r="H6" t="e">
        <f t="shared" si="4"/>
        <v>#N/A</v>
      </c>
      <c r="I6" t="e">
        <f t="shared" si="5"/>
        <v>#N/A</v>
      </c>
      <c r="J6" t="e">
        <f t="shared" si="6"/>
        <v>#N/A</v>
      </c>
      <c r="K6" t="e">
        <f t="shared" si="7"/>
        <v>#N/A</v>
      </c>
      <c r="L6">
        <f t="shared" si="8"/>
        <v>0</v>
      </c>
    </row>
    <row r="7" spans="1:12" x14ac:dyDescent="0.3">
      <c r="A7">
        <f t="shared" si="1"/>
        <v>6</v>
      </c>
      <c r="B7" t="str">
        <f t="shared" si="2"/>
        <v>1995</v>
      </c>
      <c r="C7" s="1">
        <f t="shared" si="9"/>
        <v>34880</v>
      </c>
      <c r="D7" s="2" cm="1">
        <f t="array" ref="D7">_xlfn.NUMBERVALUE(IF(VLOOKUP($A7,'Ingresos totales'!$1:$1048576,MATCH($B7,LEFT('Ingresos totales'!$1:$1,4),0),FALSE)="",NA(),VLOOKUP($A7,'Ingresos totales'!$1:$1048576,MATCH($B7,LEFT('Ingresos totales'!$1:$1,4),0),FALSE)))</f>
        <v>499.2</v>
      </c>
      <c r="E7" cm="1">
        <f t="array" ref="E7">_xlfn.NUMBERVALUE(IF(VLOOKUP($A7,'Ingresos tributarios'!$1:$1048576,MATCH($B7,LEFT('Ingresos tributarios'!$1:$1,4),0),FALSE)="",NA(),VLOOKUP($A7,'Ingresos tributarios'!$1:$1048576,MATCH($B7,LEFT('Ingresos tributarios'!$1:$1,4),0),FALSE)))</f>
        <v>455.5</v>
      </c>
      <c r="F7" cm="1">
        <f t="array" ref="F7">_xlfn.NUMBERVALUE(IF(VLOOKUP($A7,'Gastos totales'!$1:$1048576,MATCH($B7,LEFT('Gastos totales'!$1:$1,4),0),FALSE)="",NA(),VLOOKUP($A7,'Gastos totales'!$1:$1048576,MATCH($B7,LEFT('Gastos totales'!$1:$1,4),0),FALSE)))</f>
        <v>611.29999999999995</v>
      </c>
      <c r="G7" s="2">
        <f t="shared" si="3"/>
        <v>112.09999999999997</v>
      </c>
      <c r="H7" t="e">
        <f t="shared" si="4"/>
        <v>#N/A</v>
      </c>
      <c r="I7" t="e">
        <f t="shared" si="5"/>
        <v>#N/A</v>
      </c>
      <c r="J7" t="e">
        <f t="shared" si="6"/>
        <v>#N/A</v>
      </c>
      <c r="K7" t="e">
        <f t="shared" si="7"/>
        <v>#N/A</v>
      </c>
      <c r="L7">
        <f t="shared" si="8"/>
        <v>0</v>
      </c>
    </row>
    <row r="8" spans="1:12" x14ac:dyDescent="0.3">
      <c r="A8">
        <f t="shared" si="1"/>
        <v>7</v>
      </c>
      <c r="B8" t="str">
        <f t="shared" si="2"/>
        <v>1995</v>
      </c>
      <c r="C8" s="1">
        <f t="shared" si="9"/>
        <v>34911</v>
      </c>
      <c r="D8" s="2" cm="1">
        <f t="array" ref="D8">_xlfn.NUMBERVALUE(IF(VLOOKUP($A8,'Ingresos totales'!$1:$1048576,MATCH($B8,LEFT('Ingresos totales'!$1:$1,4),0),FALSE)="",NA(),VLOOKUP($A8,'Ingresos totales'!$1:$1048576,MATCH($B8,LEFT('Ingresos totales'!$1:$1,4),0),FALSE)))</f>
        <v>608.9</v>
      </c>
      <c r="E8" cm="1">
        <f t="array" ref="E8">_xlfn.NUMBERVALUE(IF(VLOOKUP($A8,'Ingresos tributarios'!$1:$1048576,MATCH($B8,LEFT('Ingresos tributarios'!$1:$1,4),0),FALSE)="",NA(),VLOOKUP($A8,'Ingresos tributarios'!$1:$1048576,MATCH($B8,LEFT('Ingresos tributarios'!$1:$1,4),0),FALSE)))</f>
        <v>534.6</v>
      </c>
      <c r="F8" cm="1">
        <f t="array" ref="F8">_xlfn.NUMBERVALUE(IF(VLOOKUP($A8,'Gastos totales'!$1:$1048576,MATCH($B8,LEFT('Gastos totales'!$1:$1,4),0),FALSE)="",NA(),VLOOKUP($A8,'Gastos totales'!$1:$1048576,MATCH($B8,LEFT('Gastos totales'!$1:$1,4),0),FALSE)))</f>
        <v>827.1</v>
      </c>
      <c r="G8" s="2">
        <f t="shared" si="3"/>
        <v>218.20000000000005</v>
      </c>
      <c r="H8" t="e">
        <f t="shared" si="4"/>
        <v>#N/A</v>
      </c>
      <c r="I8" t="e">
        <f t="shared" si="5"/>
        <v>#N/A</v>
      </c>
      <c r="J8" t="e">
        <f t="shared" si="6"/>
        <v>#N/A</v>
      </c>
      <c r="K8" t="e">
        <f t="shared" si="7"/>
        <v>#N/A</v>
      </c>
      <c r="L8">
        <f t="shared" si="8"/>
        <v>0</v>
      </c>
    </row>
    <row r="9" spans="1:12" x14ac:dyDescent="0.3">
      <c r="A9">
        <f t="shared" si="1"/>
        <v>8</v>
      </c>
      <c r="B9" t="str">
        <f t="shared" si="2"/>
        <v>1995</v>
      </c>
      <c r="C9" s="1">
        <f t="shared" si="9"/>
        <v>34942</v>
      </c>
      <c r="D9" s="2" cm="1">
        <f t="array" ref="D9">_xlfn.NUMBERVALUE(IF(VLOOKUP($A9,'Ingresos totales'!$1:$1048576,MATCH($B9,LEFT('Ingresos totales'!$1:$1,4),0),FALSE)="",NA(),VLOOKUP($A9,'Ingresos totales'!$1:$1048576,MATCH($B9,LEFT('Ingresos totales'!$1:$1,4),0),FALSE)))</f>
        <v>554.9</v>
      </c>
      <c r="E9" cm="1">
        <f t="array" ref="E9">_xlfn.NUMBERVALUE(IF(VLOOKUP($A9,'Ingresos tributarios'!$1:$1048576,MATCH($B9,LEFT('Ingresos tributarios'!$1:$1,4),0),FALSE)="",NA(),VLOOKUP($A9,'Ingresos tributarios'!$1:$1048576,MATCH($B9,LEFT('Ingresos tributarios'!$1:$1,4),0),FALSE)))</f>
        <v>537.79999999999995</v>
      </c>
      <c r="F9" cm="1">
        <f t="array" ref="F9">_xlfn.NUMBERVALUE(IF(VLOOKUP($A9,'Gastos totales'!$1:$1048576,MATCH($B9,LEFT('Gastos totales'!$1:$1,4),0),FALSE)="",NA(),VLOOKUP($A9,'Gastos totales'!$1:$1048576,MATCH($B9,LEFT('Gastos totales'!$1:$1,4),0),FALSE)))</f>
        <v>596.9</v>
      </c>
      <c r="G9" s="2">
        <f t="shared" si="3"/>
        <v>42</v>
      </c>
      <c r="H9" t="e">
        <f t="shared" si="4"/>
        <v>#N/A</v>
      </c>
      <c r="I9" t="e">
        <f t="shared" si="5"/>
        <v>#N/A</v>
      </c>
      <c r="J9" t="e">
        <f t="shared" si="6"/>
        <v>#N/A</v>
      </c>
      <c r="K9" t="e">
        <f t="shared" si="7"/>
        <v>#N/A</v>
      </c>
      <c r="L9">
        <f t="shared" si="8"/>
        <v>0</v>
      </c>
    </row>
    <row r="10" spans="1:12" x14ac:dyDescent="0.3">
      <c r="A10">
        <f t="shared" si="1"/>
        <v>9</v>
      </c>
      <c r="B10" t="str">
        <f t="shared" si="2"/>
        <v>1995</v>
      </c>
      <c r="C10" s="1">
        <f t="shared" si="9"/>
        <v>34972</v>
      </c>
      <c r="D10" s="2" cm="1">
        <f t="array" ref="D10">_xlfn.NUMBERVALUE(IF(VLOOKUP($A10,'Ingresos totales'!$1:$1048576,MATCH($B10,LEFT('Ingresos totales'!$1:$1,4),0),FALSE)="",NA(),VLOOKUP($A10,'Ingresos totales'!$1:$1048576,MATCH($B10,LEFT('Ingresos totales'!$1:$1,4),0),FALSE)))</f>
        <v>451</v>
      </c>
      <c r="E10" cm="1">
        <f t="array" ref="E10">_xlfn.NUMBERVALUE(IF(VLOOKUP($A10,'Ingresos tributarios'!$1:$1048576,MATCH($B10,LEFT('Ingresos tributarios'!$1:$1,4),0),FALSE)="",NA(),VLOOKUP($A10,'Ingresos tributarios'!$1:$1048576,MATCH($B10,LEFT('Ingresos tributarios'!$1:$1,4),0),FALSE)))</f>
        <v>410.3</v>
      </c>
      <c r="F10" cm="1">
        <f t="array" ref="F10">_xlfn.NUMBERVALUE(IF(VLOOKUP($A10,'Gastos totales'!$1:$1048576,MATCH($B10,LEFT('Gastos totales'!$1:$1,4),0),FALSE)="",NA(),VLOOKUP($A10,'Gastos totales'!$1:$1048576,MATCH($B10,LEFT('Gastos totales'!$1:$1,4),0),FALSE)))</f>
        <v>757</v>
      </c>
      <c r="G10" s="2">
        <f t="shared" si="3"/>
        <v>306</v>
      </c>
      <c r="H10" t="e">
        <f t="shared" si="4"/>
        <v>#N/A</v>
      </c>
      <c r="I10" t="e">
        <f t="shared" si="5"/>
        <v>#N/A</v>
      </c>
      <c r="J10" t="e">
        <f t="shared" si="6"/>
        <v>#N/A</v>
      </c>
      <c r="K10" t="e">
        <f t="shared" si="7"/>
        <v>#N/A</v>
      </c>
      <c r="L10">
        <f t="shared" si="8"/>
        <v>0</v>
      </c>
    </row>
    <row r="11" spans="1:12" x14ac:dyDescent="0.3">
      <c r="A11">
        <f t="shared" si="1"/>
        <v>10</v>
      </c>
      <c r="B11" t="str">
        <f t="shared" si="2"/>
        <v>1995</v>
      </c>
      <c r="C11" s="1">
        <f t="shared" si="9"/>
        <v>35003</v>
      </c>
      <c r="D11" s="2" cm="1">
        <f t="array" ref="D11">_xlfn.NUMBERVALUE(IF(VLOOKUP($A11,'Ingresos totales'!$1:$1048576,MATCH($B11,LEFT('Ingresos totales'!$1:$1,4),0),FALSE)="",NA(),VLOOKUP($A11,'Ingresos totales'!$1:$1048576,MATCH($B11,LEFT('Ingresos totales'!$1:$1,4),0),FALSE)))</f>
        <v>691.3</v>
      </c>
      <c r="E11" cm="1">
        <f t="array" ref="E11">_xlfn.NUMBERVALUE(IF(VLOOKUP($A11,'Ingresos tributarios'!$1:$1048576,MATCH($B11,LEFT('Ingresos tributarios'!$1:$1,4),0),FALSE)="",NA(),VLOOKUP($A11,'Ingresos tributarios'!$1:$1048576,MATCH($B11,LEFT('Ingresos tributarios'!$1:$1,4),0),FALSE)))</f>
        <v>593.5</v>
      </c>
      <c r="F11" cm="1">
        <f t="array" ref="F11">_xlfn.NUMBERVALUE(IF(VLOOKUP($A11,'Gastos totales'!$1:$1048576,MATCH($B11,LEFT('Gastos totales'!$1:$1,4),0),FALSE)="",NA(),VLOOKUP($A11,'Gastos totales'!$1:$1048576,MATCH($B11,LEFT('Gastos totales'!$1:$1,4),0),FALSE)))</f>
        <v>716.9</v>
      </c>
      <c r="G11" s="2">
        <f t="shared" si="3"/>
        <v>25.600000000000023</v>
      </c>
      <c r="H11" t="e">
        <f t="shared" si="4"/>
        <v>#N/A</v>
      </c>
      <c r="I11" t="e">
        <f t="shared" si="5"/>
        <v>#N/A</v>
      </c>
      <c r="J11" t="e">
        <f t="shared" si="6"/>
        <v>#N/A</v>
      </c>
      <c r="K11" t="e">
        <f t="shared" si="7"/>
        <v>#N/A</v>
      </c>
      <c r="L11">
        <f t="shared" si="8"/>
        <v>0</v>
      </c>
    </row>
    <row r="12" spans="1:12" x14ac:dyDescent="0.3">
      <c r="A12">
        <f t="shared" si="1"/>
        <v>11</v>
      </c>
      <c r="B12" t="str">
        <f t="shared" si="2"/>
        <v>1995</v>
      </c>
      <c r="C12" s="1">
        <f t="shared" si="9"/>
        <v>35033</v>
      </c>
      <c r="D12" s="2" cm="1">
        <f t="array" ref="D12">_xlfn.NUMBERVALUE(IF(VLOOKUP($A12,'Ingresos totales'!$1:$1048576,MATCH($B12,LEFT('Ingresos totales'!$1:$1,4),0),FALSE)="",NA(),VLOOKUP($A12,'Ingresos totales'!$1:$1048576,MATCH($B12,LEFT('Ingresos totales'!$1:$1,4),0),FALSE)))</f>
        <v>797</v>
      </c>
      <c r="E12" cm="1">
        <f t="array" ref="E12">_xlfn.NUMBERVALUE(IF(VLOOKUP($A12,'Ingresos tributarios'!$1:$1048576,MATCH($B12,LEFT('Ingresos tributarios'!$1:$1,4),0),FALSE)="",NA(),VLOOKUP($A12,'Ingresos tributarios'!$1:$1048576,MATCH($B12,LEFT('Ingresos tributarios'!$1:$1,4),0),FALSE)))</f>
        <v>719.7</v>
      </c>
      <c r="F12" cm="1">
        <f t="array" ref="F12">_xlfn.NUMBERVALUE(IF(VLOOKUP($A12,'Gastos totales'!$1:$1048576,MATCH($B12,LEFT('Gastos totales'!$1:$1,4),0),FALSE)="",NA(),VLOOKUP($A12,'Gastos totales'!$1:$1048576,MATCH($B12,LEFT('Gastos totales'!$1:$1,4),0),FALSE)))</f>
        <v>716.4</v>
      </c>
      <c r="G12" s="2">
        <f t="shared" si="3"/>
        <v>-80.600000000000023</v>
      </c>
      <c r="H12" t="e">
        <f t="shared" si="4"/>
        <v>#N/A</v>
      </c>
      <c r="I12" t="e">
        <f t="shared" si="5"/>
        <v>#N/A</v>
      </c>
      <c r="J12" t="e">
        <f t="shared" si="6"/>
        <v>#N/A</v>
      </c>
      <c r="K12" t="e">
        <f t="shared" si="7"/>
        <v>#N/A</v>
      </c>
      <c r="L12">
        <f t="shared" si="8"/>
        <v>0</v>
      </c>
    </row>
    <row r="13" spans="1:12" x14ac:dyDescent="0.3">
      <c r="A13">
        <f t="shared" si="1"/>
        <v>12</v>
      </c>
      <c r="B13" t="str">
        <f t="shared" si="2"/>
        <v>1995</v>
      </c>
      <c r="C13" s="1">
        <f t="shared" si="9"/>
        <v>35064</v>
      </c>
      <c r="D13" s="2" cm="1">
        <f t="array" ref="D13">_xlfn.NUMBERVALUE(IF(VLOOKUP($A13,'Ingresos totales'!$1:$1048576,MATCH($B13,LEFT('Ingresos totales'!$1:$1,4),0),FALSE)="",NA(),VLOOKUP($A13,'Ingresos totales'!$1:$1048576,MATCH($B13,LEFT('Ingresos totales'!$1:$1,4),0),FALSE)))</f>
        <v>682.3</v>
      </c>
      <c r="E13" cm="1">
        <f t="array" ref="E13">_xlfn.NUMBERVALUE(IF(VLOOKUP($A13,'Ingresos tributarios'!$1:$1048576,MATCH($B13,LEFT('Ingresos tributarios'!$1:$1,4),0),FALSE)="",NA(),VLOOKUP($A13,'Ingresos tributarios'!$1:$1048576,MATCH($B13,LEFT('Ingresos tributarios'!$1:$1,4),0),FALSE)))</f>
        <v>533.70000000000005</v>
      </c>
      <c r="F13" cm="1">
        <f t="array" ref="F13">_xlfn.NUMBERVALUE(IF(VLOOKUP($A13,'Gastos totales'!$1:$1048576,MATCH($B13,LEFT('Gastos totales'!$1:$1,4),0),FALSE)="",NA(),VLOOKUP($A13,'Gastos totales'!$1:$1048576,MATCH($B13,LEFT('Gastos totales'!$1:$1,4),0),FALSE)))</f>
        <v>1128.0999999999999</v>
      </c>
      <c r="G13" s="2">
        <f t="shared" si="3"/>
        <v>445.79999999999995</v>
      </c>
      <c r="H13" t="e">
        <f t="shared" si="4"/>
        <v>#N/A</v>
      </c>
      <c r="I13" t="e">
        <f t="shared" si="5"/>
        <v>#N/A</v>
      </c>
      <c r="J13" t="e">
        <f t="shared" si="6"/>
        <v>#N/A</v>
      </c>
      <c r="K13" t="e">
        <f t="shared" si="7"/>
        <v>#N/A</v>
      </c>
      <c r="L13">
        <f t="shared" si="8"/>
        <v>0</v>
      </c>
    </row>
    <row r="14" spans="1:12" x14ac:dyDescent="0.3">
      <c r="A14">
        <f t="shared" si="1"/>
        <v>1</v>
      </c>
      <c r="B14" t="str">
        <f t="shared" si="2"/>
        <v>1996</v>
      </c>
      <c r="C14" s="1">
        <f t="shared" si="9"/>
        <v>35095</v>
      </c>
      <c r="D14" s="2" cm="1">
        <f t="array" ref="D14">_xlfn.NUMBERVALUE(IF(VLOOKUP($A14,'Ingresos totales'!$1:$1048576,MATCH($B14,LEFT('Ingresos totales'!$1:$1,4),0),FALSE)="",NA(),VLOOKUP($A14,'Ingresos totales'!$1:$1048576,MATCH($B14,LEFT('Ingresos totales'!$1:$1,4),0),FALSE)))</f>
        <v>681.8</v>
      </c>
      <c r="E14" cm="1">
        <f t="array" ref="E14">_xlfn.NUMBERVALUE(IF(VLOOKUP($A14,'Ingresos tributarios'!$1:$1048576,MATCH($B14,LEFT('Ingresos tributarios'!$1:$1,4),0),FALSE)="",NA(),VLOOKUP($A14,'Ingresos tributarios'!$1:$1048576,MATCH($B14,LEFT('Ingresos tributarios'!$1:$1,4),0),FALSE)))</f>
        <v>590</v>
      </c>
      <c r="F14" cm="1">
        <f t="array" ref="F14">_xlfn.NUMBERVALUE(IF(VLOOKUP($A14,'Gastos totales'!$1:$1048576,MATCH($B14,LEFT('Gastos totales'!$1:$1,4),0),FALSE)="",NA(),VLOOKUP($A14,'Gastos totales'!$1:$1048576,MATCH($B14,LEFT('Gastos totales'!$1:$1,4),0),FALSE)))</f>
        <v>402.1</v>
      </c>
      <c r="G14" s="2">
        <f t="shared" si="3"/>
        <v>-279.69999999999993</v>
      </c>
      <c r="H14" t="e">
        <f t="shared" si="4"/>
        <v>#N/A</v>
      </c>
      <c r="I14" t="e">
        <f t="shared" si="5"/>
        <v>#N/A</v>
      </c>
      <c r="J14" t="e">
        <f t="shared" si="6"/>
        <v>#N/A</v>
      </c>
      <c r="K14" t="e">
        <f t="shared" si="7"/>
        <v>#N/A</v>
      </c>
      <c r="L14">
        <f t="shared" si="8"/>
        <v>0</v>
      </c>
    </row>
    <row r="15" spans="1:12" x14ac:dyDescent="0.3">
      <c r="A15">
        <f t="shared" si="1"/>
        <v>2</v>
      </c>
      <c r="B15" t="str">
        <f t="shared" si="2"/>
        <v>1996</v>
      </c>
      <c r="C15" s="1">
        <f t="shared" si="9"/>
        <v>35124</v>
      </c>
      <c r="D15" s="2" cm="1">
        <f t="array" ref="D15">_xlfn.NUMBERVALUE(IF(VLOOKUP($A15,'Ingresos totales'!$1:$1048576,MATCH($B15,LEFT('Ingresos totales'!$1:$1,4),0),FALSE)="",NA(),VLOOKUP($A15,'Ingresos totales'!$1:$1048576,MATCH($B15,LEFT('Ingresos totales'!$1:$1,4),0),FALSE)))</f>
        <v>589.6</v>
      </c>
      <c r="E15" cm="1">
        <f t="array" ref="E15">_xlfn.NUMBERVALUE(IF(VLOOKUP($A15,'Ingresos tributarios'!$1:$1048576,MATCH($B15,LEFT('Ingresos tributarios'!$1:$1,4),0),FALSE)="",NA(),VLOOKUP($A15,'Ingresos tributarios'!$1:$1048576,MATCH($B15,LEFT('Ingresos tributarios'!$1:$1,4),0),FALSE)))</f>
        <v>541.79999999999995</v>
      </c>
      <c r="F15" cm="1">
        <f t="array" ref="F15">_xlfn.NUMBERVALUE(IF(VLOOKUP($A15,'Gastos totales'!$1:$1048576,MATCH($B15,LEFT('Gastos totales'!$1:$1,4),0),FALSE)="",NA(),VLOOKUP($A15,'Gastos totales'!$1:$1048576,MATCH($B15,LEFT('Gastos totales'!$1:$1,4),0),FALSE)))</f>
        <v>386.1</v>
      </c>
      <c r="G15" s="2">
        <f t="shared" si="3"/>
        <v>-203.5</v>
      </c>
      <c r="H15" t="e">
        <f t="shared" si="4"/>
        <v>#N/A</v>
      </c>
      <c r="I15" t="e">
        <f t="shared" si="5"/>
        <v>#N/A</v>
      </c>
      <c r="J15" t="e">
        <f t="shared" si="6"/>
        <v>#N/A</v>
      </c>
      <c r="K15" t="e">
        <f t="shared" si="7"/>
        <v>#N/A</v>
      </c>
      <c r="L15">
        <f t="shared" si="8"/>
        <v>0</v>
      </c>
    </row>
    <row r="16" spans="1:12" x14ac:dyDescent="0.3">
      <c r="A16">
        <f t="shared" si="1"/>
        <v>3</v>
      </c>
      <c r="B16" t="str">
        <f t="shared" si="2"/>
        <v>1996</v>
      </c>
      <c r="C16" s="1">
        <f t="shared" si="9"/>
        <v>35155</v>
      </c>
      <c r="D16" s="2" cm="1">
        <f t="array" ref="D16">_xlfn.NUMBERVALUE(IF(VLOOKUP($A16,'Ingresos totales'!$1:$1048576,MATCH($B16,LEFT('Ingresos totales'!$1:$1,4),0),FALSE)="",NA(),VLOOKUP($A16,'Ingresos totales'!$1:$1048576,MATCH($B16,LEFT('Ingresos totales'!$1:$1,4),0),FALSE)))</f>
        <v>486.9</v>
      </c>
      <c r="E16" cm="1">
        <f t="array" ref="E16">_xlfn.NUMBERVALUE(IF(VLOOKUP($A16,'Ingresos tributarios'!$1:$1048576,MATCH($B16,LEFT('Ingresos tributarios'!$1:$1,4),0),FALSE)="",NA(),VLOOKUP($A16,'Ingresos tributarios'!$1:$1048576,MATCH($B16,LEFT('Ingresos tributarios'!$1:$1,4),0),FALSE)))</f>
        <v>422.4</v>
      </c>
      <c r="F16" cm="1">
        <f t="array" ref="F16">_xlfn.NUMBERVALUE(IF(VLOOKUP($A16,'Gastos totales'!$1:$1048576,MATCH($B16,LEFT('Gastos totales'!$1:$1,4),0),FALSE)="",NA(),VLOOKUP($A16,'Gastos totales'!$1:$1048576,MATCH($B16,LEFT('Gastos totales'!$1:$1,4),0),FALSE)))</f>
        <v>586.79999999999995</v>
      </c>
      <c r="G16" s="2">
        <f t="shared" si="3"/>
        <v>99.899999999999977</v>
      </c>
      <c r="H16" t="e">
        <f t="shared" si="4"/>
        <v>#N/A</v>
      </c>
      <c r="I16" t="e">
        <f t="shared" si="5"/>
        <v>#N/A</v>
      </c>
      <c r="J16" t="e">
        <f t="shared" si="6"/>
        <v>#N/A</v>
      </c>
      <c r="K16" t="e">
        <f t="shared" si="7"/>
        <v>#N/A</v>
      </c>
      <c r="L16">
        <f t="shared" si="8"/>
        <v>0</v>
      </c>
    </row>
    <row r="17" spans="1:12" x14ac:dyDescent="0.3">
      <c r="A17">
        <f t="shared" si="1"/>
        <v>4</v>
      </c>
      <c r="B17" t="str">
        <f t="shared" si="2"/>
        <v>1996</v>
      </c>
      <c r="C17" s="1">
        <f t="shared" si="9"/>
        <v>35185</v>
      </c>
      <c r="D17" s="2" cm="1">
        <f t="array" ref="D17">_xlfn.NUMBERVALUE(IF(VLOOKUP($A17,'Ingresos totales'!$1:$1048576,MATCH($B17,LEFT('Ingresos totales'!$1:$1,4),0),FALSE)="",NA(),VLOOKUP($A17,'Ingresos totales'!$1:$1048576,MATCH($B17,LEFT('Ingresos totales'!$1:$1,4),0),FALSE)))</f>
        <v>817.4</v>
      </c>
      <c r="E17" cm="1">
        <f t="array" ref="E17">_xlfn.NUMBERVALUE(IF(VLOOKUP($A17,'Ingresos tributarios'!$1:$1048576,MATCH($B17,LEFT('Ingresos tributarios'!$1:$1,4),0),FALSE)="",NA(),VLOOKUP($A17,'Ingresos tributarios'!$1:$1048576,MATCH($B17,LEFT('Ingresos tributarios'!$1:$1,4),0),FALSE)))</f>
        <v>785.1</v>
      </c>
      <c r="F17" cm="1">
        <f t="array" ref="F17">_xlfn.NUMBERVALUE(IF(VLOOKUP($A17,'Gastos totales'!$1:$1048576,MATCH($B17,LEFT('Gastos totales'!$1:$1,4),0),FALSE)="",NA(),VLOOKUP($A17,'Gastos totales'!$1:$1048576,MATCH($B17,LEFT('Gastos totales'!$1:$1,4),0),FALSE)))</f>
        <v>604.1</v>
      </c>
      <c r="G17" s="2">
        <f t="shared" si="3"/>
        <v>-213.29999999999995</v>
      </c>
      <c r="H17" t="e">
        <f t="shared" si="4"/>
        <v>#N/A</v>
      </c>
      <c r="I17" t="e">
        <f t="shared" si="5"/>
        <v>#N/A</v>
      </c>
      <c r="J17" t="e">
        <f t="shared" si="6"/>
        <v>#N/A</v>
      </c>
      <c r="K17" t="e">
        <f t="shared" si="7"/>
        <v>#N/A</v>
      </c>
      <c r="L17">
        <f t="shared" si="8"/>
        <v>0</v>
      </c>
    </row>
    <row r="18" spans="1:12" x14ac:dyDescent="0.3">
      <c r="A18">
        <f t="shared" si="1"/>
        <v>5</v>
      </c>
      <c r="B18" t="str">
        <f t="shared" si="2"/>
        <v>1996</v>
      </c>
      <c r="C18" s="1">
        <f t="shared" si="9"/>
        <v>35216</v>
      </c>
      <c r="D18" s="2" cm="1">
        <f t="array" ref="D18">_xlfn.NUMBERVALUE(IF(VLOOKUP($A18,'Ingresos totales'!$1:$1048576,MATCH($B18,LEFT('Ingresos totales'!$1:$1,4),0),FALSE)="",NA(),VLOOKUP($A18,'Ingresos totales'!$1:$1048576,MATCH($B18,LEFT('Ingresos totales'!$1:$1,4),0),FALSE)))</f>
        <v>790.1</v>
      </c>
      <c r="E18" cm="1">
        <f t="array" ref="E18">_xlfn.NUMBERVALUE(IF(VLOOKUP($A18,'Ingresos tributarios'!$1:$1048576,MATCH($B18,LEFT('Ingresos tributarios'!$1:$1,4),0),FALSE)="",NA(),VLOOKUP($A18,'Ingresos tributarios'!$1:$1048576,MATCH($B18,LEFT('Ingresos tributarios'!$1:$1,4),0),FALSE)))</f>
        <v>763.6</v>
      </c>
      <c r="F18" cm="1">
        <f t="array" ref="F18">_xlfn.NUMBERVALUE(IF(VLOOKUP($A18,'Gastos totales'!$1:$1048576,MATCH($B18,LEFT('Gastos totales'!$1:$1,4),0),FALSE)="",NA(),VLOOKUP($A18,'Gastos totales'!$1:$1048576,MATCH($B18,LEFT('Gastos totales'!$1:$1,4),0),FALSE)))</f>
        <v>746.8</v>
      </c>
      <c r="G18" s="2">
        <f t="shared" si="3"/>
        <v>-43.300000000000068</v>
      </c>
      <c r="H18" t="e">
        <f t="shared" si="4"/>
        <v>#N/A</v>
      </c>
      <c r="I18" t="e">
        <f t="shared" si="5"/>
        <v>#N/A</v>
      </c>
      <c r="J18" t="e">
        <f t="shared" si="6"/>
        <v>#N/A</v>
      </c>
      <c r="K18" t="e">
        <f t="shared" si="7"/>
        <v>#N/A</v>
      </c>
      <c r="L18">
        <f t="shared" si="8"/>
        <v>0</v>
      </c>
    </row>
    <row r="19" spans="1:12" x14ac:dyDescent="0.3">
      <c r="A19">
        <f t="shared" si="1"/>
        <v>6</v>
      </c>
      <c r="B19" t="str">
        <f t="shared" si="2"/>
        <v>1996</v>
      </c>
      <c r="C19" s="1">
        <f t="shared" si="9"/>
        <v>35246</v>
      </c>
      <c r="D19" s="2" cm="1">
        <f t="array" ref="D19">_xlfn.NUMBERVALUE(IF(VLOOKUP($A19,'Ingresos totales'!$1:$1048576,MATCH($B19,LEFT('Ingresos totales'!$1:$1,4),0),FALSE)="",NA(),VLOOKUP($A19,'Ingresos totales'!$1:$1048576,MATCH($B19,LEFT('Ingresos totales'!$1:$1,4),0),FALSE)))</f>
        <v>697.8</v>
      </c>
      <c r="E19" cm="1">
        <f t="array" ref="E19">_xlfn.NUMBERVALUE(IF(VLOOKUP($A19,'Ingresos tributarios'!$1:$1048576,MATCH($B19,LEFT('Ingresos tributarios'!$1:$1,4),0),FALSE)="",NA(),VLOOKUP($A19,'Ingresos tributarios'!$1:$1048576,MATCH($B19,LEFT('Ingresos tributarios'!$1:$1,4),0),FALSE)))</f>
        <v>649.20000000000005</v>
      </c>
      <c r="F19" cm="1">
        <f t="array" ref="F19">_xlfn.NUMBERVALUE(IF(VLOOKUP($A19,'Gastos totales'!$1:$1048576,MATCH($B19,LEFT('Gastos totales'!$1:$1,4),0),FALSE)="",NA(),VLOOKUP($A19,'Gastos totales'!$1:$1048576,MATCH($B19,LEFT('Gastos totales'!$1:$1,4),0),FALSE)))</f>
        <v>968.4</v>
      </c>
      <c r="G19" s="2">
        <f t="shared" si="3"/>
        <v>270.60000000000002</v>
      </c>
      <c r="H19" t="e">
        <f t="shared" si="4"/>
        <v>#N/A</v>
      </c>
      <c r="I19" t="e">
        <f t="shared" si="5"/>
        <v>#N/A</v>
      </c>
      <c r="J19" t="e">
        <f t="shared" si="6"/>
        <v>#N/A</v>
      </c>
      <c r="K19" t="e">
        <f t="shared" si="7"/>
        <v>#N/A</v>
      </c>
      <c r="L19">
        <f t="shared" si="8"/>
        <v>0</v>
      </c>
    </row>
    <row r="20" spans="1:12" x14ac:dyDescent="0.3">
      <c r="A20">
        <f t="shared" si="1"/>
        <v>7</v>
      </c>
      <c r="B20" t="str">
        <f t="shared" si="2"/>
        <v>1996</v>
      </c>
      <c r="C20" s="1">
        <f t="shared" si="9"/>
        <v>35277</v>
      </c>
      <c r="D20" s="2" cm="1">
        <f t="array" ref="D20">_xlfn.NUMBERVALUE(IF(VLOOKUP($A20,'Ingresos totales'!$1:$1048576,MATCH($B20,LEFT('Ingresos totales'!$1:$1,4),0),FALSE)="",NA(),VLOOKUP($A20,'Ingresos totales'!$1:$1048576,MATCH($B20,LEFT('Ingresos totales'!$1:$1,4),0),FALSE)))</f>
        <v>858.6</v>
      </c>
      <c r="E20" cm="1">
        <f t="array" ref="E20">_xlfn.NUMBERVALUE(IF(VLOOKUP($A20,'Ingresos tributarios'!$1:$1048576,MATCH($B20,LEFT('Ingresos tributarios'!$1:$1,4),0),FALSE)="",NA(),VLOOKUP($A20,'Ingresos tributarios'!$1:$1048576,MATCH($B20,LEFT('Ingresos tributarios'!$1:$1,4),0),FALSE)))</f>
        <v>813.3</v>
      </c>
      <c r="F20" cm="1">
        <f t="array" ref="F20">_xlfn.NUMBERVALUE(IF(VLOOKUP($A20,'Gastos totales'!$1:$1048576,MATCH($B20,LEFT('Gastos totales'!$1:$1,4),0),FALSE)="",NA(),VLOOKUP($A20,'Gastos totales'!$1:$1048576,MATCH($B20,LEFT('Gastos totales'!$1:$1,4),0),FALSE)))</f>
        <v>771.6</v>
      </c>
      <c r="G20" s="2">
        <f t="shared" si="3"/>
        <v>-87</v>
      </c>
      <c r="H20" t="e">
        <f t="shared" si="4"/>
        <v>#N/A</v>
      </c>
      <c r="I20" t="e">
        <f t="shared" si="5"/>
        <v>#N/A</v>
      </c>
      <c r="J20" t="e">
        <f t="shared" si="6"/>
        <v>#N/A</v>
      </c>
      <c r="K20" t="e">
        <f t="shared" si="7"/>
        <v>#N/A</v>
      </c>
      <c r="L20">
        <f t="shared" si="8"/>
        <v>0</v>
      </c>
    </row>
    <row r="21" spans="1:12" x14ac:dyDescent="0.3">
      <c r="A21">
        <f t="shared" si="1"/>
        <v>8</v>
      </c>
      <c r="B21" t="str">
        <f t="shared" si="2"/>
        <v>1996</v>
      </c>
      <c r="C21" s="1">
        <f t="shared" si="9"/>
        <v>35308</v>
      </c>
      <c r="D21" s="2" cm="1">
        <f t="array" ref="D21">_xlfn.NUMBERVALUE(IF(VLOOKUP($A21,'Ingresos totales'!$1:$1048576,MATCH($B21,LEFT('Ingresos totales'!$1:$1,4),0),FALSE)="",NA(),VLOOKUP($A21,'Ingresos totales'!$1:$1048576,MATCH($B21,LEFT('Ingresos totales'!$1:$1,4),0),FALSE)))</f>
        <v>653.9</v>
      </c>
      <c r="E21" cm="1">
        <f t="array" ref="E21">_xlfn.NUMBERVALUE(IF(VLOOKUP($A21,'Ingresos tributarios'!$1:$1048576,MATCH($B21,LEFT('Ingresos tributarios'!$1:$1,4),0),FALSE)="",NA(),VLOOKUP($A21,'Ingresos tributarios'!$1:$1048576,MATCH($B21,LEFT('Ingresos tributarios'!$1:$1,4),0),FALSE)))</f>
        <v>625.9</v>
      </c>
      <c r="F21" cm="1">
        <f t="array" ref="F21">_xlfn.NUMBERVALUE(IF(VLOOKUP($A21,'Gastos totales'!$1:$1048576,MATCH($B21,LEFT('Gastos totales'!$1:$1,4),0),FALSE)="",NA(),VLOOKUP($A21,'Gastos totales'!$1:$1048576,MATCH($B21,LEFT('Gastos totales'!$1:$1,4),0),FALSE)))</f>
        <v>498.3</v>
      </c>
      <c r="G21" s="2">
        <f t="shared" si="3"/>
        <v>-155.59999999999997</v>
      </c>
      <c r="H21" t="e">
        <f t="shared" si="4"/>
        <v>#N/A</v>
      </c>
      <c r="I21" t="e">
        <f t="shared" si="5"/>
        <v>#N/A</v>
      </c>
      <c r="J21" t="e">
        <f t="shared" si="6"/>
        <v>#N/A</v>
      </c>
      <c r="K21" t="e">
        <f t="shared" si="7"/>
        <v>#N/A</v>
      </c>
      <c r="L21">
        <f t="shared" si="8"/>
        <v>0</v>
      </c>
    </row>
    <row r="22" spans="1:12" x14ac:dyDescent="0.3">
      <c r="A22">
        <f t="shared" si="1"/>
        <v>9</v>
      </c>
      <c r="B22" t="str">
        <f t="shared" si="2"/>
        <v>1996</v>
      </c>
      <c r="C22" s="1">
        <f t="shared" si="9"/>
        <v>35338</v>
      </c>
      <c r="D22" s="2" cm="1">
        <f t="array" ref="D22">_xlfn.NUMBERVALUE(IF(VLOOKUP($A22,'Ingresos totales'!$1:$1048576,MATCH($B22,LEFT('Ingresos totales'!$1:$1,4),0),FALSE)="",NA(),VLOOKUP($A22,'Ingresos totales'!$1:$1048576,MATCH($B22,LEFT('Ingresos totales'!$1:$1,4),0),FALSE)))</f>
        <v>619.70000000000005</v>
      </c>
      <c r="E22" cm="1">
        <f t="array" ref="E22">_xlfn.NUMBERVALUE(IF(VLOOKUP($A22,'Ingresos tributarios'!$1:$1048576,MATCH($B22,LEFT('Ingresos tributarios'!$1:$1,4),0),FALSE)="",NA(),VLOOKUP($A22,'Ingresos tributarios'!$1:$1048576,MATCH($B22,LEFT('Ingresos tributarios'!$1:$1,4),0),FALSE)))</f>
        <v>583.6</v>
      </c>
      <c r="F22" cm="1">
        <f t="array" ref="F22">_xlfn.NUMBERVALUE(IF(VLOOKUP($A22,'Gastos totales'!$1:$1048576,MATCH($B22,LEFT('Gastos totales'!$1:$1,4),0),FALSE)="",NA(),VLOOKUP($A22,'Gastos totales'!$1:$1048576,MATCH($B22,LEFT('Gastos totales'!$1:$1,4),0),FALSE)))</f>
        <v>580.70000000000005</v>
      </c>
      <c r="G22" s="2">
        <f t="shared" si="3"/>
        <v>-39</v>
      </c>
      <c r="H22" t="e">
        <f t="shared" si="4"/>
        <v>#N/A</v>
      </c>
      <c r="I22" t="e">
        <f t="shared" si="5"/>
        <v>#N/A</v>
      </c>
      <c r="J22" t="e">
        <f t="shared" si="6"/>
        <v>#N/A</v>
      </c>
      <c r="K22" t="e">
        <f t="shared" si="7"/>
        <v>#N/A</v>
      </c>
      <c r="L22">
        <f t="shared" si="8"/>
        <v>0</v>
      </c>
    </row>
    <row r="23" spans="1:12" x14ac:dyDescent="0.3">
      <c r="A23">
        <f t="shared" si="1"/>
        <v>10</v>
      </c>
      <c r="B23" t="str">
        <f t="shared" si="2"/>
        <v>1996</v>
      </c>
      <c r="C23" s="1">
        <f t="shared" si="9"/>
        <v>35369</v>
      </c>
      <c r="D23" s="2" cm="1">
        <f t="array" ref="D23">_xlfn.NUMBERVALUE(IF(VLOOKUP($A23,'Ingresos totales'!$1:$1048576,MATCH($B23,LEFT('Ingresos totales'!$1:$1,4),0),FALSE)="",NA(),VLOOKUP($A23,'Ingresos totales'!$1:$1048576,MATCH($B23,LEFT('Ingresos totales'!$1:$1,4),0),FALSE)))</f>
        <v>801.6</v>
      </c>
      <c r="E23" cm="1">
        <f t="array" ref="E23">_xlfn.NUMBERVALUE(IF(VLOOKUP($A23,'Ingresos tributarios'!$1:$1048576,MATCH($B23,LEFT('Ingresos tributarios'!$1:$1,4),0),FALSE)="",NA(),VLOOKUP($A23,'Ingresos tributarios'!$1:$1048576,MATCH($B23,LEFT('Ingresos tributarios'!$1:$1,4),0),FALSE)))</f>
        <v>758.4</v>
      </c>
      <c r="F23" cm="1">
        <f t="array" ref="F23">_xlfn.NUMBERVALUE(IF(VLOOKUP($A23,'Gastos totales'!$1:$1048576,MATCH($B23,LEFT('Gastos totales'!$1:$1,4),0),FALSE)="",NA(),VLOOKUP($A23,'Gastos totales'!$1:$1048576,MATCH($B23,LEFT('Gastos totales'!$1:$1,4),0),FALSE)))</f>
        <v>1094.3</v>
      </c>
      <c r="G23" s="2">
        <f t="shared" si="3"/>
        <v>292.69999999999993</v>
      </c>
      <c r="H23" t="e">
        <f t="shared" si="4"/>
        <v>#N/A</v>
      </c>
      <c r="I23" t="e">
        <f t="shared" si="5"/>
        <v>#N/A</v>
      </c>
      <c r="J23" t="e">
        <f t="shared" si="6"/>
        <v>#N/A</v>
      </c>
      <c r="K23" t="e">
        <f t="shared" si="7"/>
        <v>#N/A</v>
      </c>
      <c r="L23">
        <f t="shared" si="8"/>
        <v>0</v>
      </c>
    </row>
    <row r="24" spans="1:12" x14ac:dyDescent="0.3">
      <c r="A24">
        <f t="shared" si="1"/>
        <v>11</v>
      </c>
      <c r="B24" t="str">
        <f t="shared" si="2"/>
        <v>1996</v>
      </c>
      <c r="C24" s="1">
        <f t="shared" si="9"/>
        <v>35399</v>
      </c>
      <c r="D24" s="2" cm="1">
        <f t="array" ref="D24">_xlfn.NUMBERVALUE(IF(VLOOKUP($A24,'Ingresos totales'!$1:$1048576,MATCH($B24,LEFT('Ingresos totales'!$1:$1,4),0),FALSE)="",NA(),VLOOKUP($A24,'Ingresos totales'!$1:$1048576,MATCH($B24,LEFT('Ingresos totales'!$1:$1,4),0),FALSE)))</f>
        <v>810.5</v>
      </c>
      <c r="E24" cm="1">
        <f t="array" ref="E24">_xlfn.NUMBERVALUE(IF(VLOOKUP($A24,'Ingresos tributarios'!$1:$1048576,MATCH($B24,LEFT('Ingresos tributarios'!$1:$1,4),0),FALSE)="",NA(),VLOOKUP($A24,'Ingresos tributarios'!$1:$1048576,MATCH($B24,LEFT('Ingresos tributarios'!$1:$1,4),0),FALSE)))</f>
        <v>774.6</v>
      </c>
      <c r="F24" cm="1">
        <f t="array" ref="F24">_xlfn.NUMBERVALUE(IF(VLOOKUP($A24,'Gastos totales'!$1:$1048576,MATCH($B24,LEFT('Gastos totales'!$1:$1,4),0),FALSE)="",NA(),VLOOKUP($A24,'Gastos totales'!$1:$1048576,MATCH($B24,LEFT('Gastos totales'!$1:$1,4),0),FALSE)))</f>
        <v>633.20000000000005</v>
      </c>
      <c r="G24" s="2">
        <f t="shared" si="3"/>
        <v>-177.29999999999995</v>
      </c>
      <c r="H24" t="e">
        <f t="shared" si="4"/>
        <v>#N/A</v>
      </c>
      <c r="I24" t="e">
        <f t="shared" si="5"/>
        <v>#N/A</v>
      </c>
      <c r="J24" t="e">
        <f t="shared" si="6"/>
        <v>#N/A</v>
      </c>
      <c r="K24" t="e">
        <f t="shared" si="7"/>
        <v>#N/A</v>
      </c>
      <c r="L24">
        <f t="shared" si="8"/>
        <v>0</v>
      </c>
    </row>
    <row r="25" spans="1:12" x14ac:dyDescent="0.3">
      <c r="A25">
        <f t="shared" si="1"/>
        <v>12</v>
      </c>
      <c r="B25" t="str">
        <f t="shared" si="2"/>
        <v>1996</v>
      </c>
      <c r="C25" s="1">
        <f t="shared" si="9"/>
        <v>35430</v>
      </c>
      <c r="D25" s="2" cm="1">
        <f t="array" ref="D25">_xlfn.NUMBERVALUE(IF(VLOOKUP($A25,'Ingresos totales'!$1:$1048576,MATCH($B25,LEFT('Ingresos totales'!$1:$1,4),0),FALSE)="",NA(),VLOOKUP($A25,'Ingresos totales'!$1:$1048576,MATCH($B25,LEFT('Ingresos totales'!$1:$1,4),0),FALSE)))</f>
        <v>769.6</v>
      </c>
      <c r="E25" cm="1">
        <f t="array" ref="E25">_xlfn.NUMBERVALUE(IF(VLOOKUP($A25,'Ingresos tributarios'!$1:$1048576,MATCH($B25,LEFT('Ingresos tributarios'!$1:$1,4),0),FALSE)="",NA(),VLOOKUP($A25,'Ingresos tributarios'!$1:$1048576,MATCH($B25,LEFT('Ingresos tributarios'!$1:$1,4),0),FALSE)))</f>
        <v>644.29999999999995</v>
      </c>
      <c r="F25" cm="1">
        <f t="array" ref="F25">_xlfn.NUMBERVALUE(IF(VLOOKUP($A25,'Gastos totales'!$1:$1048576,MATCH($B25,LEFT('Gastos totales'!$1:$1,4),0),FALSE)="",NA(),VLOOKUP($A25,'Gastos totales'!$1:$1048576,MATCH($B25,LEFT('Gastos totales'!$1:$1,4),0),FALSE)))</f>
        <v>1376.2</v>
      </c>
      <c r="G25" s="2">
        <f t="shared" si="3"/>
        <v>606.6</v>
      </c>
      <c r="H25" t="e">
        <f t="shared" si="4"/>
        <v>#N/A</v>
      </c>
      <c r="I25" t="e">
        <f t="shared" si="5"/>
        <v>#N/A</v>
      </c>
      <c r="J25" t="e">
        <f t="shared" si="6"/>
        <v>#N/A</v>
      </c>
      <c r="K25" t="e">
        <f t="shared" si="7"/>
        <v>#N/A</v>
      </c>
      <c r="L25">
        <f t="shared" si="8"/>
        <v>0</v>
      </c>
    </row>
    <row r="26" spans="1:12" x14ac:dyDescent="0.3">
      <c r="A26">
        <f t="shared" si="1"/>
        <v>1</v>
      </c>
      <c r="B26" t="str">
        <f t="shared" si="2"/>
        <v>1997</v>
      </c>
      <c r="C26" s="1">
        <f t="shared" si="9"/>
        <v>35461</v>
      </c>
      <c r="D26" s="2" cm="1">
        <f t="array" ref="D26">_xlfn.NUMBERVALUE(IF(VLOOKUP($A26,'Ingresos totales'!$1:$1048576,MATCH($B26,LEFT('Ingresos totales'!$1:$1,4),0),FALSE)="",NA(),VLOOKUP($A26,'Ingresos totales'!$1:$1048576,MATCH($B26,LEFT('Ingresos totales'!$1:$1,4),0),FALSE)))</f>
        <v>838.5</v>
      </c>
      <c r="E26" cm="1">
        <f t="array" ref="E26">_xlfn.NUMBERVALUE(IF(VLOOKUP($A26,'Ingresos tributarios'!$1:$1048576,MATCH($B26,LEFT('Ingresos tributarios'!$1:$1,4),0),FALSE)="",NA(),VLOOKUP($A26,'Ingresos tributarios'!$1:$1048576,MATCH($B26,LEFT('Ingresos tributarios'!$1:$1,4),0),FALSE)))</f>
        <v>753.5</v>
      </c>
      <c r="F26" cm="1">
        <f t="array" ref="F26">_xlfn.NUMBERVALUE(IF(VLOOKUP($A26,'Gastos totales'!$1:$1048576,MATCH($B26,LEFT('Gastos totales'!$1:$1,4),0),FALSE)="",NA(),VLOOKUP($A26,'Gastos totales'!$1:$1048576,MATCH($B26,LEFT('Gastos totales'!$1:$1,4),0),FALSE)))</f>
        <v>228.6</v>
      </c>
      <c r="G26" s="2">
        <f t="shared" si="3"/>
        <v>-609.9</v>
      </c>
      <c r="H26" t="e">
        <f t="shared" si="4"/>
        <v>#N/A</v>
      </c>
      <c r="I26" t="e">
        <f t="shared" si="5"/>
        <v>#N/A</v>
      </c>
      <c r="J26" t="e">
        <f t="shared" si="6"/>
        <v>#N/A</v>
      </c>
      <c r="K26" t="e">
        <f t="shared" si="7"/>
        <v>#N/A</v>
      </c>
      <c r="L26">
        <f t="shared" si="8"/>
        <v>0</v>
      </c>
    </row>
    <row r="27" spans="1:12" x14ac:dyDescent="0.3">
      <c r="A27">
        <f t="shared" si="1"/>
        <v>2</v>
      </c>
      <c r="B27" t="str">
        <f t="shared" si="2"/>
        <v>1997</v>
      </c>
      <c r="C27" s="1">
        <f t="shared" si="9"/>
        <v>35489</v>
      </c>
      <c r="D27" s="2" cm="1">
        <f t="array" ref="D27">_xlfn.NUMBERVALUE(IF(VLOOKUP($A27,'Ingresos totales'!$1:$1048576,MATCH($B27,LEFT('Ingresos totales'!$1:$1,4),0),FALSE)="",NA(),VLOOKUP($A27,'Ingresos totales'!$1:$1048576,MATCH($B27,LEFT('Ingresos totales'!$1:$1,4),0),FALSE)))</f>
        <v>724.8</v>
      </c>
      <c r="E27" cm="1">
        <f t="array" ref="E27">_xlfn.NUMBERVALUE(IF(VLOOKUP($A27,'Ingresos tributarios'!$1:$1048576,MATCH($B27,LEFT('Ingresos tributarios'!$1:$1,4),0),FALSE)="",NA(),VLOOKUP($A27,'Ingresos tributarios'!$1:$1048576,MATCH($B27,LEFT('Ingresos tributarios'!$1:$1,4),0),FALSE)))</f>
        <v>621.1</v>
      </c>
      <c r="F27" cm="1">
        <f t="array" ref="F27">_xlfn.NUMBERVALUE(IF(VLOOKUP($A27,'Gastos totales'!$1:$1048576,MATCH($B27,LEFT('Gastos totales'!$1:$1,4),0),FALSE)="",NA(),VLOOKUP($A27,'Gastos totales'!$1:$1048576,MATCH($B27,LEFT('Gastos totales'!$1:$1,4),0),FALSE)))</f>
        <v>586.4</v>
      </c>
      <c r="G27" s="2">
        <f t="shared" si="3"/>
        <v>-138.39999999999998</v>
      </c>
      <c r="H27" t="e">
        <f t="shared" si="4"/>
        <v>#N/A</v>
      </c>
      <c r="I27" t="e">
        <f t="shared" si="5"/>
        <v>#N/A</v>
      </c>
      <c r="J27" t="e">
        <f t="shared" si="6"/>
        <v>#N/A</v>
      </c>
      <c r="K27" t="e">
        <f t="shared" si="7"/>
        <v>#N/A</v>
      </c>
      <c r="L27">
        <f t="shared" si="8"/>
        <v>0</v>
      </c>
    </row>
    <row r="28" spans="1:12" x14ac:dyDescent="0.3">
      <c r="A28">
        <f t="shared" si="1"/>
        <v>3</v>
      </c>
      <c r="B28" t="str">
        <f t="shared" si="2"/>
        <v>1997</v>
      </c>
      <c r="C28" s="1">
        <f t="shared" si="9"/>
        <v>35520</v>
      </c>
      <c r="D28" s="2" cm="1">
        <f t="array" ref="D28">_xlfn.NUMBERVALUE(IF(VLOOKUP($A28,'Ingresos totales'!$1:$1048576,MATCH($B28,LEFT('Ingresos totales'!$1:$1,4),0),FALSE)="",NA(),VLOOKUP($A28,'Ingresos totales'!$1:$1048576,MATCH($B28,LEFT('Ingresos totales'!$1:$1,4),0),FALSE)))</f>
        <v>717.8</v>
      </c>
      <c r="E28" cm="1">
        <f t="array" ref="E28">_xlfn.NUMBERVALUE(IF(VLOOKUP($A28,'Ingresos tributarios'!$1:$1048576,MATCH($B28,LEFT('Ingresos tributarios'!$1:$1,4),0),FALSE)="",NA(),VLOOKUP($A28,'Ingresos tributarios'!$1:$1048576,MATCH($B28,LEFT('Ingresos tributarios'!$1:$1,4),0),FALSE)))</f>
        <v>672.2</v>
      </c>
      <c r="F28" cm="1">
        <f t="array" ref="F28">_xlfn.NUMBERVALUE(IF(VLOOKUP($A28,'Gastos totales'!$1:$1048576,MATCH($B28,LEFT('Gastos totales'!$1:$1,4),0),FALSE)="",NA(),VLOOKUP($A28,'Gastos totales'!$1:$1048576,MATCH($B28,LEFT('Gastos totales'!$1:$1,4),0),FALSE)))</f>
        <v>503.8</v>
      </c>
      <c r="G28" s="2">
        <f t="shared" si="3"/>
        <v>-213.99999999999994</v>
      </c>
      <c r="H28" t="e">
        <f t="shared" si="4"/>
        <v>#N/A</v>
      </c>
      <c r="I28" t="e">
        <f t="shared" si="5"/>
        <v>#N/A</v>
      </c>
      <c r="J28" t="e">
        <f t="shared" si="6"/>
        <v>#N/A</v>
      </c>
      <c r="K28" t="e">
        <f t="shared" si="7"/>
        <v>#N/A</v>
      </c>
      <c r="L28">
        <f t="shared" si="8"/>
        <v>0</v>
      </c>
    </row>
    <row r="29" spans="1:12" x14ac:dyDescent="0.3">
      <c r="A29">
        <f t="shared" si="1"/>
        <v>4</v>
      </c>
      <c r="B29" t="str">
        <f t="shared" si="2"/>
        <v>1997</v>
      </c>
      <c r="C29" s="1">
        <f t="shared" si="9"/>
        <v>35550</v>
      </c>
      <c r="D29" s="2" cm="1">
        <f t="array" ref="D29">_xlfn.NUMBERVALUE(IF(VLOOKUP($A29,'Ingresos totales'!$1:$1048576,MATCH($B29,LEFT('Ingresos totales'!$1:$1,4),0),FALSE)="",NA(),VLOOKUP($A29,'Ingresos totales'!$1:$1048576,MATCH($B29,LEFT('Ingresos totales'!$1:$1,4),0),FALSE)))</f>
        <v>927.2</v>
      </c>
      <c r="E29" cm="1">
        <f t="array" ref="E29">_xlfn.NUMBERVALUE(IF(VLOOKUP($A29,'Ingresos tributarios'!$1:$1048576,MATCH($B29,LEFT('Ingresos tributarios'!$1:$1,4),0),FALSE)="",NA(),VLOOKUP($A29,'Ingresos tributarios'!$1:$1048576,MATCH($B29,LEFT('Ingresos tributarios'!$1:$1,4),0),FALSE)))</f>
        <v>882.9</v>
      </c>
      <c r="F29" cm="1">
        <f t="array" ref="F29">_xlfn.NUMBERVALUE(IF(VLOOKUP($A29,'Gastos totales'!$1:$1048576,MATCH($B29,LEFT('Gastos totales'!$1:$1,4),0),FALSE)="",NA(),VLOOKUP($A29,'Gastos totales'!$1:$1048576,MATCH($B29,LEFT('Gastos totales'!$1:$1,4),0),FALSE)))</f>
        <v>743.2</v>
      </c>
      <c r="G29" s="2">
        <f t="shared" si="3"/>
        <v>-184</v>
      </c>
      <c r="H29" t="e">
        <f t="shared" si="4"/>
        <v>#N/A</v>
      </c>
      <c r="I29" t="e">
        <f t="shared" si="5"/>
        <v>#N/A</v>
      </c>
      <c r="J29" t="e">
        <f t="shared" si="6"/>
        <v>#N/A</v>
      </c>
      <c r="K29" t="e">
        <f t="shared" si="7"/>
        <v>#N/A</v>
      </c>
      <c r="L29">
        <f t="shared" si="8"/>
        <v>0</v>
      </c>
    </row>
    <row r="30" spans="1:12" x14ac:dyDescent="0.3">
      <c r="A30">
        <f t="shared" si="1"/>
        <v>5</v>
      </c>
      <c r="B30" t="str">
        <f t="shared" si="2"/>
        <v>1997</v>
      </c>
      <c r="C30" s="1">
        <f t="shared" si="9"/>
        <v>35581</v>
      </c>
      <c r="D30" s="2" cm="1">
        <f t="array" ref="D30">_xlfn.NUMBERVALUE(IF(VLOOKUP($A30,'Ingresos totales'!$1:$1048576,MATCH($B30,LEFT('Ingresos totales'!$1:$1,4),0),FALSE)="",NA(),VLOOKUP($A30,'Ingresos totales'!$1:$1048576,MATCH($B30,LEFT('Ingresos totales'!$1:$1,4),0),FALSE)))</f>
        <v>1018.5</v>
      </c>
      <c r="E30" cm="1">
        <f t="array" ref="E30">_xlfn.NUMBERVALUE(IF(VLOOKUP($A30,'Ingresos tributarios'!$1:$1048576,MATCH($B30,LEFT('Ingresos tributarios'!$1:$1,4),0),FALSE)="",NA(),VLOOKUP($A30,'Ingresos tributarios'!$1:$1048576,MATCH($B30,LEFT('Ingresos tributarios'!$1:$1,4),0),FALSE)))</f>
        <v>941.2</v>
      </c>
      <c r="F30" cm="1">
        <f t="array" ref="F30">_xlfn.NUMBERVALUE(IF(VLOOKUP($A30,'Gastos totales'!$1:$1048576,MATCH($B30,LEFT('Gastos totales'!$1:$1,4),0),FALSE)="",NA(),VLOOKUP($A30,'Gastos totales'!$1:$1048576,MATCH($B30,LEFT('Gastos totales'!$1:$1,4),0),FALSE)))</f>
        <v>606.4</v>
      </c>
      <c r="G30" s="2">
        <f t="shared" si="3"/>
        <v>-412.1</v>
      </c>
      <c r="H30" t="e">
        <f t="shared" si="4"/>
        <v>#N/A</v>
      </c>
      <c r="I30" t="e">
        <f t="shared" si="5"/>
        <v>#N/A</v>
      </c>
      <c r="J30" t="e">
        <f t="shared" si="6"/>
        <v>#N/A</v>
      </c>
      <c r="K30" t="e">
        <f t="shared" si="7"/>
        <v>#N/A</v>
      </c>
      <c r="L30">
        <f t="shared" si="8"/>
        <v>0</v>
      </c>
    </row>
    <row r="31" spans="1:12" x14ac:dyDescent="0.3">
      <c r="A31">
        <f t="shared" si="1"/>
        <v>6</v>
      </c>
      <c r="B31" t="str">
        <f t="shared" si="2"/>
        <v>1997</v>
      </c>
      <c r="C31" s="1">
        <f t="shared" si="9"/>
        <v>35611</v>
      </c>
      <c r="D31" s="2" cm="1">
        <f t="array" ref="D31">_xlfn.NUMBERVALUE(IF(VLOOKUP($A31,'Ingresos totales'!$1:$1048576,MATCH($B31,LEFT('Ingresos totales'!$1:$1,4),0),FALSE)="",NA(),VLOOKUP($A31,'Ingresos totales'!$1:$1048576,MATCH($B31,LEFT('Ingresos totales'!$1:$1,4),0),FALSE)))</f>
        <v>824.3</v>
      </c>
      <c r="E31" cm="1">
        <f t="array" ref="E31">_xlfn.NUMBERVALUE(IF(VLOOKUP($A31,'Ingresos tributarios'!$1:$1048576,MATCH($B31,LEFT('Ingresos tributarios'!$1:$1,4),0),FALSE)="",NA(),VLOOKUP($A31,'Ingresos tributarios'!$1:$1048576,MATCH($B31,LEFT('Ingresos tributarios'!$1:$1,4),0),FALSE)))</f>
        <v>789.9</v>
      </c>
      <c r="F31" cm="1">
        <f t="array" ref="F31">_xlfn.NUMBERVALUE(IF(VLOOKUP($A31,'Gastos totales'!$1:$1048576,MATCH($B31,LEFT('Gastos totales'!$1:$1,4),0),FALSE)="",NA(),VLOOKUP($A31,'Gastos totales'!$1:$1048576,MATCH($B31,LEFT('Gastos totales'!$1:$1,4),0),FALSE)))</f>
        <v>745.1</v>
      </c>
      <c r="G31" s="2">
        <f t="shared" si="3"/>
        <v>-79.199999999999932</v>
      </c>
      <c r="H31" t="e">
        <f t="shared" si="4"/>
        <v>#N/A</v>
      </c>
      <c r="I31" t="e">
        <f t="shared" si="5"/>
        <v>#N/A</v>
      </c>
      <c r="J31" t="e">
        <f t="shared" si="6"/>
        <v>#N/A</v>
      </c>
      <c r="K31" t="e">
        <f t="shared" si="7"/>
        <v>#N/A</v>
      </c>
      <c r="L31">
        <f t="shared" si="8"/>
        <v>0</v>
      </c>
    </row>
    <row r="32" spans="1:12" x14ac:dyDescent="0.3">
      <c r="A32">
        <f t="shared" si="1"/>
        <v>7</v>
      </c>
      <c r="B32" t="str">
        <f t="shared" si="2"/>
        <v>1997</v>
      </c>
      <c r="C32" s="1">
        <f t="shared" si="9"/>
        <v>35642</v>
      </c>
      <c r="D32" s="2" cm="1">
        <f t="array" ref="D32">_xlfn.NUMBERVALUE(IF(VLOOKUP($A32,'Ingresos totales'!$1:$1048576,MATCH($B32,LEFT('Ingresos totales'!$1:$1,4),0),FALSE)="",NA(),VLOOKUP($A32,'Ingresos totales'!$1:$1048576,MATCH($B32,LEFT('Ingresos totales'!$1:$1,4),0),FALSE)))</f>
        <v>884.8</v>
      </c>
      <c r="E32" cm="1">
        <f t="array" ref="E32">_xlfn.NUMBERVALUE(IF(VLOOKUP($A32,'Ingresos tributarios'!$1:$1048576,MATCH($B32,LEFT('Ingresos tributarios'!$1:$1,4),0),FALSE)="",NA(),VLOOKUP($A32,'Ingresos tributarios'!$1:$1048576,MATCH($B32,LEFT('Ingresos tributarios'!$1:$1,4),0),FALSE)))</f>
        <v>880.4</v>
      </c>
      <c r="F32" cm="1">
        <f t="array" ref="F32">_xlfn.NUMBERVALUE(IF(VLOOKUP($A32,'Gastos totales'!$1:$1048576,MATCH($B32,LEFT('Gastos totales'!$1:$1,4),0),FALSE)="",NA(),VLOOKUP($A32,'Gastos totales'!$1:$1048576,MATCH($B32,LEFT('Gastos totales'!$1:$1,4),0),FALSE)))</f>
        <v>798.7</v>
      </c>
      <c r="G32" s="2">
        <f t="shared" si="3"/>
        <v>-86.099999999999909</v>
      </c>
      <c r="H32" t="e">
        <f t="shared" si="4"/>
        <v>#N/A</v>
      </c>
      <c r="I32" t="e">
        <f t="shared" si="5"/>
        <v>#N/A</v>
      </c>
      <c r="J32" t="e">
        <f t="shared" si="6"/>
        <v>#N/A</v>
      </c>
      <c r="K32" t="e">
        <f t="shared" si="7"/>
        <v>#N/A</v>
      </c>
      <c r="L32">
        <f t="shared" si="8"/>
        <v>0</v>
      </c>
    </row>
    <row r="33" spans="1:12" x14ac:dyDescent="0.3">
      <c r="A33">
        <f t="shared" si="1"/>
        <v>8</v>
      </c>
      <c r="B33" t="str">
        <f t="shared" si="2"/>
        <v>1997</v>
      </c>
      <c r="C33" s="1">
        <f t="shared" si="9"/>
        <v>35673</v>
      </c>
      <c r="D33" s="2" cm="1">
        <f t="array" ref="D33">_xlfn.NUMBERVALUE(IF(VLOOKUP($A33,'Ingresos totales'!$1:$1048576,MATCH($B33,LEFT('Ingresos totales'!$1:$1,4),0),FALSE)="",NA(),VLOOKUP($A33,'Ingresos totales'!$1:$1048576,MATCH($B33,LEFT('Ingresos totales'!$1:$1,4),0),FALSE)))</f>
        <v>542.9</v>
      </c>
      <c r="E33" cm="1">
        <f t="array" ref="E33">_xlfn.NUMBERVALUE(IF(VLOOKUP($A33,'Ingresos tributarios'!$1:$1048576,MATCH($B33,LEFT('Ingresos tributarios'!$1:$1,4),0),FALSE)="",NA(),VLOOKUP($A33,'Ingresos tributarios'!$1:$1048576,MATCH($B33,LEFT('Ingresos tributarios'!$1:$1,4),0),FALSE)))</f>
        <v>530.5</v>
      </c>
      <c r="F33" cm="1">
        <f t="array" ref="F33">_xlfn.NUMBERVALUE(IF(VLOOKUP($A33,'Gastos totales'!$1:$1048576,MATCH($B33,LEFT('Gastos totales'!$1:$1,4),0),FALSE)="",NA(),VLOOKUP($A33,'Gastos totales'!$1:$1048576,MATCH($B33,LEFT('Gastos totales'!$1:$1,4),0),FALSE)))</f>
        <v>920</v>
      </c>
      <c r="G33" s="2">
        <f t="shared" si="3"/>
        <v>377.1</v>
      </c>
      <c r="H33" t="e">
        <f t="shared" si="4"/>
        <v>#N/A</v>
      </c>
      <c r="I33" t="e">
        <f t="shared" si="5"/>
        <v>#N/A</v>
      </c>
      <c r="J33" t="e">
        <f t="shared" si="6"/>
        <v>#N/A</v>
      </c>
      <c r="K33" t="e">
        <f t="shared" si="7"/>
        <v>#N/A</v>
      </c>
      <c r="L33">
        <f t="shared" si="8"/>
        <v>0</v>
      </c>
    </row>
    <row r="34" spans="1:12" x14ac:dyDescent="0.3">
      <c r="A34">
        <f t="shared" si="1"/>
        <v>9</v>
      </c>
      <c r="B34" t="str">
        <f t="shared" si="2"/>
        <v>1997</v>
      </c>
      <c r="C34" s="1">
        <f t="shared" si="9"/>
        <v>35703</v>
      </c>
      <c r="D34" s="2" cm="1">
        <f t="array" ref="D34">_xlfn.NUMBERVALUE(IF(VLOOKUP($A34,'Ingresos totales'!$1:$1048576,MATCH($B34,LEFT('Ingresos totales'!$1:$1,4),0),FALSE)="",NA(),VLOOKUP($A34,'Ingresos totales'!$1:$1048576,MATCH($B34,LEFT('Ingresos totales'!$1:$1,4),0),FALSE)))</f>
        <v>634.9</v>
      </c>
      <c r="E34" cm="1">
        <f t="array" ref="E34">_xlfn.NUMBERVALUE(IF(VLOOKUP($A34,'Ingresos tributarios'!$1:$1048576,MATCH($B34,LEFT('Ingresos tributarios'!$1:$1,4),0),FALSE)="",NA(),VLOOKUP($A34,'Ingresos tributarios'!$1:$1048576,MATCH($B34,LEFT('Ingresos tributarios'!$1:$1,4),0),FALSE)))</f>
        <v>599.4</v>
      </c>
      <c r="F34" cm="1">
        <f t="array" ref="F34">_xlfn.NUMBERVALUE(IF(VLOOKUP($A34,'Gastos totales'!$1:$1048576,MATCH($B34,LEFT('Gastos totales'!$1:$1,4),0),FALSE)="",NA(),VLOOKUP($A34,'Gastos totales'!$1:$1048576,MATCH($B34,LEFT('Gastos totales'!$1:$1,4),0),FALSE)))</f>
        <v>780.6</v>
      </c>
      <c r="G34" s="2">
        <f t="shared" si="3"/>
        <v>145.70000000000005</v>
      </c>
      <c r="H34" t="e">
        <f t="shared" si="4"/>
        <v>#N/A</v>
      </c>
      <c r="I34" t="e">
        <f t="shared" si="5"/>
        <v>#N/A</v>
      </c>
      <c r="J34" t="e">
        <f t="shared" si="6"/>
        <v>#N/A</v>
      </c>
      <c r="K34" t="e">
        <f t="shared" si="7"/>
        <v>#N/A</v>
      </c>
      <c r="L34">
        <f t="shared" si="8"/>
        <v>0</v>
      </c>
    </row>
    <row r="35" spans="1:12" x14ac:dyDescent="0.3">
      <c r="A35">
        <f t="shared" si="1"/>
        <v>10</v>
      </c>
      <c r="B35" t="str">
        <f t="shared" si="2"/>
        <v>1997</v>
      </c>
      <c r="C35" s="1">
        <f t="shared" si="9"/>
        <v>35734</v>
      </c>
      <c r="D35" s="2" cm="1">
        <f t="array" ref="D35">_xlfn.NUMBERVALUE(IF(VLOOKUP($A35,'Ingresos totales'!$1:$1048576,MATCH($B35,LEFT('Ingresos totales'!$1:$1,4),0),FALSE)="",NA(),VLOOKUP($A35,'Ingresos totales'!$1:$1048576,MATCH($B35,LEFT('Ingresos totales'!$1:$1,4),0),FALSE)))</f>
        <v>723.1</v>
      </c>
      <c r="E35" cm="1">
        <f t="array" ref="E35">_xlfn.NUMBERVALUE(IF(VLOOKUP($A35,'Ingresos tributarios'!$1:$1048576,MATCH($B35,LEFT('Ingresos tributarios'!$1:$1,4),0),FALSE)="",NA(),VLOOKUP($A35,'Ingresos tributarios'!$1:$1048576,MATCH($B35,LEFT('Ingresos tributarios'!$1:$1,4),0),FALSE)))</f>
        <v>713.3</v>
      </c>
      <c r="F35" cm="1">
        <f t="array" ref="F35">_xlfn.NUMBERVALUE(IF(VLOOKUP($A35,'Gastos totales'!$1:$1048576,MATCH($B35,LEFT('Gastos totales'!$1:$1,4),0),FALSE)="",NA(),VLOOKUP($A35,'Gastos totales'!$1:$1048576,MATCH($B35,LEFT('Gastos totales'!$1:$1,4),0),FALSE)))</f>
        <v>1099.8</v>
      </c>
      <c r="G35" s="2">
        <f t="shared" si="3"/>
        <v>376.69999999999993</v>
      </c>
      <c r="H35" t="e">
        <f t="shared" si="4"/>
        <v>#N/A</v>
      </c>
      <c r="I35" t="e">
        <f t="shared" si="5"/>
        <v>#N/A</v>
      </c>
      <c r="J35" t="e">
        <f t="shared" si="6"/>
        <v>#N/A</v>
      </c>
      <c r="K35" t="e">
        <f t="shared" si="7"/>
        <v>#N/A</v>
      </c>
      <c r="L35">
        <f t="shared" si="8"/>
        <v>0</v>
      </c>
    </row>
    <row r="36" spans="1:12" x14ac:dyDescent="0.3">
      <c r="A36">
        <f t="shared" si="1"/>
        <v>11</v>
      </c>
      <c r="B36" t="str">
        <f t="shared" si="2"/>
        <v>1997</v>
      </c>
      <c r="C36" s="1">
        <f t="shared" si="9"/>
        <v>35764</v>
      </c>
      <c r="D36" s="2" cm="1">
        <f t="array" ref="D36">_xlfn.NUMBERVALUE(IF(VLOOKUP($A36,'Ingresos totales'!$1:$1048576,MATCH($B36,LEFT('Ingresos totales'!$1:$1,4),0),FALSE)="",NA(),VLOOKUP($A36,'Ingresos totales'!$1:$1048576,MATCH($B36,LEFT('Ingresos totales'!$1:$1,4),0),FALSE)))</f>
        <v>779.1</v>
      </c>
      <c r="E36" cm="1">
        <f t="array" ref="E36">_xlfn.NUMBERVALUE(IF(VLOOKUP($A36,'Ingresos tributarios'!$1:$1048576,MATCH($B36,LEFT('Ingresos tributarios'!$1:$1,4),0),FALSE)="",NA(),VLOOKUP($A36,'Ingresos tributarios'!$1:$1048576,MATCH($B36,LEFT('Ingresos tributarios'!$1:$1,4),0),FALSE)))</f>
        <v>755.4</v>
      </c>
      <c r="F36" cm="1">
        <f t="array" ref="F36">_xlfn.NUMBERVALUE(IF(VLOOKUP($A36,'Gastos totales'!$1:$1048576,MATCH($B36,LEFT('Gastos totales'!$1:$1,4),0),FALSE)="",NA(),VLOOKUP($A36,'Gastos totales'!$1:$1048576,MATCH($B36,LEFT('Gastos totales'!$1:$1,4),0),FALSE)))</f>
        <v>1186.5</v>
      </c>
      <c r="G36" s="2">
        <f t="shared" si="3"/>
        <v>407.4</v>
      </c>
      <c r="H36" t="e">
        <f t="shared" si="4"/>
        <v>#N/A</v>
      </c>
      <c r="I36" t="e">
        <f t="shared" si="5"/>
        <v>#N/A</v>
      </c>
      <c r="J36" t="e">
        <f t="shared" si="6"/>
        <v>#N/A</v>
      </c>
      <c r="K36" t="e">
        <f t="shared" si="7"/>
        <v>#N/A</v>
      </c>
      <c r="L36">
        <f t="shared" si="8"/>
        <v>0</v>
      </c>
    </row>
    <row r="37" spans="1:12" x14ac:dyDescent="0.3">
      <c r="A37">
        <f t="shared" si="1"/>
        <v>12</v>
      </c>
      <c r="B37" t="str">
        <f t="shared" si="2"/>
        <v>1997</v>
      </c>
      <c r="C37" s="1">
        <f t="shared" si="9"/>
        <v>35795</v>
      </c>
      <c r="D37" s="2" cm="1">
        <f t="array" ref="D37">_xlfn.NUMBERVALUE(IF(VLOOKUP($A37,'Ingresos totales'!$1:$1048576,MATCH($B37,LEFT('Ingresos totales'!$1:$1,4),0),FALSE)="",NA(),VLOOKUP($A37,'Ingresos totales'!$1:$1048576,MATCH($B37,LEFT('Ingresos totales'!$1:$1,4),0),FALSE)))</f>
        <v>1563.5</v>
      </c>
      <c r="E37" cm="1">
        <f t="array" ref="E37">_xlfn.NUMBERVALUE(IF(VLOOKUP($A37,'Ingresos tributarios'!$1:$1048576,MATCH($B37,LEFT('Ingresos tributarios'!$1:$1,4),0),FALSE)="",NA(),VLOOKUP($A37,'Ingresos tributarios'!$1:$1048576,MATCH($B37,LEFT('Ingresos tributarios'!$1:$1,4),0),FALSE)))</f>
        <v>1300.2</v>
      </c>
      <c r="F37" cm="1">
        <f t="array" ref="F37">_xlfn.NUMBERVALUE(IF(VLOOKUP($A37,'Gastos totales'!$1:$1048576,MATCH($B37,LEFT('Gastos totales'!$1:$1,4),0),FALSE)="",NA(),VLOOKUP($A37,'Gastos totales'!$1:$1048576,MATCH($B37,LEFT('Gastos totales'!$1:$1,4),0),FALSE)))</f>
        <v>2815.7</v>
      </c>
      <c r="G37" s="2">
        <f t="shared" si="3"/>
        <v>1252.1999999999998</v>
      </c>
      <c r="H37" t="e">
        <f t="shared" si="4"/>
        <v>#N/A</v>
      </c>
      <c r="I37" t="e">
        <f t="shared" si="5"/>
        <v>#N/A</v>
      </c>
      <c r="J37" t="e">
        <f t="shared" si="6"/>
        <v>#N/A</v>
      </c>
      <c r="K37" t="e">
        <f t="shared" si="7"/>
        <v>#N/A</v>
      </c>
      <c r="L37">
        <f t="shared" si="8"/>
        <v>0</v>
      </c>
    </row>
    <row r="38" spans="1:12" x14ac:dyDescent="0.3">
      <c r="A38">
        <f t="shared" si="1"/>
        <v>1</v>
      </c>
      <c r="B38" t="str">
        <f t="shared" si="2"/>
        <v>1998</v>
      </c>
      <c r="C38" s="1">
        <f t="shared" si="9"/>
        <v>35826</v>
      </c>
      <c r="D38" s="2" cm="1">
        <f t="array" ref="D38">_xlfn.NUMBERVALUE(IF(VLOOKUP($A38,'Ingresos totales'!$1:$1048576,MATCH($B38,LEFT('Ingresos totales'!$1:$1,4),0),FALSE)="",NA(),VLOOKUP($A38,'Ingresos totales'!$1:$1048576,MATCH($B38,LEFT('Ingresos totales'!$1:$1,4),0),FALSE)))</f>
        <v>862.6</v>
      </c>
      <c r="E38" cm="1">
        <f t="array" ref="E38">_xlfn.NUMBERVALUE(IF(VLOOKUP($A38,'Ingresos tributarios'!$1:$1048576,MATCH($B38,LEFT('Ingresos tributarios'!$1:$1,4),0),FALSE)="",NA(),VLOOKUP($A38,'Ingresos tributarios'!$1:$1048576,MATCH($B38,LEFT('Ingresos tributarios'!$1:$1,4),0),FALSE)))</f>
        <v>729.5</v>
      </c>
      <c r="F38" cm="1">
        <f t="array" ref="F38">_xlfn.NUMBERVALUE(IF(VLOOKUP($A38,'Gastos totales'!$1:$1048576,MATCH($B38,LEFT('Gastos totales'!$1:$1,4),0),FALSE)="",NA(),VLOOKUP($A38,'Gastos totales'!$1:$1048576,MATCH($B38,LEFT('Gastos totales'!$1:$1,4),0),FALSE)))</f>
        <v>618.4</v>
      </c>
      <c r="G38" s="2">
        <f t="shared" si="3"/>
        <v>-244.20000000000005</v>
      </c>
      <c r="H38" t="e">
        <f t="shared" si="4"/>
        <v>#N/A</v>
      </c>
      <c r="I38" t="e">
        <f t="shared" si="5"/>
        <v>#N/A</v>
      </c>
      <c r="J38" t="e">
        <f t="shared" si="6"/>
        <v>#N/A</v>
      </c>
      <c r="K38" t="e">
        <f t="shared" si="7"/>
        <v>#N/A</v>
      </c>
      <c r="L38">
        <f t="shared" si="8"/>
        <v>0</v>
      </c>
    </row>
    <row r="39" spans="1:12" x14ac:dyDescent="0.3">
      <c r="A39">
        <f t="shared" si="1"/>
        <v>2</v>
      </c>
      <c r="B39" t="str">
        <f t="shared" si="2"/>
        <v>1998</v>
      </c>
      <c r="C39" s="1">
        <f t="shared" si="9"/>
        <v>35854</v>
      </c>
      <c r="D39" s="2" cm="1">
        <f t="array" ref="D39">_xlfn.NUMBERVALUE(IF(VLOOKUP($A39,'Ingresos totales'!$1:$1048576,MATCH($B39,LEFT('Ingresos totales'!$1:$1,4),0),FALSE)="",NA(),VLOOKUP($A39,'Ingresos totales'!$1:$1048576,MATCH($B39,LEFT('Ingresos totales'!$1:$1,4),0),FALSE)))</f>
        <v>897.2</v>
      </c>
      <c r="E39" cm="1">
        <f t="array" ref="E39">_xlfn.NUMBERVALUE(IF(VLOOKUP($A39,'Ingresos tributarios'!$1:$1048576,MATCH($B39,LEFT('Ingresos tributarios'!$1:$1,4),0),FALSE)="",NA(),VLOOKUP($A39,'Ingresos tributarios'!$1:$1048576,MATCH($B39,LEFT('Ingresos tributarios'!$1:$1,4),0),FALSE)))</f>
        <v>753.2</v>
      </c>
      <c r="F39" cm="1">
        <f t="array" ref="F39">_xlfn.NUMBERVALUE(IF(VLOOKUP($A39,'Gastos totales'!$1:$1048576,MATCH($B39,LEFT('Gastos totales'!$1:$1,4),0),FALSE)="",NA(),VLOOKUP($A39,'Gastos totales'!$1:$1048576,MATCH($B39,LEFT('Gastos totales'!$1:$1,4),0),FALSE)))</f>
        <v>699</v>
      </c>
      <c r="G39" s="2">
        <f t="shared" si="3"/>
        <v>-198.20000000000005</v>
      </c>
      <c r="H39" t="e">
        <f t="shared" si="4"/>
        <v>#N/A</v>
      </c>
      <c r="I39" t="e">
        <f t="shared" si="5"/>
        <v>#N/A</v>
      </c>
      <c r="J39" t="e">
        <f t="shared" si="6"/>
        <v>#N/A</v>
      </c>
      <c r="K39" t="e">
        <f t="shared" si="7"/>
        <v>#N/A</v>
      </c>
      <c r="L39">
        <f t="shared" si="8"/>
        <v>0</v>
      </c>
    </row>
    <row r="40" spans="1:12" x14ac:dyDescent="0.3">
      <c r="A40">
        <f t="shared" si="1"/>
        <v>3</v>
      </c>
      <c r="B40" t="str">
        <f t="shared" si="2"/>
        <v>1998</v>
      </c>
      <c r="C40" s="1">
        <f t="shared" si="9"/>
        <v>35885</v>
      </c>
      <c r="D40" s="2" cm="1">
        <f t="array" ref="D40">_xlfn.NUMBERVALUE(IF(VLOOKUP($A40,'Ingresos totales'!$1:$1048576,MATCH($B40,LEFT('Ingresos totales'!$1:$1,4),0),FALSE)="",NA(),VLOOKUP($A40,'Ingresos totales'!$1:$1048576,MATCH($B40,LEFT('Ingresos totales'!$1:$1,4),0),FALSE)))</f>
        <v>825</v>
      </c>
      <c r="E40" cm="1">
        <f t="array" ref="E40">_xlfn.NUMBERVALUE(IF(VLOOKUP($A40,'Ingresos tributarios'!$1:$1048576,MATCH($B40,LEFT('Ingresos tributarios'!$1:$1,4),0),FALSE)="",NA(),VLOOKUP($A40,'Ingresos tributarios'!$1:$1048576,MATCH($B40,LEFT('Ingresos tributarios'!$1:$1,4),0),FALSE)))</f>
        <v>800.6</v>
      </c>
      <c r="F40" cm="1">
        <f t="array" ref="F40">_xlfn.NUMBERVALUE(IF(VLOOKUP($A40,'Gastos totales'!$1:$1048576,MATCH($B40,LEFT('Gastos totales'!$1:$1,4),0),FALSE)="",NA(),VLOOKUP($A40,'Gastos totales'!$1:$1048576,MATCH($B40,LEFT('Gastos totales'!$1:$1,4),0),FALSE)))</f>
        <v>769.6</v>
      </c>
      <c r="G40" s="2">
        <f t="shared" si="3"/>
        <v>-55.399999999999977</v>
      </c>
      <c r="H40" t="e">
        <f t="shared" si="4"/>
        <v>#N/A</v>
      </c>
      <c r="I40" t="e">
        <f t="shared" si="5"/>
        <v>#N/A</v>
      </c>
      <c r="J40" t="e">
        <f t="shared" si="6"/>
        <v>#N/A</v>
      </c>
      <c r="K40" t="e">
        <f t="shared" si="7"/>
        <v>#N/A</v>
      </c>
      <c r="L40">
        <f t="shared" si="8"/>
        <v>0</v>
      </c>
    </row>
    <row r="41" spans="1:12" x14ac:dyDescent="0.3">
      <c r="A41">
        <f t="shared" si="1"/>
        <v>4</v>
      </c>
      <c r="B41" t="str">
        <f t="shared" si="2"/>
        <v>1998</v>
      </c>
      <c r="C41" s="1">
        <f t="shared" si="9"/>
        <v>35915</v>
      </c>
      <c r="D41" s="2" cm="1">
        <f t="array" ref="D41">_xlfn.NUMBERVALUE(IF(VLOOKUP($A41,'Ingresos totales'!$1:$1048576,MATCH($B41,LEFT('Ingresos totales'!$1:$1,4),0),FALSE)="",NA(),VLOOKUP($A41,'Ingresos totales'!$1:$1048576,MATCH($B41,LEFT('Ingresos totales'!$1:$1,4),0),FALSE)))</f>
        <v>1193</v>
      </c>
      <c r="E41" cm="1">
        <f t="array" ref="E41">_xlfn.NUMBERVALUE(IF(VLOOKUP($A41,'Ingresos tributarios'!$1:$1048576,MATCH($B41,LEFT('Ingresos tributarios'!$1:$1,4),0),FALSE)="",NA(),VLOOKUP($A41,'Ingresos tributarios'!$1:$1048576,MATCH($B41,LEFT('Ingresos tributarios'!$1:$1,4),0),FALSE)))</f>
        <v>1099.3</v>
      </c>
      <c r="F41" cm="1">
        <f t="array" ref="F41">_xlfn.NUMBERVALUE(IF(VLOOKUP($A41,'Gastos totales'!$1:$1048576,MATCH($B41,LEFT('Gastos totales'!$1:$1,4),0),FALSE)="",NA(),VLOOKUP($A41,'Gastos totales'!$1:$1048576,MATCH($B41,LEFT('Gastos totales'!$1:$1,4),0),FALSE)))</f>
        <v>995.4</v>
      </c>
      <c r="G41" s="2">
        <f t="shared" si="3"/>
        <v>-197.60000000000002</v>
      </c>
      <c r="H41" t="e">
        <f t="shared" si="4"/>
        <v>#N/A</v>
      </c>
      <c r="I41" t="e">
        <f t="shared" si="5"/>
        <v>#N/A</v>
      </c>
      <c r="J41" t="e">
        <f t="shared" si="6"/>
        <v>#N/A</v>
      </c>
      <c r="K41" t="e">
        <f t="shared" si="7"/>
        <v>#N/A</v>
      </c>
      <c r="L41">
        <f t="shared" si="8"/>
        <v>0</v>
      </c>
    </row>
    <row r="42" spans="1:12" x14ac:dyDescent="0.3">
      <c r="A42">
        <f t="shared" si="1"/>
        <v>5</v>
      </c>
      <c r="B42" t="str">
        <f t="shared" si="2"/>
        <v>1998</v>
      </c>
      <c r="C42" s="1">
        <f t="shared" si="9"/>
        <v>35946</v>
      </c>
      <c r="D42" s="2" cm="1">
        <f t="array" ref="D42">_xlfn.NUMBERVALUE(IF(VLOOKUP($A42,'Ingresos totales'!$1:$1048576,MATCH($B42,LEFT('Ingresos totales'!$1:$1,4),0),FALSE)="",NA(),VLOOKUP($A42,'Ingresos totales'!$1:$1048576,MATCH($B42,LEFT('Ingresos totales'!$1:$1,4),0),FALSE)))</f>
        <v>1338.1</v>
      </c>
      <c r="E42" cm="1">
        <f t="array" ref="E42">_xlfn.NUMBERVALUE(IF(VLOOKUP($A42,'Ingresos tributarios'!$1:$1048576,MATCH($B42,LEFT('Ingresos tributarios'!$1:$1,4),0),FALSE)="",NA(),VLOOKUP($A42,'Ingresos tributarios'!$1:$1048576,MATCH($B42,LEFT('Ingresos tributarios'!$1:$1,4),0),FALSE)))</f>
        <v>1018</v>
      </c>
      <c r="F42" cm="1">
        <f t="array" ref="F42">_xlfn.NUMBERVALUE(IF(VLOOKUP($A42,'Gastos totales'!$1:$1048576,MATCH($B42,LEFT('Gastos totales'!$1:$1,4),0),FALSE)="",NA(),VLOOKUP($A42,'Gastos totales'!$1:$1048576,MATCH($B42,LEFT('Gastos totales'!$1:$1,4),0),FALSE)))</f>
        <v>922.7</v>
      </c>
      <c r="G42" s="2">
        <f t="shared" si="3"/>
        <v>-415.39999999999986</v>
      </c>
      <c r="H42" t="e">
        <f t="shared" si="4"/>
        <v>#N/A</v>
      </c>
      <c r="I42" t="e">
        <f t="shared" si="5"/>
        <v>#N/A</v>
      </c>
      <c r="J42" t="e">
        <f t="shared" si="6"/>
        <v>#N/A</v>
      </c>
      <c r="K42" t="e">
        <f t="shared" si="7"/>
        <v>#N/A</v>
      </c>
      <c r="L42">
        <f t="shared" si="8"/>
        <v>0</v>
      </c>
    </row>
    <row r="43" spans="1:12" x14ac:dyDescent="0.3">
      <c r="A43">
        <f t="shared" si="1"/>
        <v>6</v>
      </c>
      <c r="B43" t="str">
        <f t="shared" si="2"/>
        <v>1998</v>
      </c>
      <c r="C43" s="1">
        <f t="shared" si="9"/>
        <v>35976</v>
      </c>
      <c r="D43" s="2" cm="1">
        <f t="array" ref="D43">_xlfn.NUMBERVALUE(IF(VLOOKUP($A43,'Ingresos totales'!$1:$1048576,MATCH($B43,LEFT('Ingresos totales'!$1:$1,4),0),FALSE)="",NA(),VLOOKUP($A43,'Ingresos totales'!$1:$1048576,MATCH($B43,LEFT('Ingresos totales'!$1:$1,4),0),FALSE)))</f>
        <v>807.8</v>
      </c>
      <c r="E43" cm="1">
        <f t="array" ref="E43">_xlfn.NUMBERVALUE(IF(VLOOKUP($A43,'Ingresos tributarios'!$1:$1048576,MATCH($B43,LEFT('Ingresos tributarios'!$1:$1,4),0),FALSE)="",NA(),VLOOKUP($A43,'Ingresos tributarios'!$1:$1048576,MATCH($B43,LEFT('Ingresos tributarios'!$1:$1,4),0),FALSE)))</f>
        <v>766.5</v>
      </c>
      <c r="F43" cm="1">
        <f t="array" ref="F43">_xlfn.NUMBERVALUE(IF(VLOOKUP($A43,'Gastos totales'!$1:$1048576,MATCH($B43,LEFT('Gastos totales'!$1:$1,4),0),FALSE)="",NA(),VLOOKUP($A43,'Gastos totales'!$1:$1048576,MATCH($B43,LEFT('Gastos totales'!$1:$1,4),0),FALSE)))</f>
        <v>985.5</v>
      </c>
      <c r="G43" s="2">
        <f t="shared" si="3"/>
        <v>177.70000000000005</v>
      </c>
      <c r="H43" t="e">
        <f t="shared" si="4"/>
        <v>#N/A</v>
      </c>
      <c r="I43" t="e">
        <f t="shared" si="5"/>
        <v>#N/A</v>
      </c>
      <c r="J43" t="e">
        <f t="shared" si="6"/>
        <v>#N/A</v>
      </c>
      <c r="K43" t="e">
        <f t="shared" si="7"/>
        <v>#N/A</v>
      </c>
      <c r="L43">
        <f t="shared" si="8"/>
        <v>0</v>
      </c>
    </row>
    <row r="44" spans="1:12" x14ac:dyDescent="0.3">
      <c r="A44">
        <f t="shared" si="1"/>
        <v>7</v>
      </c>
      <c r="B44" t="str">
        <f t="shared" si="2"/>
        <v>1998</v>
      </c>
      <c r="C44" s="1">
        <f t="shared" si="9"/>
        <v>36007</v>
      </c>
      <c r="D44" s="2" cm="1">
        <f t="array" ref="D44">_xlfn.NUMBERVALUE(IF(VLOOKUP($A44,'Ingresos totales'!$1:$1048576,MATCH($B44,LEFT('Ingresos totales'!$1:$1,4),0),FALSE)="",NA(),VLOOKUP($A44,'Ingresos totales'!$1:$1048576,MATCH($B44,LEFT('Ingresos totales'!$1:$1,4),0),FALSE)))</f>
        <v>1153.8</v>
      </c>
      <c r="E44" cm="1">
        <f t="array" ref="E44">_xlfn.NUMBERVALUE(IF(VLOOKUP($A44,'Ingresos tributarios'!$1:$1048576,MATCH($B44,LEFT('Ingresos tributarios'!$1:$1,4),0),FALSE)="",NA(),VLOOKUP($A44,'Ingresos tributarios'!$1:$1048576,MATCH($B44,LEFT('Ingresos tributarios'!$1:$1,4),0),FALSE)))</f>
        <v>1117.9000000000001</v>
      </c>
      <c r="F44" cm="1">
        <f t="array" ref="F44">_xlfn.NUMBERVALUE(IF(VLOOKUP($A44,'Gastos totales'!$1:$1048576,MATCH($B44,LEFT('Gastos totales'!$1:$1,4),0),FALSE)="",NA(),VLOOKUP($A44,'Gastos totales'!$1:$1048576,MATCH($B44,LEFT('Gastos totales'!$1:$1,4),0),FALSE)))</f>
        <v>1177.3</v>
      </c>
      <c r="G44" s="2">
        <f t="shared" si="3"/>
        <v>23.5</v>
      </c>
      <c r="H44" t="e">
        <f t="shared" si="4"/>
        <v>#N/A</v>
      </c>
      <c r="I44" t="e">
        <f t="shared" si="5"/>
        <v>#N/A</v>
      </c>
      <c r="J44" t="e">
        <f t="shared" si="6"/>
        <v>#N/A</v>
      </c>
      <c r="K44" t="e">
        <f t="shared" si="7"/>
        <v>#N/A</v>
      </c>
      <c r="L44">
        <f t="shared" si="8"/>
        <v>0</v>
      </c>
    </row>
    <row r="45" spans="1:12" x14ac:dyDescent="0.3">
      <c r="A45">
        <f t="shared" si="1"/>
        <v>8</v>
      </c>
      <c r="B45" t="str">
        <f t="shared" si="2"/>
        <v>1998</v>
      </c>
      <c r="C45" s="1">
        <f t="shared" si="9"/>
        <v>36038</v>
      </c>
      <c r="D45" s="2" cm="1">
        <f t="array" ref="D45">_xlfn.NUMBERVALUE(IF(VLOOKUP($A45,'Ingresos totales'!$1:$1048576,MATCH($B45,LEFT('Ingresos totales'!$1:$1,4),0),FALSE)="",NA(),VLOOKUP($A45,'Ingresos totales'!$1:$1048576,MATCH($B45,LEFT('Ingresos totales'!$1:$1,4),0),FALSE)))</f>
        <v>840.6</v>
      </c>
      <c r="E45" cm="1">
        <f t="array" ref="E45">_xlfn.NUMBERVALUE(IF(VLOOKUP($A45,'Ingresos tributarios'!$1:$1048576,MATCH($B45,LEFT('Ingresos tributarios'!$1:$1,4),0),FALSE)="",NA(),VLOOKUP($A45,'Ingresos tributarios'!$1:$1048576,MATCH($B45,LEFT('Ingresos tributarios'!$1:$1,4),0),FALSE)))</f>
        <v>802</v>
      </c>
      <c r="F45" cm="1">
        <f t="array" ref="F45">_xlfn.NUMBERVALUE(IF(VLOOKUP($A45,'Gastos totales'!$1:$1048576,MATCH($B45,LEFT('Gastos totales'!$1:$1,4),0),FALSE)="",NA(),VLOOKUP($A45,'Gastos totales'!$1:$1048576,MATCH($B45,LEFT('Gastos totales'!$1:$1,4),0),FALSE)))</f>
        <v>1292.2</v>
      </c>
      <c r="G45" s="2">
        <f t="shared" si="3"/>
        <v>451.6</v>
      </c>
      <c r="H45" t="e">
        <f t="shared" si="4"/>
        <v>#N/A</v>
      </c>
      <c r="I45" t="e">
        <f t="shared" si="5"/>
        <v>#N/A</v>
      </c>
      <c r="J45" t="e">
        <f t="shared" si="6"/>
        <v>#N/A</v>
      </c>
      <c r="K45" t="e">
        <f t="shared" si="7"/>
        <v>#N/A</v>
      </c>
      <c r="L45">
        <f t="shared" si="8"/>
        <v>0</v>
      </c>
    </row>
    <row r="46" spans="1:12" x14ac:dyDescent="0.3">
      <c r="A46">
        <f t="shared" si="1"/>
        <v>9</v>
      </c>
      <c r="B46" t="str">
        <f t="shared" si="2"/>
        <v>1998</v>
      </c>
      <c r="C46" s="1">
        <f t="shared" si="9"/>
        <v>36068</v>
      </c>
      <c r="D46" s="2" cm="1">
        <f t="array" ref="D46">_xlfn.NUMBERVALUE(IF(VLOOKUP($A46,'Ingresos totales'!$1:$1048576,MATCH($B46,LEFT('Ingresos totales'!$1:$1,4),0),FALSE)="",NA(),VLOOKUP($A46,'Ingresos totales'!$1:$1048576,MATCH($B46,LEFT('Ingresos totales'!$1:$1,4),0),FALSE)))</f>
        <v>741.1</v>
      </c>
      <c r="E46" cm="1">
        <f t="array" ref="E46">_xlfn.NUMBERVALUE(IF(VLOOKUP($A46,'Ingresos tributarios'!$1:$1048576,MATCH($B46,LEFT('Ingresos tributarios'!$1:$1,4),0),FALSE)="",NA(),VLOOKUP($A46,'Ingresos tributarios'!$1:$1048576,MATCH($B46,LEFT('Ingresos tributarios'!$1:$1,4),0),FALSE)))</f>
        <v>736.4</v>
      </c>
      <c r="F46" cm="1">
        <f t="array" ref="F46">_xlfn.NUMBERVALUE(IF(VLOOKUP($A46,'Gastos totales'!$1:$1048576,MATCH($B46,LEFT('Gastos totales'!$1:$1,4),0),FALSE)="",NA(),VLOOKUP($A46,'Gastos totales'!$1:$1048576,MATCH($B46,LEFT('Gastos totales'!$1:$1,4),0),FALSE)))</f>
        <v>1373.7</v>
      </c>
      <c r="G46" s="2">
        <f t="shared" si="3"/>
        <v>632.6</v>
      </c>
      <c r="H46" t="e">
        <f t="shared" si="4"/>
        <v>#N/A</v>
      </c>
      <c r="I46" t="e">
        <f t="shared" si="5"/>
        <v>#N/A</v>
      </c>
      <c r="J46" t="e">
        <f t="shared" si="6"/>
        <v>#N/A</v>
      </c>
      <c r="K46" t="e">
        <f t="shared" si="7"/>
        <v>#N/A</v>
      </c>
      <c r="L46">
        <f t="shared" si="8"/>
        <v>0</v>
      </c>
    </row>
    <row r="47" spans="1:12" x14ac:dyDescent="0.3">
      <c r="A47">
        <f t="shared" si="1"/>
        <v>10</v>
      </c>
      <c r="B47" t="str">
        <f t="shared" si="2"/>
        <v>1998</v>
      </c>
      <c r="C47" s="1">
        <f t="shared" si="9"/>
        <v>36099</v>
      </c>
      <c r="D47" s="2" cm="1">
        <f t="array" ref="D47">_xlfn.NUMBERVALUE(IF(VLOOKUP($A47,'Ingresos totales'!$1:$1048576,MATCH($B47,LEFT('Ingresos totales'!$1:$1,4),0),FALSE)="",NA(),VLOOKUP($A47,'Ingresos totales'!$1:$1048576,MATCH($B47,LEFT('Ingresos totales'!$1:$1,4),0),FALSE)))</f>
        <v>1097.0999999999999</v>
      </c>
      <c r="E47" cm="1">
        <f t="array" ref="E47">_xlfn.NUMBERVALUE(IF(VLOOKUP($A47,'Ingresos tributarios'!$1:$1048576,MATCH($B47,LEFT('Ingresos tributarios'!$1:$1,4),0),FALSE)="",NA(),VLOOKUP($A47,'Ingresos tributarios'!$1:$1048576,MATCH($B47,LEFT('Ingresos tributarios'!$1:$1,4),0),FALSE)))</f>
        <v>1053.8</v>
      </c>
      <c r="F47" cm="1">
        <f t="array" ref="F47">_xlfn.NUMBERVALUE(IF(VLOOKUP($A47,'Gastos totales'!$1:$1048576,MATCH($B47,LEFT('Gastos totales'!$1:$1,4),0),FALSE)="",NA(),VLOOKUP($A47,'Gastos totales'!$1:$1048576,MATCH($B47,LEFT('Gastos totales'!$1:$1,4),0),FALSE)))</f>
        <v>1297.4000000000001</v>
      </c>
      <c r="G47" s="2">
        <f t="shared" si="3"/>
        <v>200.30000000000018</v>
      </c>
      <c r="H47" t="e">
        <f t="shared" si="4"/>
        <v>#N/A</v>
      </c>
      <c r="I47" t="e">
        <f t="shared" si="5"/>
        <v>#N/A</v>
      </c>
      <c r="J47" t="e">
        <f t="shared" si="6"/>
        <v>#N/A</v>
      </c>
      <c r="K47" t="e">
        <f t="shared" si="7"/>
        <v>#N/A</v>
      </c>
      <c r="L47">
        <f t="shared" si="8"/>
        <v>0</v>
      </c>
    </row>
    <row r="48" spans="1:12" x14ac:dyDescent="0.3">
      <c r="A48">
        <f t="shared" si="1"/>
        <v>11</v>
      </c>
      <c r="B48" t="str">
        <f t="shared" si="2"/>
        <v>1998</v>
      </c>
      <c r="C48" s="1">
        <f t="shared" si="9"/>
        <v>36129</v>
      </c>
      <c r="D48" s="2" cm="1">
        <f t="array" ref="D48">_xlfn.NUMBERVALUE(IF(VLOOKUP($A48,'Ingresos totales'!$1:$1048576,MATCH($B48,LEFT('Ingresos totales'!$1:$1,4),0),FALSE)="",NA(),VLOOKUP($A48,'Ingresos totales'!$1:$1048576,MATCH($B48,LEFT('Ingresos totales'!$1:$1,4),0),FALSE)))</f>
        <v>1125.4000000000001</v>
      </c>
      <c r="E48" cm="1">
        <f t="array" ref="E48">_xlfn.NUMBERVALUE(IF(VLOOKUP($A48,'Ingresos tributarios'!$1:$1048576,MATCH($B48,LEFT('Ingresos tributarios'!$1:$1,4),0),FALSE)="",NA(),VLOOKUP($A48,'Ingresos tributarios'!$1:$1048576,MATCH($B48,LEFT('Ingresos tributarios'!$1:$1,4),0),FALSE)))</f>
        <v>1060.4000000000001</v>
      </c>
      <c r="F48" cm="1">
        <f t="array" ref="F48">_xlfn.NUMBERVALUE(IF(VLOOKUP($A48,'Gastos totales'!$1:$1048576,MATCH($B48,LEFT('Gastos totales'!$1:$1,4),0),FALSE)="",NA(),VLOOKUP($A48,'Gastos totales'!$1:$1048576,MATCH($B48,LEFT('Gastos totales'!$1:$1,4),0),FALSE)))</f>
        <v>1331.3</v>
      </c>
      <c r="G48" s="2">
        <f t="shared" si="3"/>
        <v>205.89999999999986</v>
      </c>
      <c r="H48" t="e">
        <f t="shared" si="4"/>
        <v>#N/A</v>
      </c>
      <c r="I48" t="e">
        <f t="shared" si="5"/>
        <v>#N/A</v>
      </c>
      <c r="J48" t="e">
        <f t="shared" si="6"/>
        <v>#N/A</v>
      </c>
      <c r="K48" t="e">
        <f t="shared" si="7"/>
        <v>#N/A</v>
      </c>
      <c r="L48">
        <f t="shared" si="8"/>
        <v>0</v>
      </c>
    </row>
    <row r="49" spans="1:12" x14ac:dyDescent="0.3">
      <c r="A49">
        <f t="shared" si="1"/>
        <v>12</v>
      </c>
      <c r="B49" t="str">
        <f t="shared" si="2"/>
        <v>1998</v>
      </c>
      <c r="C49" s="1">
        <f t="shared" si="9"/>
        <v>36160</v>
      </c>
      <c r="D49" s="2" cm="1">
        <f t="array" ref="D49">_xlfn.NUMBERVALUE(IF(VLOOKUP($A49,'Ingresos totales'!$1:$1048576,MATCH($B49,LEFT('Ingresos totales'!$1:$1,4),0),FALSE)="",NA(),VLOOKUP($A49,'Ingresos totales'!$1:$1048576,MATCH($B49,LEFT('Ingresos totales'!$1:$1,4),0),FALSE)))</f>
        <v>1118.5999999999999</v>
      </c>
      <c r="E49" cm="1">
        <f t="array" ref="E49">_xlfn.NUMBERVALUE(IF(VLOOKUP($A49,'Ingresos tributarios'!$1:$1048576,MATCH($B49,LEFT('Ingresos tributarios'!$1:$1,4),0),FALSE)="",NA(),VLOOKUP($A49,'Ingresos tributarios'!$1:$1048576,MATCH($B49,LEFT('Ingresos tributarios'!$1:$1,4),0),FALSE)))</f>
        <v>815.5</v>
      </c>
      <c r="F49" cm="1">
        <f t="array" ref="F49">_xlfn.NUMBERVALUE(IF(VLOOKUP($A49,'Gastos totales'!$1:$1048576,MATCH($B49,LEFT('Gastos totales'!$1:$1,4),0),FALSE)="",NA(),VLOOKUP($A49,'Gastos totales'!$1:$1048576,MATCH($B49,LEFT('Gastos totales'!$1:$1,4),0),FALSE)))</f>
        <v>3230.5</v>
      </c>
      <c r="G49" s="2">
        <f t="shared" si="3"/>
        <v>2111.9</v>
      </c>
      <c r="H49" t="e">
        <f t="shared" si="4"/>
        <v>#N/A</v>
      </c>
      <c r="I49" t="e">
        <f t="shared" si="5"/>
        <v>#N/A</v>
      </c>
      <c r="J49" t="e">
        <f t="shared" si="6"/>
        <v>#N/A</v>
      </c>
      <c r="K49" t="e">
        <f t="shared" si="7"/>
        <v>#N/A</v>
      </c>
      <c r="L49">
        <f t="shared" si="8"/>
        <v>0</v>
      </c>
    </row>
    <row r="50" spans="1:12" x14ac:dyDescent="0.3">
      <c r="A50">
        <f t="shared" si="1"/>
        <v>1</v>
      </c>
      <c r="B50" t="str">
        <f t="shared" si="2"/>
        <v>1999</v>
      </c>
      <c r="C50" s="1">
        <f t="shared" si="9"/>
        <v>36191</v>
      </c>
      <c r="D50" s="2" cm="1">
        <f t="array" ref="D50">_xlfn.NUMBERVALUE(IF(VLOOKUP($A50,'Ingresos totales'!$1:$1048576,MATCH($B50,LEFT('Ingresos totales'!$1:$1,4),0),FALSE)="",NA(),VLOOKUP($A50,'Ingresos totales'!$1:$1048576,MATCH($B50,LEFT('Ingresos totales'!$1:$1,4),0),FALSE)))</f>
        <v>1091.3</v>
      </c>
      <c r="E50" cm="1">
        <f t="array" ref="E50">_xlfn.NUMBERVALUE(IF(VLOOKUP($A50,'Ingresos tributarios'!$1:$1048576,MATCH($B50,LEFT('Ingresos tributarios'!$1:$1,4),0),FALSE)="",NA(),VLOOKUP($A50,'Ingresos tributarios'!$1:$1048576,MATCH($B50,LEFT('Ingresos tributarios'!$1:$1,4),0),FALSE)))</f>
        <v>1059.5</v>
      </c>
      <c r="F50" cm="1">
        <f t="array" ref="F50">_xlfn.NUMBERVALUE(IF(VLOOKUP($A50,'Gastos totales'!$1:$1048576,MATCH($B50,LEFT('Gastos totales'!$1:$1,4),0),FALSE)="",NA(),VLOOKUP($A50,'Gastos totales'!$1:$1048576,MATCH($B50,LEFT('Gastos totales'!$1:$1,4),0),FALSE)))</f>
        <v>799.4</v>
      </c>
      <c r="G50" s="2">
        <f t="shared" si="3"/>
        <v>-291.89999999999998</v>
      </c>
      <c r="H50" t="e">
        <f t="shared" si="4"/>
        <v>#N/A</v>
      </c>
      <c r="I50" t="e">
        <f t="shared" si="5"/>
        <v>#N/A</v>
      </c>
      <c r="J50" t="e">
        <f t="shared" si="6"/>
        <v>#N/A</v>
      </c>
      <c r="K50" t="e">
        <f t="shared" si="7"/>
        <v>#N/A</v>
      </c>
      <c r="L50">
        <f t="shared" si="8"/>
        <v>0</v>
      </c>
    </row>
    <row r="51" spans="1:12" x14ac:dyDescent="0.3">
      <c r="A51">
        <f t="shared" si="1"/>
        <v>2</v>
      </c>
      <c r="B51" t="str">
        <f t="shared" si="2"/>
        <v>1999</v>
      </c>
      <c r="C51" s="1">
        <f t="shared" si="9"/>
        <v>36219</v>
      </c>
      <c r="D51" s="2" cm="1">
        <f t="array" ref="D51">_xlfn.NUMBERVALUE(IF(VLOOKUP($A51,'Ingresos totales'!$1:$1048576,MATCH($B51,LEFT('Ingresos totales'!$1:$1,4),0),FALSE)="",NA(),VLOOKUP($A51,'Ingresos totales'!$1:$1048576,MATCH($B51,LEFT('Ingresos totales'!$1:$1,4),0),FALSE)))</f>
        <v>1038.5</v>
      </c>
      <c r="E51" cm="1">
        <f t="array" ref="E51">_xlfn.NUMBERVALUE(IF(VLOOKUP($A51,'Ingresos tributarios'!$1:$1048576,MATCH($B51,LEFT('Ingresos tributarios'!$1:$1,4),0),FALSE)="",NA(),VLOOKUP($A51,'Ingresos tributarios'!$1:$1048576,MATCH($B51,LEFT('Ingresos tributarios'!$1:$1,4),0),FALSE)))</f>
        <v>978.1</v>
      </c>
      <c r="F51" cm="1">
        <f t="array" ref="F51">_xlfn.NUMBERVALUE(IF(VLOOKUP($A51,'Gastos totales'!$1:$1048576,MATCH($B51,LEFT('Gastos totales'!$1:$1,4),0),FALSE)="",NA(),VLOOKUP($A51,'Gastos totales'!$1:$1048576,MATCH($B51,LEFT('Gastos totales'!$1:$1,4),0),FALSE)))</f>
        <v>1001.3</v>
      </c>
      <c r="G51" s="2">
        <f t="shared" si="3"/>
        <v>-37.200000000000045</v>
      </c>
      <c r="H51" t="e">
        <f t="shared" si="4"/>
        <v>#N/A</v>
      </c>
      <c r="I51" t="e">
        <f t="shared" si="5"/>
        <v>#N/A</v>
      </c>
      <c r="J51" t="e">
        <f t="shared" si="6"/>
        <v>#N/A</v>
      </c>
      <c r="K51" t="e">
        <f t="shared" si="7"/>
        <v>#N/A</v>
      </c>
      <c r="L51">
        <f t="shared" si="8"/>
        <v>0</v>
      </c>
    </row>
    <row r="52" spans="1:12" x14ac:dyDescent="0.3">
      <c r="A52">
        <f t="shared" si="1"/>
        <v>3</v>
      </c>
      <c r="B52" t="str">
        <f t="shared" si="2"/>
        <v>1999</v>
      </c>
      <c r="C52" s="1">
        <f t="shared" si="9"/>
        <v>36250</v>
      </c>
      <c r="D52" s="2" cm="1">
        <f t="array" ref="D52">_xlfn.NUMBERVALUE(IF(VLOOKUP($A52,'Ingresos totales'!$1:$1048576,MATCH($B52,LEFT('Ingresos totales'!$1:$1,4),0),FALSE)="",NA(),VLOOKUP($A52,'Ingresos totales'!$1:$1048576,MATCH($B52,LEFT('Ingresos totales'!$1:$1,4),0),FALSE)))</f>
        <v>1015.3</v>
      </c>
      <c r="E52" cm="1">
        <f t="array" ref="E52">_xlfn.NUMBERVALUE(IF(VLOOKUP($A52,'Ingresos tributarios'!$1:$1048576,MATCH($B52,LEFT('Ingresos tributarios'!$1:$1,4),0),FALSE)="",NA(),VLOOKUP($A52,'Ingresos tributarios'!$1:$1048576,MATCH($B52,LEFT('Ingresos tributarios'!$1:$1,4),0),FALSE)))</f>
        <v>925.3</v>
      </c>
      <c r="F52" cm="1">
        <f t="array" ref="F52">_xlfn.NUMBERVALUE(IF(VLOOKUP($A52,'Gastos totales'!$1:$1048576,MATCH($B52,LEFT('Gastos totales'!$1:$1,4),0),FALSE)="",NA(),VLOOKUP($A52,'Gastos totales'!$1:$1048576,MATCH($B52,LEFT('Gastos totales'!$1:$1,4),0),FALSE)))</f>
        <v>1188.8</v>
      </c>
      <c r="G52" s="2">
        <f t="shared" si="3"/>
        <v>173.5</v>
      </c>
      <c r="H52" t="e">
        <f t="shared" si="4"/>
        <v>#N/A</v>
      </c>
      <c r="I52" t="e">
        <f t="shared" si="5"/>
        <v>#N/A</v>
      </c>
      <c r="J52" t="e">
        <f t="shared" si="6"/>
        <v>#N/A</v>
      </c>
      <c r="K52" t="e">
        <f t="shared" si="7"/>
        <v>#N/A</v>
      </c>
      <c r="L52">
        <f t="shared" si="8"/>
        <v>0</v>
      </c>
    </row>
    <row r="53" spans="1:12" x14ac:dyDescent="0.3">
      <c r="A53">
        <f t="shared" si="1"/>
        <v>4</v>
      </c>
      <c r="B53" t="str">
        <f t="shared" si="2"/>
        <v>1999</v>
      </c>
      <c r="C53" s="1">
        <f t="shared" si="9"/>
        <v>36280</v>
      </c>
      <c r="D53" s="2" cm="1">
        <f t="array" ref="D53">_xlfn.NUMBERVALUE(IF(VLOOKUP($A53,'Ingresos totales'!$1:$1048576,MATCH($B53,LEFT('Ingresos totales'!$1:$1,4),0),FALSE)="",NA(),VLOOKUP($A53,'Ingresos totales'!$1:$1048576,MATCH($B53,LEFT('Ingresos totales'!$1:$1,4),0),FALSE)))</f>
        <v>1395.5</v>
      </c>
      <c r="E53" cm="1">
        <f t="array" ref="E53">_xlfn.NUMBERVALUE(IF(VLOOKUP($A53,'Ingresos tributarios'!$1:$1048576,MATCH($B53,LEFT('Ingresos tributarios'!$1:$1,4),0),FALSE)="",NA(),VLOOKUP($A53,'Ingresos tributarios'!$1:$1048576,MATCH($B53,LEFT('Ingresos tributarios'!$1:$1,4),0),FALSE)))</f>
        <v>1249.4000000000001</v>
      </c>
      <c r="F53" cm="1">
        <f t="array" ref="F53">_xlfn.NUMBERVALUE(IF(VLOOKUP($A53,'Gastos totales'!$1:$1048576,MATCH($B53,LEFT('Gastos totales'!$1:$1,4),0),FALSE)="",NA(),VLOOKUP($A53,'Gastos totales'!$1:$1048576,MATCH($B53,LEFT('Gastos totales'!$1:$1,4),0),FALSE)))</f>
        <v>1378.2</v>
      </c>
      <c r="G53" s="2">
        <f t="shared" si="3"/>
        <v>-17.299999999999955</v>
      </c>
      <c r="H53" t="e">
        <f t="shared" si="4"/>
        <v>#N/A</v>
      </c>
      <c r="I53" t="e">
        <f t="shared" si="5"/>
        <v>#N/A</v>
      </c>
      <c r="J53" t="e">
        <f t="shared" si="6"/>
        <v>#N/A</v>
      </c>
      <c r="K53" t="e">
        <f t="shared" si="7"/>
        <v>#N/A</v>
      </c>
      <c r="L53">
        <f t="shared" si="8"/>
        <v>0</v>
      </c>
    </row>
    <row r="54" spans="1:12" x14ac:dyDescent="0.3">
      <c r="A54">
        <f t="shared" si="1"/>
        <v>5</v>
      </c>
      <c r="B54" t="str">
        <f t="shared" si="2"/>
        <v>1999</v>
      </c>
      <c r="C54" s="1">
        <f t="shared" si="9"/>
        <v>36311</v>
      </c>
      <c r="D54" s="2" cm="1">
        <f t="array" ref="D54">_xlfn.NUMBERVALUE(IF(VLOOKUP($A54,'Ingresos totales'!$1:$1048576,MATCH($B54,LEFT('Ingresos totales'!$1:$1,4),0),FALSE)="",NA(),VLOOKUP($A54,'Ingresos totales'!$1:$1048576,MATCH($B54,LEFT('Ingresos totales'!$1:$1,4),0),FALSE)))</f>
        <v>1191.5</v>
      </c>
      <c r="E54" cm="1">
        <f t="array" ref="E54">_xlfn.NUMBERVALUE(IF(VLOOKUP($A54,'Ingresos tributarios'!$1:$1048576,MATCH($B54,LEFT('Ingresos tributarios'!$1:$1,4),0),FALSE)="",NA(),VLOOKUP($A54,'Ingresos tributarios'!$1:$1048576,MATCH($B54,LEFT('Ingresos tributarios'!$1:$1,4),0),FALSE)))</f>
        <v>1135.0999999999999</v>
      </c>
      <c r="F54" cm="1">
        <f t="array" ref="F54">_xlfn.NUMBERVALUE(IF(VLOOKUP($A54,'Gastos totales'!$1:$1048576,MATCH($B54,LEFT('Gastos totales'!$1:$1,4),0),FALSE)="",NA(),VLOOKUP($A54,'Gastos totales'!$1:$1048576,MATCH($B54,LEFT('Gastos totales'!$1:$1,4),0),FALSE)))</f>
        <v>1236.0999999999999</v>
      </c>
      <c r="G54" s="2">
        <f t="shared" si="3"/>
        <v>44.599999999999909</v>
      </c>
      <c r="H54" t="e">
        <f t="shared" si="4"/>
        <v>#N/A</v>
      </c>
      <c r="I54" t="e">
        <f t="shared" si="5"/>
        <v>#N/A</v>
      </c>
      <c r="J54" t="e">
        <f t="shared" si="6"/>
        <v>#N/A</v>
      </c>
      <c r="K54" t="e">
        <f t="shared" si="7"/>
        <v>#N/A</v>
      </c>
      <c r="L54">
        <f t="shared" si="8"/>
        <v>0</v>
      </c>
    </row>
    <row r="55" spans="1:12" x14ac:dyDescent="0.3">
      <c r="A55">
        <f t="shared" si="1"/>
        <v>6</v>
      </c>
      <c r="B55" t="str">
        <f t="shared" si="2"/>
        <v>1999</v>
      </c>
      <c r="C55" s="1">
        <f t="shared" si="9"/>
        <v>36341</v>
      </c>
      <c r="D55" s="2" cm="1">
        <f t="array" ref="D55">_xlfn.NUMBERVALUE(IF(VLOOKUP($A55,'Ingresos totales'!$1:$1048576,MATCH($B55,LEFT('Ingresos totales'!$1:$1,4),0),FALSE)="",NA(),VLOOKUP($A55,'Ingresos totales'!$1:$1048576,MATCH($B55,LEFT('Ingresos totales'!$1:$1,4),0),FALSE)))</f>
        <v>941.4</v>
      </c>
      <c r="E55" cm="1">
        <f t="array" ref="E55">_xlfn.NUMBERVALUE(IF(VLOOKUP($A55,'Ingresos tributarios'!$1:$1048576,MATCH($B55,LEFT('Ingresos tributarios'!$1:$1,4),0),FALSE)="",NA(),VLOOKUP($A55,'Ingresos tributarios'!$1:$1048576,MATCH($B55,LEFT('Ingresos tributarios'!$1:$1,4),0),FALSE)))</f>
        <v>785.8</v>
      </c>
      <c r="F55" cm="1">
        <f t="array" ref="F55">_xlfn.NUMBERVALUE(IF(VLOOKUP($A55,'Gastos totales'!$1:$1048576,MATCH($B55,LEFT('Gastos totales'!$1:$1,4),0),FALSE)="",NA(),VLOOKUP($A55,'Gastos totales'!$1:$1048576,MATCH($B55,LEFT('Gastos totales'!$1:$1,4),0),FALSE)))</f>
        <v>1298.4000000000001</v>
      </c>
      <c r="G55" s="2">
        <f t="shared" si="3"/>
        <v>357.00000000000011</v>
      </c>
      <c r="H55" t="e">
        <f t="shared" si="4"/>
        <v>#N/A</v>
      </c>
      <c r="I55" t="e">
        <f t="shared" si="5"/>
        <v>#N/A</v>
      </c>
      <c r="J55" t="e">
        <f t="shared" si="6"/>
        <v>#N/A</v>
      </c>
      <c r="K55" t="e">
        <f t="shared" si="7"/>
        <v>#N/A</v>
      </c>
      <c r="L55">
        <f t="shared" si="8"/>
        <v>0</v>
      </c>
    </row>
    <row r="56" spans="1:12" x14ac:dyDescent="0.3">
      <c r="A56">
        <f t="shared" si="1"/>
        <v>7</v>
      </c>
      <c r="B56" t="str">
        <f t="shared" si="2"/>
        <v>1999</v>
      </c>
      <c r="C56" s="1">
        <f t="shared" si="9"/>
        <v>36372</v>
      </c>
      <c r="D56" s="2" cm="1">
        <f t="array" ref="D56">_xlfn.NUMBERVALUE(IF(VLOOKUP($A56,'Ingresos totales'!$1:$1048576,MATCH($B56,LEFT('Ingresos totales'!$1:$1,4),0),FALSE)="",NA(),VLOOKUP($A56,'Ingresos totales'!$1:$1048576,MATCH($B56,LEFT('Ingresos totales'!$1:$1,4),0),FALSE)))</f>
        <v>1277</v>
      </c>
      <c r="E56" cm="1">
        <f t="array" ref="E56">_xlfn.NUMBERVALUE(IF(VLOOKUP($A56,'Ingresos tributarios'!$1:$1048576,MATCH($B56,LEFT('Ingresos tributarios'!$1:$1,4),0),FALSE)="",NA(),VLOOKUP($A56,'Ingresos tributarios'!$1:$1048576,MATCH($B56,LEFT('Ingresos tributarios'!$1:$1,4),0),FALSE)))</f>
        <v>1205.7</v>
      </c>
      <c r="F56" cm="1">
        <f t="array" ref="F56">_xlfn.NUMBERVALUE(IF(VLOOKUP($A56,'Gastos totales'!$1:$1048576,MATCH($B56,LEFT('Gastos totales'!$1:$1,4),0),FALSE)="",NA(),VLOOKUP($A56,'Gastos totales'!$1:$1048576,MATCH($B56,LEFT('Gastos totales'!$1:$1,4),0),FALSE)))</f>
        <v>1901.8</v>
      </c>
      <c r="G56" s="2">
        <f t="shared" si="3"/>
        <v>624.79999999999995</v>
      </c>
      <c r="H56" t="e">
        <f t="shared" si="4"/>
        <v>#N/A</v>
      </c>
      <c r="I56" t="e">
        <f t="shared" si="5"/>
        <v>#N/A</v>
      </c>
      <c r="J56" t="e">
        <f t="shared" si="6"/>
        <v>#N/A</v>
      </c>
      <c r="K56" t="e">
        <f t="shared" si="7"/>
        <v>#N/A</v>
      </c>
      <c r="L56">
        <f t="shared" si="8"/>
        <v>0</v>
      </c>
    </row>
    <row r="57" spans="1:12" x14ac:dyDescent="0.3">
      <c r="A57">
        <f t="shared" si="1"/>
        <v>8</v>
      </c>
      <c r="B57" t="str">
        <f t="shared" si="2"/>
        <v>1999</v>
      </c>
      <c r="C57" s="1">
        <f t="shared" si="9"/>
        <v>36403</v>
      </c>
      <c r="D57" s="2" cm="1">
        <f t="array" ref="D57">_xlfn.NUMBERVALUE(IF(VLOOKUP($A57,'Ingresos totales'!$1:$1048576,MATCH($B57,LEFT('Ingresos totales'!$1:$1,4),0),FALSE)="",NA(),VLOOKUP($A57,'Ingresos totales'!$1:$1048576,MATCH($B57,LEFT('Ingresos totales'!$1:$1,4),0),FALSE)))</f>
        <v>1147.7</v>
      </c>
      <c r="E57" cm="1">
        <f t="array" ref="E57">_xlfn.NUMBERVALUE(IF(VLOOKUP($A57,'Ingresos tributarios'!$1:$1048576,MATCH($B57,LEFT('Ingresos tributarios'!$1:$1,4),0),FALSE)="",NA(),VLOOKUP($A57,'Ingresos tributarios'!$1:$1048576,MATCH($B57,LEFT('Ingresos tributarios'!$1:$1,4),0),FALSE)))</f>
        <v>1087</v>
      </c>
      <c r="F57" cm="1">
        <f t="array" ref="F57">_xlfn.NUMBERVALUE(IF(VLOOKUP($A57,'Gastos totales'!$1:$1048576,MATCH($B57,LEFT('Gastos totales'!$1:$1,4),0),FALSE)="",NA(),VLOOKUP($A57,'Gastos totales'!$1:$1048576,MATCH($B57,LEFT('Gastos totales'!$1:$1,4),0),FALSE)))</f>
        <v>1299.4000000000001</v>
      </c>
      <c r="G57" s="2">
        <f t="shared" si="3"/>
        <v>151.70000000000005</v>
      </c>
      <c r="H57" t="e">
        <f t="shared" si="4"/>
        <v>#N/A</v>
      </c>
      <c r="I57" t="e">
        <f t="shared" si="5"/>
        <v>#N/A</v>
      </c>
      <c r="J57" t="e">
        <f t="shared" si="6"/>
        <v>#N/A</v>
      </c>
      <c r="K57" t="e">
        <f t="shared" si="7"/>
        <v>#N/A</v>
      </c>
      <c r="L57">
        <f t="shared" si="8"/>
        <v>0</v>
      </c>
    </row>
    <row r="58" spans="1:12" x14ac:dyDescent="0.3">
      <c r="A58">
        <f t="shared" si="1"/>
        <v>9</v>
      </c>
      <c r="B58" t="str">
        <f t="shared" si="2"/>
        <v>1999</v>
      </c>
      <c r="C58" s="1">
        <f t="shared" si="9"/>
        <v>36433</v>
      </c>
      <c r="D58" s="2" cm="1">
        <f t="array" ref="D58">_xlfn.NUMBERVALUE(IF(VLOOKUP($A58,'Ingresos totales'!$1:$1048576,MATCH($B58,LEFT('Ingresos totales'!$1:$1,4),0),FALSE)="",NA(),VLOOKUP($A58,'Ingresos totales'!$1:$1048576,MATCH($B58,LEFT('Ingresos totales'!$1:$1,4),0),FALSE)))</f>
        <v>896.1</v>
      </c>
      <c r="E58" cm="1">
        <f t="array" ref="E58">_xlfn.NUMBERVALUE(IF(VLOOKUP($A58,'Ingresos tributarios'!$1:$1048576,MATCH($B58,LEFT('Ingresos tributarios'!$1:$1,4),0),FALSE)="",NA(),VLOOKUP($A58,'Ingresos tributarios'!$1:$1048576,MATCH($B58,LEFT('Ingresos tributarios'!$1:$1,4),0),FALSE)))</f>
        <v>832</v>
      </c>
      <c r="F58" cm="1">
        <f t="array" ref="F58">_xlfn.NUMBERVALUE(IF(VLOOKUP($A58,'Gastos totales'!$1:$1048576,MATCH($B58,LEFT('Gastos totales'!$1:$1,4),0),FALSE)="",NA(),VLOOKUP($A58,'Gastos totales'!$1:$1048576,MATCH($B58,LEFT('Gastos totales'!$1:$1,4),0),FALSE)))</f>
        <v>1368.5</v>
      </c>
      <c r="G58" s="2">
        <f t="shared" si="3"/>
        <v>472.4</v>
      </c>
      <c r="H58" t="e">
        <f t="shared" si="4"/>
        <v>#N/A</v>
      </c>
      <c r="I58" t="e">
        <f t="shared" si="5"/>
        <v>#N/A</v>
      </c>
      <c r="J58" t="e">
        <f t="shared" si="6"/>
        <v>#N/A</v>
      </c>
      <c r="K58" t="e">
        <f t="shared" si="7"/>
        <v>#N/A</v>
      </c>
      <c r="L58">
        <f t="shared" si="8"/>
        <v>0</v>
      </c>
    </row>
    <row r="59" spans="1:12" x14ac:dyDescent="0.3">
      <c r="A59">
        <f t="shared" si="1"/>
        <v>10</v>
      </c>
      <c r="B59" t="str">
        <f t="shared" si="2"/>
        <v>1999</v>
      </c>
      <c r="C59" s="1">
        <f t="shared" si="9"/>
        <v>36464</v>
      </c>
      <c r="D59" s="2" cm="1">
        <f t="array" ref="D59">_xlfn.NUMBERVALUE(IF(VLOOKUP($A59,'Ingresos totales'!$1:$1048576,MATCH($B59,LEFT('Ingresos totales'!$1:$1,4),0),FALSE)="",NA(),VLOOKUP($A59,'Ingresos totales'!$1:$1048576,MATCH($B59,LEFT('Ingresos totales'!$1:$1,4),0),FALSE)))</f>
        <v>1139.4000000000001</v>
      </c>
      <c r="E59" cm="1">
        <f t="array" ref="E59">_xlfn.NUMBERVALUE(IF(VLOOKUP($A59,'Ingresos tributarios'!$1:$1048576,MATCH($B59,LEFT('Ingresos tributarios'!$1:$1,4),0),FALSE)="",NA(),VLOOKUP($A59,'Ingresos tributarios'!$1:$1048576,MATCH($B59,LEFT('Ingresos tributarios'!$1:$1,4),0),FALSE)))</f>
        <v>1053.7</v>
      </c>
      <c r="F59" cm="1">
        <f t="array" ref="F59">_xlfn.NUMBERVALUE(IF(VLOOKUP($A59,'Gastos totales'!$1:$1048576,MATCH($B59,LEFT('Gastos totales'!$1:$1,4),0),FALSE)="",NA(),VLOOKUP($A59,'Gastos totales'!$1:$1048576,MATCH($B59,LEFT('Gastos totales'!$1:$1,4),0),FALSE)))</f>
        <v>1812</v>
      </c>
      <c r="G59" s="2">
        <f t="shared" si="3"/>
        <v>672.59999999999991</v>
      </c>
      <c r="H59" t="e">
        <f t="shared" si="4"/>
        <v>#N/A</v>
      </c>
      <c r="I59" t="e">
        <f t="shared" si="5"/>
        <v>#N/A</v>
      </c>
      <c r="J59" t="e">
        <f t="shared" si="6"/>
        <v>#N/A</v>
      </c>
      <c r="K59" t="e">
        <f t="shared" si="7"/>
        <v>#N/A</v>
      </c>
      <c r="L59">
        <f t="shared" si="8"/>
        <v>0</v>
      </c>
    </row>
    <row r="60" spans="1:12" x14ac:dyDescent="0.3">
      <c r="A60">
        <f t="shared" si="1"/>
        <v>11</v>
      </c>
      <c r="B60" t="str">
        <f t="shared" si="2"/>
        <v>1999</v>
      </c>
      <c r="C60" s="1">
        <f t="shared" si="9"/>
        <v>36494</v>
      </c>
      <c r="D60" s="2" cm="1">
        <f t="array" ref="D60">_xlfn.NUMBERVALUE(IF(VLOOKUP($A60,'Ingresos totales'!$1:$1048576,MATCH($B60,LEFT('Ingresos totales'!$1:$1,4),0),FALSE)="",NA(),VLOOKUP($A60,'Ingresos totales'!$1:$1048576,MATCH($B60,LEFT('Ingresos totales'!$1:$1,4),0),FALSE)))</f>
        <v>1765.9</v>
      </c>
      <c r="E60" cm="1">
        <f t="array" ref="E60">_xlfn.NUMBERVALUE(IF(VLOOKUP($A60,'Ingresos tributarios'!$1:$1048576,MATCH($B60,LEFT('Ingresos tributarios'!$1:$1,4),0),FALSE)="",NA(),VLOOKUP($A60,'Ingresos tributarios'!$1:$1048576,MATCH($B60,LEFT('Ingresos tributarios'!$1:$1,4),0),FALSE)))</f>
        <v>1326.5</v>
      </c>
      <c r="F60" cm="1">
        <f t="array" ref="F60">_xlfn.NUMBERVALUE(IF(VLOOKUP($A60,'Gastos totales'!$1:$1048576,MATCH($B60,LEFT('Gastos totales'!$1:$1,4),0),FALSE)="",NA(),VLOOKUP($A60,'Gastos totales'!$1:$1048576,MATCH($B60,LEFT('Gastos totales'!$1:$1,4),0),FALSE)))</f>
        <v>1634.7</v>
      </c>
      <c r="G60" s="2">
        <f t="shared" si="3"/>
        <v>-131.20000000000005</v>
      </c>
      <c r="H60" t="e">
        <f t="shared" si="4"/>
        <v>#N/A</v>
      </c>
      <c r="I60" t="e">
        <f t="shared" si="5"/>
        <v>#N/A</v>
      </c>
      <c r="J60" t="e">
        <f t="shared" si="6"/>
        <v>#N/A</v>
      </c>
      <c r="K60" t="e">
        <f t="shared" si="7"/>
        <v>#N/A</v>
      </c>
      <c r="L60">
        <f t="shared" si="8"/>
        <v>0</v>
      </c>
    </row>
    <row r="61" spans="1:12" x14ac:dyDescent="0.3">
      <c r="A61">
        <f t="shared" si="1"/>
        <v>12</v>
      </c>
      <c r="B61" t="str">
        <f t="shared" si="2"/>
        <v>1999</v>
      </c>
      <c r="C61" s="1">
        <f t="shared" si="9"/>
        <v>36525</v>
      </c>
      <c r="D61" s="2" cm="1">
        <f t="array" ref="D61">_xlfn.NUMBERVALUE(IF(VLOOKUP($A61,'Ingresos totales'!$1:$1048576,MATCH($B61,LEFT('Ingresos totales'!$1:$1,4),0),FALSE)="",NA(),VLOOKUP($A61,'Ingresos totales'!$1:$1048576,MATCH($B61,LEFT('Ingresos totales'!$1:$1,4),0),FALSE)))</f>
        <v>1264.9000000000001</v>
      </c>
      <c r="E61" cm="1">
        <f t="array" ref="E61">_xlfn.NUMBERVALUE(IF(VLOOKUP($A61,'Ingresos tributarios'!$1:$1048576,MATCH($B61,LEFT('Ingresos tributarios'!$1:$1,4),0),FALSE)="",NA(),VLOOKUP($A61,'Ingresos tributarios'!$1:$1048576,MATCH($B61,LEFT('Ingresos tributarios'!$1:$1,4),0),FALSE)))</f>
        <v>974</v>
      </c>
      <c r="F61" cm="1">
        <f t="array" ref="F61">_xlfn.NUMBERVALUE(IF(VLOOKUP($A61,'Gastos totales'!$1:$1048576,MATCH($B61,LEFT('Gastos totales'!$1:$1,4),0),FALSE)="",NA(),VLOOKUP($A61,'Gastos totales'!$1:$1048576,MATCH($B61,LEFT('Gastos totales'!$1:$1,4),0),FALSE)))</f>
        <v>3049.8</v>
      </c>
      <c r="G61" s="2">
        <f t="shared" si="3"/>
        <v>1784.9</v>
      </c>
      <c r="H61" t="e">
        <f t="shared" si="4"/>
        <v>#N/A</v>
      </c>
      <c r="I61" t="e">
        <f t="shared" si="5"/>
        <v>#N/A</v>
      </c>
      <c r="J61" t="e">
        <f t="shared" si="6"/>
        <v>#N/A</v>
      </c>
      <c r="K61" t="e">
        <f t="shared" si="7"/>
        <v>#N/A</v>
      </c>
      <c r="L61">
        <f t="shared" si="8"/>
        <v>0</v>
      </c>
    </row>
    <row r="62" spans="1:12" x14ac:dyDescent="0.3">
      <c r="A62">
        <f t="shared" si="1"/>
        <v>1</v>
      </c>
      <c r="B62" t="str">
        <f t="shared" si="2"/>
        <v>2000</v>
      </c>
      <c r="C62" s="1">
        <f t="shared" si="9"/>
        <v>36556</v>
      </c>
      <c r="D62" s="2" cm="1">
        <f t="array" ref="D62">_xlfn.NUMBERVALUE(IF(VLOOKUP($A62,'Ingresos totales'!$1:$1048576,MATCH($B62,LEFT('Ingresos totales'!$1:$1,4),0),FALSE)="",NA(),VLOOKUP($A62,'Ingresos totales'!$1:$1048576,MATCH($B62,LEFT('Ingresos totales'!$1:$1,4),0),FALSE)))</f>
        <v>1294.3</v>
      </c>
      <c r="E62" cm="1">
        <f t="array" ref="E62">_xlfn.NUMBERVALUE(IF(VLOOKUP($A62,'Ingresos tributarios'!$1:$1048576,MATCH($B62,LEFT('Ingresos tributarios'!$1:$1,4),0),FALSE)="",NA(),VLOOKUP($A62,'Ingresos tributarios'!$1:$1048576,MATCH($B62,LEFT('Ingresos tributarios'!$1:$1,4),0),FALSE)))</f>
        <v>1262.4000000000001</v>
      </c>
      <c r="F62" cm="1">
        <f t="array" ref="F62">_xlfn.NUMBERVALUE(IF(VLOOKUP($A62,'Gastos totales'!$1:$1048576,MATCH($B62,LEFT('Gastos totales'!$1:$1,4),0),FALSE)="",NA(),VLOOKUP($A62,'Gastos totales'!$1:$1048576,MATCH($B62,LEFT('Gastos totales'!$1:$1,4),0),FALSE)))</f>
        <v>1275.5</v>
      </c>
      <c r="G62" s="2">
        <f t="shared" si="3"/>
        <v>-18.799999999999955</v>
      </c>
      <c r="H62" t="e">
        <f t="shared" si="4"/>
        <v>#N/A</v>
      </c>
      <c r="I62" t="e">
        <f t="shared" si="5"/>
        <v>#N/A</v>
      </c>
      <c r="J62" t="e">
        <f t="shared" si="6"/>
        <v>#N/A</v>
      </c>
      <c r="K62" t="e">
        <f t="shared" si="7"/>
        <v>#N/A</v>
      </c>
      <c r="L62">
        <f t="shared" si="8"/>
        <v>0</v>
      </c>
    </row>
    <row r="63" spans="1:12" x14ac:dyDescent="0.3">
      <c r="A63">
        <f t="shared" si="1"/>
        <v>2</v>
      </c>
      <c r="B63" t="str">
        <f t="shared" si="2"/>
        <v>2000</v>
      </c>
      <c r="C63" s="1">
        <f t="shared" si="9"/>
        <v>36585</v>
      </c>
      <c r="D63" s="2" cm="1">
        <f t="array" ref="D63">_xlfn.NUMBERVALUE(IF(VLOOKUP($A63,'Ingresos totales'!$1:$1048576,MATCH($B63,LEFT('Ingresos totales'!$1:$1,4),0),FALSE)="",NA(),VLOOKUP($A63,'Ingresos totales'!$1:$1048576,MATCH($B63,LEFT('Ingresos totales'!$1:$1,4),0),FALSE)))</f>
        <v>971.3</v>
      </c>
      <c r="E63" cm="1">
        <f t="array" ref="E63">_xlfn.NUMBERVALUE(IF(VLOOKUP($A63,'Ingresos tributarios'!$1:$1048576,MATCH($B63,LEFT('Ingresos tributarios'!$1:$1,4),0),FALSE)="",NA(),VLOOKUP($A63,'Ingresos tributarios'!$1:$1048576,MATCH($B63,LEFT('Ingresos tributarios'!$1:$1,4),0),FALSE)))</f>
        <v>856</v>
      </c>
      <c r="F63" cm="1">
        <f t="array" ref="F63">_xlfn.NUMBERVALUE(IF(VLOOKUP($A63,'Gastos totales'!$1:$1048576,MATCH($B63,LEFT('Gastos totales'!$1:$1,4),0),FALSE)="",NA(),VLOOKUP($A63,'Gastos totales'!$1:$1048576,MATCH($B63,LEFT('Gastos totales'!$1:$1,4),0),FALSE)))</f>
        <v>911.4</v>
      </c>
      <c r="G63" s="2">
        <f t="shared" si="3"/>
        <v>-59.899999999999977</v>
      </c>
      <c r="H63" t="e">
        <f t="shared" si="4"/>
        <v>#N/A</v>
      </c>
      <c r="I63" t="e">
        <f t="shared" si="5"/>
        <v>#N/A</v>
      </c>
      <c r="J63" t="e">
        <f t="shared" si="6"/>
        <v>#N/A</v>
      </c>
      <c r="K63" t="e">
        <f t="shared" si="7"/>
        <v>#N/A</v>
      </c>
      <c r="L63">
        <f t="shared" si="8"/>
        <v>0</v>
      </c>
    </row>
    <row r="64" spans="1:12" x14ac:dyDescent="0.3">
      <c r="A64">
        <f t="shared" si="1"/>
        <v>3</v>
      </c>
      <c r="B64" t="str">
        <f t="shared" si="2"/>
        <v>2000</v>
      </c>
      <c r="C64" s="1">
        <f t="shared" si="9"/>
        <v>36616</v>
      </c>
      <c r="D64" s="2" cm="1">
        <f t="array" ref="D64">_xlfn.NUMBERVALUE(IF(VLOOKUP($A64,'Ingresos totales'!$1:$1048576,MATCH($B64,LEFT('Ingresos totales'!$1:$1,4),0),FALSE)="",NA(),VLOOKUP($A64,'Ingresos totales'!$1:$1048576,MATCH($B64,LEFT('Ingresos totales'!$1:$1,4),0),FALSE)))</f>
        <v>1040</v>
      </c>
      <c r="E64" cm="1">
        <f t="array" ref="E64">_xlfn.NUMBERVALUE(IF(VLOOKUP($A64,'Ingresos tributarios'!$1:$1048576,MATCH($B64,LEFT('Ingresos tributarios'!$1:$1,4),0),FALSE)="",NA(),VLOOKUP($A64,'Ingresos tributarios'!$1:$1048576,MATCH($B64,LEFT('Ingresos tributarios'!$1:$1,4),0),FALSE)))</f>
        <v>968.9</v>
      </c>
      <c r="F64" cm="1">
        <f t="array" ref="F64">_xlfn.NUMBERVALUE(IF(VLOOKUP($A64,'Gastos totales'!$1:$1048576,MATCH($B64,LEFT('Gastos totales'!$1:$1,4),0),FALSE)="",NA(),VLOOKUP($A64,'Gastos totales'!$1:$1048576,MATCH($B64,LEFT('Gastos totales'!$1:$1,4),0),FALSE)))</f>
        <v>1265.5</v>
      </c>
      <c r="G64" s="2">
        <f t="shared" si="3"/>
        <v>225.5</v>
      </c>
      <c r="H64" t="e">
        <f t="shared" si="4"/>
        <v>#N/A</v>
      </c>
      <c r="I64" t="e">
        <f t="shared" si="5"/>
        <v>#N/A</v>
      </c>
      <c r="J64" t="e">
        <f t="shared" si="6"/>
        <v>#N/A</v>
      </c>
      <c r="K64" t="e">
        <f t="shared" si="7"/>
        <v>#N/A</v>
      </c>
      <c r="L64">
        <f t="shared" si="8"/>
        <v>0</v>
      </c>
    </row>
    <row r="65" spans="1:12" x14ac:dyDescent="0.3">
      <c r="A65">
        <f t="shared" si="1"/>
        <v>4</v>
      </c>
      <c r="B65" t="str">
        <f t="shared" si="2"/>
        <v>2000</v>
      </c>
      <c r="C65" s="1">
        <f t="shared" si="9"/>
        <v>36646</v>
      </c>
      <c r="D65" s="2" cm="1">
        <f t="array" ref="D65">_xlfn.NUMBERVALUE(IF(VLOOKUP($A65,'Ingresos totales'!$1:$1048576,MATCH($B65,LEFT('Ingresos totales'!$1:$1,4),0),FALSE)="",NA(),VLOOKUP($A65,'Ingresos totales'!$1:$1048576,MATCH($B65,LEFT('Ingresos totales'!$1:$1,4),0),FALSE)))</f>
        <v>984.4</v>
      </c>
      <c r="E65" cm="1">
        <f t="array" ref="E65">_xlfn.NUMBERVALUE(IF(VLOOKUP($A65,'Ingresos tributarios'!$1:$1048576,MATCH($B65,LEFT('Ingresos tributarios'!$1:$1,4),0),FALSE)="",NA(),VLOOKUP($A65,'Ingresos tributarios'!$1:$1048576,MATCH($B65,LEFT('Ingresos tributarios'!$1:$1,4),0),FALSE)))</f>
        <v>911.8</v>
      </c>
      <c r="F65" cm="1">
        <f t="array" ref="F65">_xlfn.NUMBERVALUE(IF(VLOOKUP($A65,'Gastos totales'!$1:$1048576,MATCH($B65,LEFT('Gastos totales'!$1:$1,4),0),FALSE)="",NA(),VLOOKUP($A65,'Gastos totales'!$1:$1048576,MATCH($B65,LEFT('Gastos totales'!$1:$1,4),0),FALSE)))</f>
        <v>1135.0999999999999</v>
      </c>
      <c r="G65" s="2">
        <f t="shared" si="3"/>
        <v>150.69999999999993</v>
      </c>
      <c r="H65" t="e">
        <f t="shared" si="4"/>
        <v>#N/A</v>
      </c>
      <c r="I65" t="e">
        <f t="shared" si="5"/>
        <v>#N/A</v>
      </c>
      <c r="J65" t="e">
        <f t="shared" si="6"/>
        <v>#N/A</v>
      </c>
      <c r="K65" t="e">
        <f t="shared" si="7"/>
        <v>#N/A</v>
      </c>
      <c r="L65">
        <f t="shared" si="8"/>
        <v>0</v>
      </c>
    </row>
    <row r="66" spans="1:12" x14ac:dyDescent="0.3">
      <c r="A66">
        <f t="shared" si="1"/>
        <v>5</v>
      </c>
      <c r="B66" t="str">
        <f t="shared" si="2"/>
        <v>2000</v>
      </c>
      <c r="C66" s="1">
        <f t="shared" si="9"/>
        <v>36677</v>
      </c>
      <c r="D66" s="2" cm="1">
        <f t="array" ref="D66">_xlfn.NUMBERVALUE(IF(VLOOKUP($A66,'Ingresos totales'!$1:$1048576,MATCH($B66,LEFT('Ingresos totales'!$1:$1,4),0),FALSE)="",NA(),VLOOKUP($A66,'Ingresos totales'!$1:$1048576,MATCH($B66,LEFT('Ingresos totales'!$1:$1,4),0),FALSE)))</f>
        <v>1941</v>
      </c>
      <c r="E66" cm="1">
        <f t="array" ref="E66">_xlfn.NUMBERVALUE(IF(VLOOKUP($A66,'Ingresos tributarios'!$1:$1048576,MATCH($B66,LEFT('Ingresos tributarios'!$1:$1,4),0),FALSE)="",NA(),VLOOKUP($A66,'Ingresos tributarios'!$1:$1048576,MATCH($B66,LEFT('Ingresos tributarios'!$1:$1,4),0),FALSE)))</f>
        <v>1715.3</v>
      </c>
      <c r="F66" cm="1">
        <f t="array" ref="F66">_xlfn.NUMBERVALUE(IF(VLOOKUP($A66,'Gastos totales'!$1:$1048576,MATCH($B66,LEFT('Gastos totales'!$1:$1,4),0),FALSE)="",NA(),VLOOKUP($A66,'Gastos totales'!$1:$1048576,MATCH($B66,LEFT('Gastos totales'!$1:$1,4),0),FALSE)))</f>
        <v>1504.9</v>
      </c>
      <c r="G66" s="2">
        <f t="shared" si="3"/>
        <v>-436.09999999999991</v>
      </c>
      <c r="H66" t="e">
        <f t="shared" si="4"/>
        <v>#N/A</v>
      </c>
      <c r="I66" t="e">
        <f t="shared" si="5"/>
        <v>#N/A</v>
      </c>
      <c r="J66" t="e">
        <f t="shared" si="6"/>
        <v>#N/A</v>
      </c>
      <c r="K66" t="e">
        <f t="shared" si="7"/>
        <v>#N/A</v>
      </c>
      <c r="L66">
        <f t="shared" si="8"/>
        <v>0</v>
      </c>
    </row>
    <row r="67" spans="1:12" x14ac:dyDescent="0.3">
      <c r="A67">
        <f t="shared" ref="A67:A130" si="10">+MONTH(C67)</f>
        <v>6</v>
      </c>
      <c r="B67" t="str">
        <f t="shared" ref="B67:B130" si="11">+TEXT(YEAR(C67),"0")</f>
        <v>2000</v>
      </c>
      <c r="C67" s="1">
        <f t="shared" si="9"/>
        <v>36707</v>
      </c>
      <c r="D67" s="2" cm="1">
        <f t="array" ref="D67">_xlfn.NUMBERVALUE(IF(VLOOKUP($A67,'Ingresos totales'!$1:$1048576,MATCH($B67,LEFT('Ingresos totales'!$1:$1,4),0),FALSE)="",NA(),VLOOKUP($A67,'Ingresos totales'!$1:$1048576,MATCH($B67,LEFT('Ingresos totales'!$1:$1,4),0),FALSE)))</f>
        <v>1006.9</v>
      </c>
      <c r="E67" cm="1">
        <f t="array" ref="E67">_xlfn.NUMBERVALUE(IF(VLOOKUP($A67,'Ingresos tributarios'!$1:$1048576,MATCH($B67,LEFT('Ingresos tributarios'!$1:$1,4),0),FALSE)="",NA(),VLOOKUP($A67,'Ingresos tributarios'!$1:$1048576,MATCH($B67,LEFT('Ingresos tributarios'!$1:$1,4),0),FALSE)))</f>
        <v>927.7</v>
      </c>
      <c r="F67" cm="1">
        <f t="array" ref="F67">_xlfn.NUMBERVALUE(IF(VLOOKUP($A67,'Gastos totales'!$1:$1048576,MATCH($B67,LEFT('Gastos totales'!$1:$1,4),0),FALSE)="",NA(),VLOOKUP($A67,'Gastos totales'!$1:$1048576,MATCH($B67,LEFT('Gastos totales'!$1:$1,4),0),FALSE)))</f>
        <v>1146.7</v>
      </c>
      <c r="G67" s="2">
        <f t="shared" ref="G67:G130" si="12">+F67-D67</f>
        <v>139.80000000000007</v>
      </c>
      <c r="H67" t="e">
        <f t="shared" ref="H67:H130" si="13">+IF(ISNA(D68),D67,NA())</f>
        <v>#N/A</v>
      </c>
      <c r="I67" t="e">
        <f t="shared" ref="I67:I130" si="14">+IF(ISNA(E68),E67,NA())</f>
        <v>#N/A</v>
      </c>
      <c r="J67" t="e">
        <f t="shared" ref="J67:J130" si="15">+IF(ISNA(F68),F67,NA())</f>
        <v>#N/A</v>
      </c>
      <c r="K67" t="e">
        <f t="shared" ref="K67:K130" si="16">+IF(ISNA(G68),G67,NA())</f>
        <v>#N/A</v>
      </c>
      <c r="L67">
        <f t="shared" ref="L67:L130" si="17">+IF(AND(ISNA(D67)=FALSE,_xlfn.NUMBERVALUE(B67)&gt;=2018),1,0)</f>
        <v>0</v>
      </c>
    </row>
    <row r="68" spans="1:12" x14ac:dyDescent="0.3">
      <c r="A68">
        <f t="shared" si="10"/>
        <v>7</v>
      </c>
      <c r="B68" t="str">
        <f t="shared" si="11"/>
        <v>2000</v>
      </c>
      <c r="C68" s="1">
        <f t="shared" ref="C68:C131" si="18">+EOMONTH(C67,1)</f>
        <v>36738</v>
      </c>
      <c r="D68" s="2" cm="1">
        <f t="array" ref="D68">_xlfn.NUMBERVALUE(IF(VLOOKUP($A68,'Ingresos totales'!$1:$1048576,MATCH($B68,LEFT('Ingresos totales'!$1:$1,4),0),FALSE)="",NA(),VLOOKUP($A68,'Ingresos totales'!$1:$1048576,MATCH($B68,LEFT('Ingresos totales'!$1:$1,4),0),FALSE)))</f>
        <v>1598.2</v>
      </c>
      <c r="E68" cm="1">
        <f t="array" ref="E68">_xlfn.NUMBERVALUE(IF(VLOOKUP($A68,'Ingresos tributarios'!$1:$1048576,MATCH($B68,LEFT('Ingresos tributarios'!$1:$1,4),0),FALSE)="",NA(),VLOOKUP($A68,'Ingresos tributarios'!$1:$1048576,MATCH($B68,LEFT('Ingresos tributarios'!$1:$1,4),0),FALSE)))</f>
        <v>1516.2</v>
      </c>
      <c r="F68" cm="1">
        <f t="array" ref="F68">_xlfn.NUMBERVALUE(IF(VLOOKUP($A68,'Gastos totales'!$1:$1048576,MATCH($B68,LEFT('Gastos totales'!$1:$1,4),0),FALSE)="",NA(),VLOOKUP($A68,'Gastos totales'!$1:$1048576,MATCH($B68,LEFT('Gastos totales'!$1:$1,4),0),FALSE)))</f>
        <v>1820.9</v>
      </c>
      <c r="G68" s="2">
        <f t="shared" si="12"/>
        <v>222.70000000000005</v>
      </c>
      <c r="H68" t="e">
        <f t="shared" si="13"/>
        <v>#N/A</v>
      </c>
      <c r="I68" t="e">
        <f t="shared" si="14"/>
        <v>#N/A</v>
      </c>
      <c r="J68" t="e">
        <f t="shared" si="15"/>
        <v>#N/A</v>
      </c>
      <c r="K68" t="e">
        <f t="shared" si="16"/>
        <v>#N/A</v>
      </c>
      <c r="L68">
        <f t="shared" si="17"/>
        <v>0</v>
      </c>
    </row>
    <row r="69" spans="1:12" x14ac:dyDescent="0.3">
      <c r="A69">
        <f t="shared" si="10"/>
        <v>8</v>
      </c>
      <c r="B69" t="str">
        <f t="shared" si="11"/>
        <v>2000</v>
      </c>
      <c r="C69" s="1">
        <f t="shared" si="18"/>
        <v>36769</v>
      </c>
      <c r="D69" s="2" cm="1">
        <f t="array" ref="D69">_xlfn.NUMBERVALUE(IF(VLOOKUP($A69,'Ingresos totales'!$1:$1048576,MATCH($B69,LEFT('Ingresos totales'!$1:$1,4),0),FALSE)="",NA(),VLOOKUP($A69,'Ingresos totales'!$1:$1048576,MATCH($B69,LEFT('Ingresos totales'!$1:$1,4),0),FALSE)))</f>
        <v>1067.4000000000001</v>
      </c>
      <c r="E69" cm="1">
        <f t="array" ref="E69">_xlfn.NUMBERVALUE(IF(VLOOKUP($A69,'Ingresos tributarios'!$1:$1048576,MATCH($B69,LEFT('Ingresos tributarios'!$1:$1,4),0),FALSE)="",NA(),VLOOKUP($A69,'Ingresos tributarios'!$1:$1048576,MATCH($B69,LEFT('Ingresos tributarios'!$1:$1,4),0),FALSE)))</f>
        <v>995.9</v>
      </c>
      <c r="F69" cm="1">
        <f t="array" ref="F69">_xlfn.NUMBERVALUE(IF(VLOOKUP($A69,'Gastos totales'!$1:$1048576,MATCH($B69,LEFT('Gastos totales'!$1:$1,4),0),FALSE)="",NA(),VLOOKUP($A69,'Gastos totales'!$1:$1048576,MATCH($B69,LEFT('Gastos totales'!$1:$1,4),0),FALSE)))</f>
        <v>1553.4</v>
      </c>
      <c r="G69" s="2">
        <f t="shared" si="12"/>
        <v>486</v>
      </c>
      <c r="H69" t="e">
        <f t="shared" si="13"/>
        <v>#N/A</v>
      </c>
      <c r="I69" t="e">
        <f t="shared" si="14"/>
        <v>#N/A</v>
      </c>
      <c r="J69" t="e">
        <f t="shared" si="15"/>
        <v>#N/A</v>
      </c>
      <c r="K69" t="e">
        <f t="shared" si="16"/>
        <v>#N/A</v>
      </c>
      <c r="L69">
        <f t="shared" si="17"/>
        <v>0</v>
      </c>
    </row>
    <row r="70" spans="1:12" x14ac:dyDescent="0.3">
      <c r="A70">
        <f t="shared" si="10"/>
        <v>9</v>
      </c>
      <c r="B70" t="str">
        <f t="shared" si="11"/>
        <v>2000</v>
      </c>
      <c r="C70" s="1">
        <f t="shared" si="18"/>
        <v>36799</v>
      </c>
      <c r="D70" s="2" cm="1">
        <f t="array" ref="D70">_xlfn.NUMBERVALUE(IF(VLOOKUP($A70,'Ingresos totales'!$1:$1048576,MATCH($B70,LEFT('Ingresos totales'!$1:$1,4),0),FALSE)="",NA(),VLOOKUP($A70,'Ingresos totales'!$1:$1048576,MATCH($B70,LEFT('Ingresos totales'!$1:$1,4),0),FALSE)))</f>
        <v>1007.1</v>
      </c>
      <c r="E70" cm="1">
        <f t="array" ref="E70">_xlfn.NUMBERVALUE(IF(VLOOKUP($A70,'Ingresos tributarios'!$1:$1048576,MATCH($B70,LEFT('Ingresos tributarios'!$1:$1,4),0),FALSE)="",NA(),VLOOKUP($A70,'Ingresos tributarios'!$1:$1048576,MATCH($B70,LEFT('Ingresos tributarios'!$1:$1,4),0),FALSE)))</f>
        <v>915.6</v>
      </c>
      <c r="F70" cm="1">
        <f t="array" ref="F70">_xlfn.NUMBERVALUE(IF(VLOOKUP($A70,'Gastos totales'!$1:$1048576,MATCH($B70,LEFT('Gastos totales'!$1:$1,4),0),FALSE)="",NA(),VLOOKUP($A70,'Gastos totales'!$1:$1048576,MATCH($B70,LEFT('Gastos totales'!$1:$1,4),0),FALSE)))</f>
        <v>1705.9</v>
      </c>
      <c r="G70" s="2">
        <f t="shared" si="12"/>
        <v>698.80000000000007</v>
      </c>
      <c r="H70" t="e">
        <f t="shared" si="13"/>
        <v>#N/A</v>
      </c>
      <c r="I70" t="e">
        <f t="shared" si="14"/>
        <v>#N/A</v>
      </c>
      <c r="J70" t="e">
        <f t="shared" si="15"/>
        <v>#N/A</v>
      </c>
      <c r="K70" t="e">
        <f t="shared" si="16"/>
        <v>#N/A</v>
      </c>
      <c r="L70">
        <f t="shared" si="17"/>
        <v>0</v>
      </c>
    </row>
    <row r="71" spans="1:12" x14ac:dyDescent="0.3">
      <c r="A71">
        <f t="shared" si="10"/>
        <v>10</v>
      </c>
      <c r="B71" t="str">
        <f t="shared" si="11"/>
        <v>2000</v>
      </c>
      <c r="C71" s="1">
        <f t="shared" si="18"/>
        <v>36830</v>
      </c>
      <c r="D71" s="2" cm="1">
        <f t="array" ref="D71">_xlfn.NUMBERVALUE(IF(VLOOKUP($A71,'Ingresos totales'!$1:$1048576,MATCH($B71,LEFT('Ingresos totales'!$1:$1,4),0),FALSE)="",NA(),VLOOKUP($A71,'Ingresos totales'!$1:$1048576,MATCH($B71,LEFT('Ingresos totales'!$1:$1,4),0),FALSE)))</f>
        <v>1770</v>
      </c>
      <c r="E71" cm="1">
        <f t="array" ref="E71">_xlfn.NUMBERVALUE(IF(VLOOKUP($A71,'Ingresos tributarios'!$1:$1048576,MATCH($B71,LEFT('Ingresos tributarios'!$1:$1,4),0),FALSE)="",NA(),VLOOKUP($A71,'Ingresos tributarios'!$1:$1048576,MATCH($B71,LEFT('Ingresos tributarios'!$1:$1,4),0),FALSE)))</f>
        <v>1685.3</v>
      </c>
      <c r="F71" cm="1">
        <f t="array" ref="F71">_xlfn.NUMBERVALUE(IF(VLOOKUP($A71,'Gastos totales'!$1:$1048576,MATCH($B71,LEFT('Gastos totales'!$1:$1,4),0),FALSE)="",NA(),VLOOKUP($A71,'Gastos totales'!$1:$1048576,MATCH($B71,LEFT('Gastos totales'!$1:$1,4),0),FALSE)))</f>
        <v>1565.9</v>
      </c>
      <c r="G71" s="2">
        <f t="shared" si="12"/>
        <v>-204.09999999999991</v>
      </c>
      <c r="H71" t="e">
        <f t="shared" si="13"/>
        <v>#N/A</v>
      </c>
      <c r="I71" t="e">
        <f t="shared" si="14"/>
        <v>#N/A</v>
      </c>
      <c r="J71" t="e">
        <f t="shared" si="15"/>
        <v>#N/A</v>
      </c>
      <c r="K71" t="e">
        <f t="shared" si="16"/>
        <v>#N/A</v>
      </c>
      <c r="L71">
        <f t="shared" si="17"/>
        <v>0</v>
      </c>
    </row>
    <row r="72" spans="1:12" x14ac:dyDescent="0.3">
      <c r="A72">
        <f t="shared" si="10"/>
        <v>11</v>
      </c>
      <c r="B72" t="str">
        <f t="shared" si="11"/>
        <v>2000</v>
      </c>
      <c r="C72" s="1">
        <f t="shared" si="18"/>
        <v>36860</v>
      </c>
      <c r="D72" s="2" cm="1">
        <f t="array" ref="D72">_xlfn.NUMBERVALUE(IF(VLOOKUP($A72,'Ingresos totales'!$1:$1048576,MATCH($B72,LEFT('Ingresos totales'!$1:$1,4),0),FALSE)="",NA(),VLOOKUP($A72,'Ingresos totales'!$1:$1048576,MATCH($B72,LEFT('Ingresos totales'!$1:$1,4),0),FALSE)))</f>
        <v>1305.9000000000001</v>
      </c>
      <c r="E72" cm="1">
        <f t="array" ref="E72">_xlfn.NUMBERVALUE(IF(VLOOKUP($A72,'Ingresos tributarios'!$1:$1048576,MATCH($B72,LEFT('Ingresos tributarios'!$1:$1,4),0),FALSE)="",NA(),VLOOKUP($A72,'Ingresos tributarios'!$1:$1048576,MATCH($B72,LEFT('Ingresos tributarios'!$1:$1,4),0),FALSE)))</f>
        <v>1202.3</v>
      </c>
      <c r="F72" cm="1">
        <f t="array" ref="F72">_xlfn.NUMBERVALUE(IF(VLOOKUP($A72,'Gastos totales'!$1:$1048576,MATCH($B72,LEFT('Gastos totales'!$1:$1,4),0),FALSE)="",NA(),VLOOKUP($A72,'Gastos totales'!$1:$1048576,MATCH($B72,LEFT('Gastos totales'!$1:$1,4),0),FALSE)))</f>
        <v>1949.1</v>
      </c>
      <c r="G72" s="2">
        <f t="shared" si="12"/>
        <v>643.19999999999982</v>
      </c>
      <c r="H72" t="e">
        <f t="shared" si="13"/>
        <v>#N/A</v>
      </c>
      <c r="I72" t="e">
        <f t="shared" si="14"/>
        <v>#N/A</v>
      </c>
      <c r="J72" t="e">
        <f t="shared" si="15"/>
        <v>#N/A</v>
      </c>
      <c r="K72" t="e">
        <f t="shared" si="16"/>
        <v>#N/A</v>
      </c>
      <c r="L72">
        <f t="shared" si="17"/>
        <v>0</v>
      </c>
    </row>
    <row r="73" spans="1:12" x14ac:dyDescent="0.3">
      <c r="A73">
        <f t="shared" si="10"/>
        <v>12</v>
      </c>
      <c r="B73" t="str">
        <f t="shared" si="11"/>
        <v>2000</v>
      </c>
      <c r="C73" s="1">
        <f t="shared" si="18"/>
        <v>36891</v>
      </c>
      <c r="D73" s="2" cm="1">
        <f t="array" ref="D73">_xlfn.NUMBERVALUE(IF(VLOOKUP($A73,'Ingresos totales'!$1:$1048576,MATCH($B73,LEFT('Ingresos totales'!$1:$1,4),0),FALSE)="",NA(),VLOOKUP($A73,'Ingresos totales'!$1:$1048576,MATCH($B73,LEFT('Ingresos totales'!$1:$1,4),0),FALSE)))</f>
        <v>1591.2</v>
      </c>
      <c r="E73" cm="1">
        <f t="array" ref="E73">_xlfn.NUMBERVALUE(IF(VLOOKUP($A73,'Ingresos tributarios'!$1:$1048576,MATCH($B73,LEFT('Ingresos tributarios'!$1:$1,4),0),FALSE)="",NA(),VLOOKUP($A73,'Ingresos tributarios'!$1:$1048576,MATCH($B73,LEFT('Ingresos tributarios'!$1:$1,4),0),FALSE)))</f>
        <v>1156.4000000000001</v>
      </c>
      <c r="F73" cm="1">
        <f t="array" ref="F73">_xlfn.NUMBERVALUE(IF(VLOOKUP($A73,'Gastos totales'!$1:$1048576,MATCH($B73,LEFT('Gastos totales'!$1:$1,4),0),FALSE)="",NA(),VLOOKUP($A73,'Gastos totales'!$1:$1048576,MATCH($B73,LEFT('Gastos totales'!$1:$1,4),0),FALSE)))</f>
        <v>2440.6999999999998</v>
      </c>
      <c r="G73" s="2">
        <f t="shared" si="12"/>
        <v>849.49999999999977</v>
      </c>
      <c r="H73" t="e">
        <f t="shared" si="13"/>
        <v>#N/A</v>
      </c>
      <c r="I73" t="e">
        <f t="shared" si="14"/>
        <v>#N/A</v>
      </c>
      <c r="J73" t="e">
        <f t="shared" si="15"/>
        <v>#N/A</v>
      </c>
      <c r="K73" t="e">
        <f t="shared" si="16"/>
        <v>#N/A</v>
      </c>
      <c r="L73">
        <f t="shared" si="17"/>
        <v>0</v>
      </c>
    </row>
    <row r="74" spans="1:12" x14ac:dyDescent="0.3">
      <c r="A74">
        <f t="shared" si="10"/>
        <v>1</v>
      </c>
      <c r="B74" t="str">
        <f t="shared" si="11"/>
        <v>2001</v>
      </c>
      <c r="C74" s="1">
        <f t="shared" si="18"/>
        <v>36922</v>
      </c>
      <c r="D74" s="2" cm="1">
        <f t="array" ref="D74">_xlfn.NUMBERVALUE(IF(VLOOKUP($A74,'Ingresos totales'!$1:$1048576,MATCH($B74,LEFT('Ingresos totales'!$1:$1,4),0),FALSE)="",NA(),VLOOKUP($A74,'Ingresos totales'!$1:$1048576,MATCH($B74,LEFT('Ingresos totales'!$1:$1,4),0),FALSE)))</f>
        <v>1399.3</v>
      </c>
      <c r="E74" cm="1">
        <f t="array" ref="E74">_xlfn.NUMBERVALUE(IF(VLOOKUP($A74,'Ingresos tributarios'!$1:$1048576,MATCH($B74,LEFT('Ingresos tributarios'!$1:$1,4),0),FALSE)="",NA(),VLOOKUP($A74,'Ingresos tributarios'!$1:$1048576,MATCH($B74,LEFT('Ingresos tributarios'!$1:$1,4),0),FALSE)))</f>
        <v>1333</v>
      </c>
      <c r="F74" cm="1">
        <f t="array" ref="F74">_xlfn.NUMBERVALUE(IF(VLOOKUP($A74,'Gastos totales'!$1:$1048576,MATCH($B74,LEFT('Gastos totales'!$1:$1,4),0),FALSE)="",NA(),VLOOKUP($A74,'Gastos totales'!$1:$1048576,MATCH($B74,LEFT('Gastos totales'!$1:$1,4),0),FALSE)))</f>
        <v>1501.3</v>
      </c>
      <c r="G74" s="2">
        <f t="shared" si="12"/>
        <v>102</v>
      </c>
      <c r="H74" t="e">
        <f t="shared" si="13"/>
        <v>#N/A</v>
      </c>
      <c r="I74" t="e">
        <f t="shared" si="14"/>
        <v>#N/A</v>
      </c>
      <c r="J74" t="e">
        <f t="shared" si="15"/>
        <v>#N/A</v>
      </c>
      <c r="K74" t="e">
        <f t="shared" si="16"/>
        <v>#N/A</v>
      </c>
      <c r="L74">
        <f t="shared" si="17"/>
        <v>0</v>
      </c>
    </row>
    <row r="75" spans="1:12" x14ac:dyDescent="0.3">
      <c r="A75">
        <f t="shared" si="10"/>
        <v>2</v>
      </c>
      <c r="B75" t="str">
        <f t="shared" si="11"/>
        <v>2001</v>
      </c>
      <c r="C75" s="1">
        <f t="shared" si="18"/>
        <v>36950</v>
      </c>
      <c r="D75" s="2" cm="1">
        <f t="array" ref="D75">_xlfn.NUMBERVALUE(IF(VLOOKUP($A75,'Ingresos totales'!$1:$1048576,MATCH($B75,LEFT('Ingresos totales'!$1:$1,4),0),FALSE)="",NA(),VLOOKUP($A75,'Ingresos totales'!$1:$1048576,MATCH($B75,LEFT('Ingresos totales'!$1:$1,4),0),FALSE)))</f>
        <v>1048.9000000000001</v>
      </c>
      <c r="E75" cm="1">
        <f t="array" ref="E75">_xlfn.NUMBERVALUE(IF(VLOOKUP($A75,'Ingresos tributarios'!$1:$1048576,MATCH($B75,LEFT('Ingresos tributarios'!$1:$1,4),0),FALSE)="",NA(),VLOOKUP($A75,'Ingresos tributarios'!$1:$1048576,MATCH($B75,LEFT('Ingresos tributarios'!$1:$1,4),0),FALSE)))</f>
        <v>960.1</v>
      </c>
      <c r="F75" cm="1">
        <f t="array" ref="F75">_xlfn.NUMBERVALUE(IF(VLOOKUP($A75,'Gastos totales'!$1:$1048576,MATCH($B75,LEFT('Gastos totales'!$1:$1,4),0),FALSE)="",NA(),VLOOKUP($A75,'Gastos totales'!$1:$1048576,MATCH($B75,LEFT('Gastos totales'!$1:$1,4),0),FALSE)))</f>
        <v>1786.2</v>
      </c>
      <c r="G75" s="2">
        <f t="shared" si="12"/>
        <v>737.3</v>
      </c>
      <c r="H75" t="e">
        <f t="shared" si="13"/>
        <v>#N/A</v>
      </c>
      <c r="I75" t="e">
        <f t="shared" si="14"/>
        <v>#N/A</v>
      </c>
      <c r="J75" t="e">
        <f t="shared" si="15"/>
        <v>#N/A</v>
      </c>
      <c r="K75" t="e">
        <f t="shared" si="16"/>
        <v>#N/A</v>
      </c>
      <c r="L75">
        <f t="shared" si="17"/>
        <v>0</v>
      </c>
    </row>
    <row r="76" spans="1:12" x14ac:dyDescent="0.3">
      <c r="A76">
        <f t="shared" si="10"/>
        <v>3</v>
      </c>
      <c r="B76" t="str">
        <f t="shared" si="11"/>
        <v>2001</v>
      </c>
      <c r="C76" s="1">
        <f t="shared" si="18"/>
        <v>36981</v>
      </c>
      <c r="D76" s="2" cm="1">
        <f t="array" ref="D76">_xlfn.NUMBERVALUE(IF(VLOOKUP($A76,'Ingresos totales'!$1:$1048576,MATCH($B76,LEFT('Ingresos totales'!$1:$1,4),0),FALSE)="",NA(),VLOOKUP($A76,'Ingresos totales'!$1:$1048576,MATCH($B76,LEFT('Ingresos totales'!$1:$1,4),0),FALSE)))</f>
        <v>1122.9000000000001</v>
      </c>
      <c r="E76" cm="1">
        <f t="array" ref="E76">_xlfn.NUMBERVALUE(IF(VLOOKUP($A76,'Ingresos tributarios'!$1:$1048576,MATCH($B76,LEFT('Ingresos tributarios'!$1:$1,4),0),FALSE)="",NA(),VLOOKUP($A76,'Ingresos tributarios'!$1:$1048576,MATCH($B76,LEFT('Ingresos tributarios'!$1:$1,4),0),FALSE)))</f>
        <v>985.3</v>
      </c>
      <c r="F76" cm="1">
        <f t="array" ref="F76">_xlfn.NUMBERVALUE(IF(VLOOKUP($A76,'Gastos totales'!$1:$1048576,MATCH($B76,LEFT('Gastos totales'!$1:$1,4),0),FALSE)="",NA(),VLOOKUP($A76,'Gastos totales'!$1:$1048576,MATCH($B76,LEFT('Gastos totales'!$1:$1,4),0),FALSE)))</f>
        <v>1514.9</v>
      </c>
      <c r="G76" s="2">
        <f t="shared" si="12"/>
        <v>392</v>
      </c>
      <c r="H76" t="e">
        <f t="shared" si="13"/>
        <v>#N/A</v>
      </c>
      <c r="I76" t="e">
        <f t="shared" si="14"/>
        <v>#N/A</v>
      </c>
      <c r="J76" t="e">
        <f t="shared" si="15"/>
        <v>#N/A</v>
      </c>
      <c r="K76" t="e">
        <f t="shared" si="16"/>
        <v>#N/A</v>
      </c>
      <c r="L76">
        <f t="shared" si="17"/>
        <v>0</v>
      </c>
    </row>
    <row r="77" spans="1:12" x14ac:dyDescent="0.3">
      <c r="A77">
        <f t="shared" si="10"/>
        <v>4</v>
      </c>
      <c r="B77" t="str">
        <f t="shared" si="11"/>
        <v>2001</v>
      </c>
      <c r="C77" s="1">
        <f t="shared" si="18"/>
        <v>37011</v>
      </c>
      <c r="D77" s="2" cm="1">
        <f t="array" ref="D77">_xlfn.NUMBERVALUE(IF(VLOOKUP($A77,'Ingresos totales'!$1:$1048576,MATCH($B77,LEFT('Ingresos totales'!$1:$1,4),0),FALSE)="",NA(),VLOOKUP($A77,'Ingresos totales'!$1:$1048576,MATCH($B77,LEFT('Ingresos totales'!$1:$1,4),0),FALSE)))</f>
        <v>1757.8</v>
      </c>
      <c r="E77" cm="1">
        <f t="array" ref="E77">_xlfn.NUMBERVALUE(IF(VLOOKUP($A77,'Ingresos tributarios'!$1:$1048576,MATCH($B77,LEFT('Ingresos tributarios'!$1:$1,4),0),FALSE)="",NA(),VLOOKUP($A77,'Ingresos tributarios'!$1:$1048576,MATCH($B77,LEFT('Ingresos tributarios'!$1:$1,4),0),FALSE)))</f>
        <v>1645.9</v>
      </c>
      <c r="F77" cm="1">
        <f t="array" ref="F77">_xlfn.NUMBERVALUE(IF(VLOOKUP($A77,'Gastos totales'!$1:$1048576,MATCH($B77,LEFT('Gastos totales'!$1:$1,4),0),FALSE)="",NA(),VLOOKUP($A77,'Gastos totales'!$1:$1048576,MATCH($B77,LEFT('Gastos totales'!$1:$1,4),0),FALSE)))</f>
        <v>1461.3</v>
      </c>
      <c r="G77" s="2">
        <f t="shared" si="12"/>
        <v>-296.5</v>
      </c>
      <c r="H77" t="e">
        <f t="shared" si="13"/>
        <v>#N/A</v>
      </c>
      <c r="I77" t="e">
        <f t="shared" si="14"/>
        <v>#N/A</v>
      </c>
      <c r="J77" t="e">
        <f t="shared" si="15"/>
        <v>#N/A</v>
      </c>
      <c r="K77" t="e">
        <f t="shared" si="16"/>
        <v>#N/A</v>
      </c>
      <c r="L77">
        <f t="shared" si="17"/>
        <v>0</v>
      </c>
    </row>
    <row r="78" spans="1:12" x14ac:dyDescent="0.3">
      <c r="A78">
        <f t="shared" si="10"/>
        <v>5</v>
      </c>
      <c r="B78" t="str">
        <f t="shared" si="11"/>
        <v>2001</v>
      </c>
      <c r="C78" s="1">
        <f t="shared" si="18"/>
        <v>37042</v>
      </c>
      <c r="D78" s="2" cm="1">
        <f t="array" ref="D78">_xlfn.NUMBERVALUE(IF(VLOOKUP($A78,'Ingresos totales'!$1:$1048576,MATCH($B78,LEFT('Ingresos totales'!$1:$1,4),0),FALSE)="",NA(),VLOOKUP($A78,'Ingresos totales'!$1:$1048576,MATCH($B78,LEFT('Ingresos totales'!$1:$1,4),0),FALSE)))</f>
        <v>1599.9</v>
      </c>
      <c r="E78" cm="1">
        <f t="array" ref="E78">_xlfn.NUMBERVALUE(IF(VLOOKUP($A78,'Ingresos tributarios'!$1:$1048576,MATCH($B78,LEFT('Ingresos tributarios'!$1:$1,4),0),FALSE)="",NA(),VLOOKUP($A78,'Ingresos tributarios'!$1:$1048576,MATCH($B78,LEFT('Ingresos tributarios'!$1:$1,4),0),FALSE)))</f>
        <v>1465.2</v>
      </c>
      <c r="F78" cm="1">
        <f t="array" ref="F78">_xlfn.NUMBERVALUE(IF(VLOOKUP($A78,'Gastos totales'!$1:$1048576,MATCH($B78,LEFT('Gastos totales'!$1:$1,4),0),FALSE)="",NA(),VLOOKUP($A78,'Gastos totales'!$1:$1048576,MATCH($B78,LEFT('Gastos totales'!$1:$1,4),0),FALSE)))</f>
        <v>1869.9</v>
      </c>
      <c r="G78" s="2">
        <f t="shared" si="12"/>
        <v>270</v>
      </c>
      <c r="H78" t="e">
        <f t="shared" si="13"/>
        <v>#N/A</v>
      </c>
      <c r="I78" t="e">
        <f t="shared" si="14"/>
        <v>#N/A</v>
      </c>
      <c r="J78" t="e">
        <f t="shared" si="15"/>
        <v>#N/A</v>
      </c>
      <c r="K78" t="e">
        <f t="shared" si="16"/>
        <v>#N/A</v>
      </c>
      <c r="L78">
        <f t="shared" si="17"/>
        <v>0</v>
      </c>
    </row>
    <row r="79" spans="1:12" x14ac:dyDescent="0.3">
      <c r="A79">
        <f t="shared" si="10"/>
        <v>6</v>
      </c>
      <c r="B79" t="str">
        <f t="shared" si="11"/>
        <v>2001</v>
      </c>
      <c r="C79" s="1">
        <f t="shared" si="18"/>
        <v>37072</v>
      </c>
      <c r="D79" s="2" cm="1">
        <f t="array" ref="D79">_xlfn.NUMBERVALUE(IF(VLOOKUP($A79,'Ingresos totales'!$1:$1048576,MATCH($B79,LEFT('Ingresos totales'!$1:$1,4),0),FALSE)="",NA(),VLOOKUP($A79,'Ingresos totales'!$1:$1048576,MATCH($B79,LEFT('Ingresos totales'!$1:$1,4),0),FALSE)))</f>
        <v>1125.0999999999999</v>
      </c>
      <c r="E79" cm="1">
        <f t="array" ref="E79">_xlfn.NUMBERVALUE(IF(VLOOKUP($A79,'Ingresos tributarios'!$1:$1048576,MATCH($B79,LEFT('Ingresos tributarios'!$1:$1,4),0),FALSE)="",NA(),VLOOKUP($A79,'Ingresos tributarios'!$1:$1048576,MATCH($B79,LEFT('Ingresos tributarios'!$1:$1,4),0),FALSE)))</f>
        <v>939.4</v>
      </c>
      <c r="F79" cm="1">
        <f t="array" ref="F79">_xlfn.NUMBERVALUE(IF(VLOOKUP($A79,'Gastos totales'!$1:$1048576,MATCH($B79,LEFT('Gastos totales'!$1:$1,4),0),FALSE)="",NA(),VLOOKUP($A79,'Gastos totales'!$1:$1048576,MATCH($B79,LEFT('Gastos totales'!$1:$1,4),0),FALSE)))</f>
        <v>1382</v>
      </c>
      <c r="G79" s="2">
        <f t="shared" si="12"/>
        <v>256.90000000000009</v>
      </c>
      <c r="H79" t="e">
        <f t="shared" si="13"/>
        <v>#N/A</v>
      </c>
      <c r="I79" t="e">
        <f t="shared" si="14"/>
        <v>#N/A</v>
      </c>
      <c r="J79" t="e">
        <f t="shared" si="15"/>
        <v>#N/A</v>
      </c>
      <c r="K79" t="e">
        <f t="shared" si="16"/>
        <v>#N/A</v>
      </c>
      <c r="L79">
        <f t="shared" si="17"/>
        <v>0</v>
      </c>
    </row>
    <row r="80" spans="1:12" x14ac:dyDescent="0.3">
      <c r="A80">
        <f t="shared" si="10"/>
        <v>7</v>
      </c>
      <c r="B80" t="str">
        <f t="shared" si="11"/>
        <v>2001</v>
      </c>
      <c r="C80" s="1">
        <f t="shared" si="18"/>
        <v>37103</v>
      </c>
      <c r="D80" s="2" cm="1">
        <f t="array" ref="D80">_xlfn.NUMBERVALUE(IF(VLOOKUP($A80,'Ingresos totales'!$1:$1048576,MATCH($B80,LEFT('Ingresos totales'!$1:$1,4),0),FALSE)="",NA(),VLOOKUP($A80,'Ingresos totales'!$1:$1048576,MATCH($B80,LEFT('Ingresos totales'!$1:$1,4),0),FALSE)))</f>
        <v>1824.7</v>
      </c>
      <c r="E80" cm="1">
        <f t="array" ref="E80">_xlfn.NUMBERVALUE(IF(VLOOKUP($A80,'Ingresos tributarios'!$1:$1048576,MATCH($B80,LEFT('Ingresos tributarios'!$1:$1,4),0),FALSE)="",NA(),VLOOKUP($A80,'Ingresos tributarios'!$1:$1048576,MATCH($B80,LEFT('Ingresos tributarios'!$1:$1,4),0),FALSE)))</f>
        <v>1707.5</v>
      </c>
      <c r="F80" cm="1">
        <f t="array" ref="F80">_xlfn.NUMBERVALUE(IF(VLOOKUP($A80,'Gastos totales'!$1:$1048576,MATCH($B80,LEFT('Gastos totales'!$1:$1,4),0),FALSE)="",NA(),VLOOKUP($A80,'Gastos totales'!$1:$1048576,MATCH($B80,LEFT('Gastos totales'!$1:$1,4),0),FALSE)))</f>
        <v>2118</v>
      </c>
      <c r="G80" s="2">
        <f t="shared" si="12"/>
        <v>293.29999999999995</v>
      </c>
      <c r="H80" t="e">
        <f t="shared" si="13"/>
        <v>#N/A</v>
      </c>
      <c r="I80" t="e">
        <f t="shared" si="14"/>
        <v>#N/A</v>
      </c>
      <c r="J80" t="e">
        <f t="shared" si="15"/>
        <v>#N/A</v>
      </c>
      <c r="K80" t="e">
        <f t="shared" si="16"/>
        <v>#N/A</v>
      </c>
      <c r="L80">
        <f t="shared" si="17"/>
        <v>0</v>
      </c>
    </row>
    <row r="81" spans="1:12" x14ac:dyDescent="0.3">
      <c r="A81">
        <f t="shared" si="10"/>
        <v>8</v>
      </c>
      <c r="B81" t="str">
        <f t="shared" si="11"/>
        <v>2001</v>
      </c>
      <c r="C81" s="1">
        <f t="shared" si="18"/>
        <v>37134</v>
      </c>
      <c r="D81" s="2" cm="1">
        <f t="array" ref="D81">_xlfn.NUMBERVALUE(IF(VLOOKUP($A81,'Ingresos totales'!$1:$1048576,MATCH($B81,LEFT('Ingresos totales'!$1:$1,4),0),FALSE)="",NA(),VLOOKUP($A81,'Ingresos totales'!$1:$1048576,MATCH($B81,LEFT('Ingresos totales'!$1:$1,4),0),FALSE)))</f>
        <v>1335.7</v>
      </c>
      <c r="E81" cm="1">
        <f t="array" ref="E81">_xlfn.NUMBERVALUE(IF(VLOOKUP($A81,'Ingresos tributarios'!$1:$1048576,MATCH($B81,LEFT('Ingresos tributarios'!$1:$1,4),0),FALSE)="",NA(),VLOOKUP($A81,'Ingresos tributarios'!$1:$1048576,MATCH($B81,LEFT('Ingresos tributarios'!$1:$1,4),0),FALSE)))</f>
        <v>1168.0999999999999</v>
      </c>
      <c r="F81" cm="1">
        <f t="array" ref="F81">_xlfn.NUMBERVALUE(IF(VLOOKUP($A81,'Gastos totales'!$1:$1048576,MATCH($B81,LEFT('Gastos totales'!$1:$1,4),0),FALSE)="",NA(),VLOOKUP($A81,'Gastos totales'!$1:$1048576,MATCH($B81,LEFT('Gastos totales'!$1:$1,4),0),FALSE)))</f>
        <v>1318.6</v>
      </c>
      <c r="G81" s="2">
        <f t="shared" si="12"/>
        <v>-17.100000000000136</v>
      </c>
      <c r="H81" t="e">
        <f t="shared" si="13"/>
        <v>#N/A</v>
      </c>
      <c r="I81" t="e">
        <f t="shared" si="14"/>
        <v>#N/A</v>
      </c>
      <c r="J81" t="e">
        <f t="shared" si="15"/>
        <v>#N/A</v>
      </c>
      <c r="K81" t="e">
        <f t="shared" si="16"/>
        <v>#N/A</v>
      </c>
      <c r="L81">
        <f t="shared" si="17"/>
        <v>0</v>
      </c>
    </row>
    <row r="82" spans="1:12" x14ac:dyDescent="0.3">
      <c r="A82">
        <f t="shared" si="10"/>
        <v>9</v>
      </c>
      <c r="B82" t="str">
        <f t="shared" si="11"/>
        <v>2001</v>
      </c>
      <c r="C82" s="1">
        <f t="shared" si="18"/>
        <v>37164</v>
      </c>
      <c r="D82" s="2" cm="1">
        <f t="array" ref="D82">_xlfn.NUMBERVALUE(IF(VLOOKUP($A82,'Ingresos totales'!$1:$1048576,MATCH($B82,LEFT('Ingresos totales'!$1:$1,4),0),FALSE)="",NA(),VLOOKUP($A82,'Ingresos totales'!$1:$1048576,MATCH($B82,LEFT('Ingresos totales'!$1:$1,4),0),FALSE)))</f>
        <v>1331.6</v>
      </c>
      <c r="E82" cm="1">
        <f t="array" ref="E82">_xlfn.NUMBERVALUE(IF(VLOOKUP($A82,'Ingresos tributarios'!$1:$1048576,MATCH($B82,LEFT('Ingresos tributarios'!$1:$1,4),0),FALSE)="",NA(),VLOOKUP($A82,'Ingresos tributarios'!$1:$1048576,MATCH($B82,LEFT('Ingresos tributarios'!$1:$1,4),0),FALSE)))</f>
        <v>1231.8</v>
      </c>
      <c r="F82" cm="1">
        <f t="array" ref="F82">_xlfn.NUMBERVALUE(IF(VLOOKUP($A82,'Gastos totales'!$1:$1048576,MATCH($B82,LEFT('Gastos totales'!$1:$1,4),0),FALSE)="",NA(),VLOOKUP($A82,'Gastos totales'!$1:$1048576,MATCH($B82,LEFT('Gastos totales'!$1:$1,4),0),FALSE)))</f>
        <v>1456.9</v>
      </c>
      <c r="G82" s="2">
        <f t="shared" si="12"/>
        <v>125.30000000000018</v>
      </c>
      <c r="H82" t="e">
        <f t="shared" si="13"/>
        <v>#N/A</v>
      </c>
      <c r="I82" t="e">
        <f t="shared" si="14"/>
        <v>#N/A</v>
      </c>
      <c r="J82" t="e">
        <f t="shared" si="15"/>
        <v>#N/A</v>
      </c>
      <c r="K82" t="e">
        <f t="shared" si="16"/>
        <v>#N/A</v>
      </c>
      <c r="L82">
        <f t="shared" si="17"/>
        <v>0</v>
      </c>
    </row>
    <row r="83" spans="1:12" x14ac:dyDescent="0.3">
      <c r="A83">
        <f t="shared" si="10"/>
        <v>10</v>
      </c>
      <c r="B83" t="str">
        <f t="shared" si="11"/>
        <v>2001</v>
      </c>
      <c r="C83" s="1">
        <f t="shared" si="18"/>
        <v>37195</v>
      </c>
      <c r="D83" s="2" cm="1">
        <f t="array" ref="D83">_xlfn.NUMBERVALUE(IF(VLOOKUP($A83,'Ingresos totales'!$1:$1048576,MATCH($B83,LEFT('Ingresos totales'!$1:$1,4),0),FALSE)="",NA(),VLOOKUP($A83,'Ingresos totales'!$1:$1048576,MATCH($B83,LEFT('Ingresos totales'!$1:$1,4),0),FALSE)))</f>
        <v>2196.1999999999998</v>
      </c>
      <c r="E83" cm="1">
        <f t="array" ref="E83">_xlfn.NUMBERVALUE(IF(VLOOKUP($A83,'Ingresos tributarios'!$1:$1048576,MATCH($B83,LEFT('Ingresos tributarios'!$1:$1,4),0),FALSE)="",NA(),VLOOKUP($A83,'Ingresos tributarios'!$1:$1048576,MATCH($B83,LEFT('Ingresos tributarios'!$1:$1,4),0),FALSE)))</f>
        <v>2098.1</v>
      </c>
      <c r="F83" cm="1">
        <f t="array" ref="F83">_xlfn.NUMBERVALUE(IF(VLOOKUP($A83,'Gastos totales'!$1:$1048576,MATCH($B83,LEFT('Gastos totales'!$1:$1,4),0),FALSE)="",NA(),VLOOKUP($A83,'Gastos totales'!$1:$1048576,MATCH($B83,LEFT('Gastos totales'!$1:$1,4),0),FALSE)))</f>
        <v>1752.7</v>
      </c>
      <c r="G83" s="2">
        <f t="shared" si="12"/>
        <v>-443.49999999999977</v>
      </c>
      <c r="H83" t="e">
        <f t="shared" si="13"/>
        <v>#N/A</v>
      </c>
      <c r="I83" t="e">
        <f t="shared" si="14"/>
        <v>#N/A</v>
      </c>
      <c r="J83" t="e">
        <f t="shared" si="15"/>
        <v>#N/A</v>
      </c>
      <c r="K83" t="e">
        <f t="shared" si="16"/>
        <v>#N/A</v>
      </c>
      <c r="L83">
        <f t="shared" si="17"/>
        <v>0</v>
      </c>
    </row>
    <row r="84" spans="1:12" x14ac:dyDescent="0.3">
      <c r="A84">
        <f t="shared" si="10"/>
        <v>11</v>
      </c>
      <c r="B84" t="str">
        <f t="shared" si="11"/>
        <v>2001</v>
      </c>
      <c r="C84" s="1">
        <f t="shared" si="18"/>
        <v>37225</v>
      </c>
      <c r="D84" s="2" cm="1">
        <f t="array" ref="D84">_xlfn.NUMBERVALUE(IF(VLOOKUP($A84,'Ingresos totales'!$1:$1048576,MATCH($B84,LEFT('Ingresos totales'!$1:$1,4),0),FALSE)="",NA(),VLOOKUP($A84,'Ingresos totales'!$1:$1048576,MATCH($B84,LEFT('Ingresos totales'!$1:$1,4),0),FALSE)))</f>
        <v>2168.9</v>
      </c>
      <c r="E84" cm="1">
        <f t="array" ref="E84">_xlfn.NUMBERVALUE(IF(VLOOKUP($A84,'Ingresos tributarios'!$1:$1048576,MATCH($B84,LEFT('Ingresos tributarios'!$1:$1,4),0),FALSE)="",NA(),VLOOKUP($A84,'Ingresos tributarios'!$1:$1048576,MATCH($B84,LEFT('Ingresos tributarios'!$1:$1,4),0),FALSE)))</f>
        <v>1324.5</v>
      </c>
      <c r="F84" cm="1">
        <f t="array" ref="F84">_xlfn.NUMBERVALUE(IF(VLOOKUP($A84,'Gastos totales'!$1:$1048576,MATCH($B84,LEFT('Gastos totales'!$1:$1,4),0),FALSE)="",NA(),VLOOKUP($A84,'Gastos totales'!$1:$1048576,MATCH($B84,LEFT('Gastos totales'!$1:$1,4),0),FALSE)))</f>
        <v>2169.9</v>
      </c>
      <c r="G84" s="2">
        <f t="shared" si="12"/>
        <v>1</v>
      </c>
      <c r="H84" t="e">
        <f t="shared" si="13"/>
        <v>#N/A</v>
      </c>
      <c r="I84" t="e">
        <f t="shared" si="14"/>
        <v>#N/A</v>
      </c>
      <c r="J84" t="e">
        <f t="shared" si="15"/>
        <v>#N/A</v>
      </c>
      <c r="K84" t="e">
        <f t="shared" si="16"/>
        <v>#N/A</v>
      </c>
      <c r="L84">
        <f t="shared" si="17"/>
        <v>0</v>
      </c>
    </row>
    <row r="85" spans="1:12" x14ac:dyDescent="0.3">
      <c r="A85">
        <f t="shared" si="10"/>
        <v>12</v>
      </c>
      <c r="B85" t="str">
        <f t="shared" si="11"/>
        <v>2001</v>
      </c>
      <c r="C85" s="1">
        <f t="shared" si="18"/>
        <v>37256</v>
      </c>
      <c r="D85" s="2" cm="1">
        <f t="array" ref="D85">_xlfn.NUMBERVALUE(IF(VLOOKUP($A85,'Ingresos totales'!$1:$1048576,MATCH($B85,LEFT('Ingresos totales'!$1:$1,4),0),FALSE)="",NA(),VLOOKUP($A85,'Ingresos totales'!$1:$1048576,MATCH($B85,LEFT('Ingresos totales'!$1:$1,4),0),FALSE)))</f>
        <v>1311.080111</v>
      </c>
      <c r="E85" cm="1">
        <f t="array" ref="E85">_xlfn.NUMBERVALUE(IF(VLOOKUP($A85,'Ingresos tributarios'!$1:$1048576,MATCH($B85,LEFT('Ingresos tributarios'!$1:$1,4),0),FALSE)="",NA(),VLOOKUP($A85,'Ingresos tributarios'!$1:$1048576,MATCH($B85,LEFT('Ingresos tributarios'!$1:$1,4),0),FALSE)))</f>
        <v>1069.8434871500001</v>
      </c>
      <c r="F85" cm="1">
        <f t="array" ref="F85">_xlfn.NUMBERVALUE(IF(VLOOKUP($A85,'Gastos totales'!$1:$1048576,MATCH($B85,LEFT('Gastos totales'!$1:$1,4),0),FALSE)="",NA(),VLOOKUP($A85,'Gastos totales'!$1:$1048576,MATCH($B85,LEFT('Gastos totales'!$1:$1,4),0),FALSE)))</f>
        <v>2995.3386609202798</v>
      </c>
      <c r="G85" s="2">
        <f t="shared" si="12"/>
        <v>1684.2585499202798</v>
      </c>
      <c r="H85" t="e">
        <f t="shared" si="13"/>
        <v>#N/A</v>
      </c>
      <c r="I85" t="e">
        <f t="shared" si="14"/>
        <v>#N/A</v>
      </c>
      <c r="J85" t="e">
        <f t="shared" si="15"/>
        <v>#N/A</v>
      </c>
      <c r="K85" t="e">
        <f t="shared" si="16"/>
        <v>#N/A</v>
      </c>
      <c r="L85">
        <f t="shared" si="17"/>
        <v>0</v>
      </c>
    </row>
    <row r="86" spans="1:12" x14ac:dyDescent="0.3">
      <c r="A86">
        <f t="shared" si="10"/>
        <v>1</v>
      </c>
      <c r="B86" t="str">
        <f t="shared" si="11"/>
        <v>2002</v>
      </c>
      <c r="C86" s="1">
        <f t="shared" si="18"/>
        <v>37287</v>
      </c>
      <c r="D86" s="2" cm="1">
        <f t="array" ref="D86">_xlfn.NUMBERVALUE(IF(VLOOKUP($A86,'Ingresos totales'!$1:$1048576,MATCH($B86,LEFT('Ingresos totales'!$1:$1,4),0),FALSE)="",NA(),VLOOKUP($A86,'Ingresos totales'!$1:$1048576,MATCH($B86,LEFT('Ingresos totales'!$1:$1,4),0),FALSE)))</f>
        <v>1966.8</v>
      </c>
      <c r="E86" cm="1">
        <f t="array" ref="E86">_xlfn.NUMBERVALUE(IF(VLOOKUP($A86,'Ingresos tributarios'!$1:$1048576,MATCH($B86,LEFT('Ingresos tributarios'!$1:$1,4),0),FALSE)="",NA(),VLOOKUP($A86,'Ingresos tributarios'!$1:$1048576,MATCH($B86,LEFT('Ingresos tributarios'!$1:$1,4),0),FALSE)))</f>
        <v>1834</v>
      </c>
      <c r="F86" cm="1">
        <f t="array" ref="F86">_xlfn.NUMBERVALUE(IF(VLOOKUP($A86,'Gastos totales'!$1:$1048576,MATCH($B86,LEFT('Gastos totales'!$1:$1,4),0),FALSE)="",NA(),VLOOKUP($A86,'Gastos totales'!$1:$1048576,MATCH($B86,LEFT('Gastos totales'!$1:$1,4),0),FALSE)))</f>
        <v>1714.2</v>
      </c>
      <c r="G86" s="2">
        <f t="shared" si="12"/>
        <v>-252.59999999999991</v>
      </c>
      <c r="H86" t="e">
        <f t="shared" si="13"/>
        <v>#N/A</v>
      </c>
      <c r="I86" t="e">
        <f t="shared" si="14"/>
        <v>#N/A</v>
      </c>
      <c r="J86" t="e">
        <f t="shared" si="15"/>
        <v>#N/A</v>
      </c>
      <c r="K86" t="e">
        <f t="shared" si="16"/>
        <v>#N/A</v>
      </c>
      <c r="L86">
        <f t="shared" si="17"/>
        <v>0</v>
      </c>
    </row>
    <row r="87" spans="1:12" x14ac:dyDescent="0.3">
      <c r="A87">
        <f t="shared" si="10"/>
        <v>2</v>
      </c>
      <c r="B87" t="str">
        <f t="shared" si="11"/>
        <v>2002</v>
      </c>
      <c r="C87" s="1">
        <f t="shared" si="18"/>
        <v>37315</v>
      </c>
      <c r="D87" s="2" cm="1">
        <f t="array" ref="D87">_xlfn.NUMBERVALUE(IF(VLOOKUP($A87,'Ingresos totales'!$1:$1048576,MATCH($B87,LEFT('Ingresos totales'!$1:$1,4),0),FALSE)="",NA(),VLOOKUP($A87,'Ingresos totales'!$1:$1048576,MATCH($B87,LEFT('Ingresos totales'!$1:$1,4),0),FALSE)))</f>
        <v>1198.2</v>
      </c>
      <c r="E87" cm="1">
        <f t="array" ref="E87">_xlfn.NUMBERVALUE(IF(VLOOKUP($A87,'Ingresos tributarios'!$1:$1048576,MATCH($B87,LEFT('Ingresos tributarios'!$1:$1,4),0),FALSE)="",NA(),VLOOKUP($A87,'Ingresos tributarios'!$1:$1048576,MATCH($B87,LEFT('Ingresos tributarios'!$1:$1,4),0),FALSE)))</f>
        <v>1080.9000000000001</v>
      </c>
      <c r="F87" cm="1">
        <f t="array" ref="F87">_xlfn.NUMBERVALUE(IF(VLOOKUP($A87,'Gastos totales'!$1:$1048576,MATCH($B87,LEFT('Gastos totales'!$1:$1,4),0),FALSE)="",NA(),VLOOKUP($A87,'Gastos totales'!$1:$1048576,MATCH($B87,LEFT('Gastos totales'!$1:$1,4),0),FALSE)))</f>
        <v>1445.3</v>
      </c>
      <c r="G87" s="2">
        <f t="shared" si="12"/>
        <v>247.09999999999991</v>
      </c>
      <c r="H87" t="e">
        <f t="shared" si="13"/>
        <v>#N/A</v>
      </c>
      <c r="I87" t="e">
        <f t="shared" si="14"/>
        <v>#N/A</v>
      </c>
      <c r="J87" t="e">
        <f t="shared" si="15"/>
        <v>#N/A</v>
      </c>
      <c r="K87" t="e">
        <f t="shared" si="16"/>
        <v>#N/A</v>
      </c>
      <c r="L87">
        <f t="shared" si="17"/>
        <v>0</v>
      </c>
    </row>
    <row r="88" spans="1:12" x14ac:dyDescent="0.3">
      <c r="A88">
        <f t="shared" si="10"/>
        <v>3</v>
      </c>
      <c r="B88" t="str">
        <f t="shared" si="11"/>
        <v>2002</v>
      </c>
      <c r="C88" s="1">
        <f t="shared" si="18"/>
        <v>37346</v>
      </c>
      <c r="D88" s="2" cm="1">
        <f t="array" ref="D88">_xlfn.NUMBERVALUE(IF(VLOOKUP($A88,'Ingresos totales'!$1:$1048576,MATCH($B88,LEFT('Ingresos totales'!$1:$1,4),0),FALSE)="",NA(),VLOOKUP($A88,'Ingresos totales'!$1:$1048576,MATCH($B88,LEFT('Ingresos totales'!$1:$1,4),0),FALSE)))</f>
        <v>1215.0999999999999</v>
      </c>
      <c r="E88" cm="1">
        <f t="array" ref="E88">_xlfn.NUMBERVALUE(IF(VLOOKUP($A88,'Ingresos tributarios'!$1:$1048576,MATCH($B88,LEFT('Ingresos tributarios'!$1:$1,4),0),FALSE)="",NA(),VLOOKUP($A88,'Ingresos tributarios'!$1:$1048576,MATCH($B88,LEFT('Ingresos tributarios'!$1:$1,4),0),FALSE)))</f>
        <v>1087.3</v>
      </c>
      <c r="F88" cm="1">
        <f t="array" ref="F88">_xlfn.NUMBERVALUE(IF(VLOOKUP($A88,'Gastos totales'!$1:$1048576,MATCH($B88,LEFT('Gastos totales'!$1:$1,4),0),FALSE)="",NA(),VLOOKUP($A88,'Gastos totales'!$1:$1048576,MATCH($B88,LEFT('Gastos totales'!$1:$1,4),0),FALSE)))</f>
        <v>1494.7</v>
      </c>
      <c r="G88" s="2">
        <f t="shared" si="12"/>
        <v>279.60000000000014</v>
      </c>
      <c r="H88" t="e">
        <f t="shared" si="13"/>
        <v>#N/A</v>
      </c>
      <c r="I88" t="e">
        <f t="shared" si="14"/>
        <v>#N/A</v>
      </c>
      <c r="J88" t="e">
        <f t="shared" si="15"/>
        <v>#N/A</v>
      </c>
      <c r="K88" t="e">
        <f t="shared" si="16"/>
        <v>#N/A</v>
      </c>
      <c r="L88">
        <f t="shared" si="17"/>
        <v>0</v>
      </c>
    </row>
    <row r="89" spans="1:12" x14ac:dyDescent="0.3">
      <c r="A89">
        <f t="shared" si="10"/>
        <v>4</v>
      </c>
      <c r="B89" t="str">
        <f t="shared" si="11"/>
        <v>2002</v>
      </c>
      <c r="C89" s="1">
        <f t="shared" si="18"/>
        <v>37376</v>
      </c>
      <c r="D89" s="2" cm="1">
        <f t="array" ref="D89">_xlfn.NUMBERVALUE(IF(VLOOKUP($A89,'Ingresos totales'!$1:$1048576,MATCH($B89,LEFT('Ingresos totales'!$1:$1,4),0),FALSE)="",NA(),VLOOKUP($A89,'Ingresos totales'!$1:$1048576,MATCH($B89,LEFT('Ingresos totales'!$1:$1,4),0),FALSE)))</f>
        <v>2193.9</v>
      </c>
      <c r="E89" cm="1">
        <f t="array" ref="E89">_xlfn.NUMBERVALUE(IF(VLOOKUP($A89,'Ingresos tributarios'!$1:$1048576,MATCH($B89,LEFT('Ingresos tributarios'!$1:$1,4),0),FALSE)="",NA(),VLOOKUP($A89,'Ingresos tributarios'!$1:$1048576,MATCH($B89,LEFT('Ingresos tributarios'!$1:$1,4),0),FALSE)))</f>
        <v>2072.4</v>
      </c>
      <c r="F89" cm="1">
        <f t="array" ref="F89">_xlfn.NUMBERVALUE(IF(VLOOKUP($A89,'Gastos totales'!$1:$1048576,MATCH($B89,LEFT('Gastos totales'!$1:$1,4),0),FALSE)="",NA(),VLOOKUP($A89,'Gastos totales'!$1:$1048576,MATCH($B89,LEFT('Gastos totales'!$1:$1,4),0),FALSE)))</f>
        <v>1698.3</v>
      </c>
      <c r="G89" s="2">
        <f t="shared" si="12"/>
        <v>-495.60000000000014</v>
      </c>
      <c r="H89" t="e">
        <f t="shared" si="13"/>
        <v>#N/A</v>
      </c>
      <c r="I89" t="e">
        <f t="shared" si="14"/>
        <v>#N/A</v>
      </c>
      <c r="J89" t="e">
        <f t="shared" si="15"/>
        <v>#N/A</v>
      </c>
      <c r="K89" t="e">
        <f t="shared" si="16"/>
        <v>#N/A</v>
      </c>
      <c r="L89">
        <f t="shared" si="17"/>
        <v>0</v>
      </c>
    </row>
    <row r="90" spans="1:12" x14ac:dyDescent="0.3">
      <c r="A90">
        <f t="shared" si="10"/>
        <v>5</v>
      </c>
      <c r="B90" t="str">
        <f t="shared" si="11"/>
        <v>2002</v>
      </c>
      <c r="C90" s="1">
        <f t="shared" si="18"/>
        <v>37407</v>
      </c>
      <c r="D90" s="2" cm="1">
        <f t="array" ref="D90">_xlfn.NUMBERVALUE(IF(VLOOKUP($A90,'Ingresos totales'!$1:$1048576,MATCH($B90,LEFT('Ingresos totales'!$1:$1,4),0),FALSE)="",NA(),VLOOKUP($A90,'Ingresos totales'!$1:$1048576,MATCH($B90,LEFT('Ingresos totales'!$1:$1,4),0),FALSE)))</f>
        <v>1907.4</v>
      </c>
      <c r="E90" cm="1">
        <f t="array" ref="E90">_xlfn.NUMBERVALUE(IF(VLOOKUP($A90,'Ingresos tributarios'!$1:$1048576,MATCH($B90,LEFT('Ingresos tributarios'!$1:$1,4),0),FALSE)="",NA(),VLOOKUP($A90,'Ingresos tributarios'!$1:$1048576,MATCH($B90,LEFT('Ingresos tributarios'!$1:$1,4),0),FALSE)))</f>
        <v>1793.4</v>
      </c>
      <c r="F90" cm="1">
        <f t="array" ref="F90">_xlfn.NUMBERVALUE(IF(VLOOKUP($A90,'Gastos totales'!$1:$1048576,MATCH($B90,LEFT('Gastos totales'!$1:$1,4),0),FALSE)="",NA(),VLOOKUP($A90,'Gastos totales'!$1:$1048576,MATCH($B90,LEFT('Gastos totales'!$1:$1,4),0),FALSE)))</f>
        <v>1470.5</v>
      </c>
      <c r="G90" s="2">
        <f t="shared" si="12"/>
        <v>-436.90000000000009</v>
      </c>
      <c r="H90" t="e">
        <f t="shared" si="13"/>
        <v>#N/A</v>
      </c>
      <c r="I90" t="e">
        <f t="shared" si="14"/>
        <v>#N/A</v>
      </c>
      <c r="J90" t="e">
        <f t="shared" si="15"/>
        <v>#N/A</v>
      </c>
      <c r="K90" t="e">
        <f t="shared" si="16"/>
        <v>#N/A</v>
      </c>
      <c r="L90">
        <f t="shared" si="17"/>
        <v>0</v>
      </c>
    </row>
    <row r="91" spans="1:12" x14ac:dyDescent="0.3">
      <c r="A91">
        <f t="shared" si="10"/>
        <v>6</v>
      </c>
      <c r="B91" t="str">
        <f t="shared" si="11"/>
        <v>2002</v>
      </c>
      <c r="C91" s="1">
        <f t="shared" si="18"/>
        <v>37437</v>
      </c>
      <c r="D91" s="2" cm="1">
        <f t="array" ref="D91">_xlfn.NUMBERVALUE(IF(VLOOKUP($A91,'Ingresos totales'!$1:$1048576,MATCH($B91,LEFT('Ingresos totales'!$1:$1,4),0),FALSE)="",NA(),VLOOKUP($A91,'Ingresos totales'!$1:$1048576,MATCH($B91,LEFT('Ingresos totales'!$1:$1,4),0),FALSE)))</f>
        <v>1299.2</v>
      </c>
      <c r="E91" cm="1">
        <f t="array" ref="E91">_xlfn.NUMBERVALUE(IF(VLOOKUP($A91,'Ingresos tributarios'!$1:$1048576,MATCH($B91,LEFT('Ingresos tributarios'!$1:$1,4),0),FALSE)="",NA(),VLOOKUP($A91,'Ingresos tributarios'!$1:$1048576,MATCH($B91,LEFT('Ingresos tributarios'!$1:$1,4),0),FALSE)))</f>
        <v>1191.9000000000001</v>
      </c>
      <c r="F91" cm="1">
        <f t="array" ref="F91">_xlfn.NUMBERVALUE(IF(VLOOKUP($A91,'Gastos totales'!$1:$1048576,MATCH($B91,LEFT('Gastos totales'!$1:$1,4),0),FALSE)="",NA(),VLOOKUP($A91,'Gastos totales'!$1:$1048576,MATCH($B91,LEFT('Gastos totales'!$1:$1,4),0),FALSE)))</f>
        <v>1143.3</v>
      </c>
      <c r="G91" s="2">
        <f t="shared" si="12"/>
        <v>-155.90000000000009</v>
      </c>
      <c r="H91" t="e">
        <f t="shared" si="13"/>
        <v>#N/A</v>
      </c>
      <c r="I91" t="e">
        <f t="shared" si="14"/>
        <v>#N/A</v>
      </c>
      <c r="J91" t="e">
        <f t="shared" si="15"/>
        <v>#N/A</v>
      </c>
      <c r="K91" t="e">
        <f t="shared" si="16"/>
        <v>#N/A</v>
      </c>
      <c r="L91">
        <f t="shared" si="17"/>
        <v>0</v>
      </c>
    </row>
    <row r="92" spans="1:12" x14ac:dyDescent="0.3">
      <c r="A92">
        <f t="shared" si="10"/>
        <v>7</v>
      </c>
      <c r="B92" t="str">
        <f t="shared" si="11"/>
        <v>2002</v>
      </c>
      <c r="C92" s="1">
        <f t="shared" si="18"/>
        <v>37468</v>
      </c>
      <c r="D92" s="2" cm="1">
        <f t="array" ref="D92">_xlfn.NUMBERVALUE(IF(VLOOKUP($A92,'Ingresos totales'!$1:$1048576,MATCH($B92,LEFT('Ingresos totales'!$1:$1,4),0),FALSE)="",NA(),VLOOKUP($A92,'Ingresos totales'!$1:$1048576,MATCH($B92,LEFT('Ingresos totales'!$1:$1,4),0),FALSE)))</f>
        <v>2256.1999999999998</v>
      </c>
      <c r="E92" cm="1">
        <f t="array" ref="E92">_xlfn.NUMBERVALUE(IF(VLOOKUP($A92,'Ingresos tributarios'!$1:$1048576,MATCH($B92,LEFT('Ingresos tributarios'!$1:$1,4),0),FALSE)="",NA(),VLOOKUP($A92,'Ingresos tributarios'!$1:$1048576,MATCH($B92,LEFT('Ingresos tributarios'!$1:$1,4),0),FALSE)))</f>
        <v>2150.6</v>
      </c>
      <c r="F92" cm="1">
        <f t="array" ref="F92">_xlfn.NUMBERVALUE(IF(VLOOKUP($A92,'Gastos totales'!$1:$1048576,MATCH($B92,LEFT('Gastos totales'!$1:$1,4),0),FALSE)="",NA(),VLOOKUP($A92,'Gastos totales'!$1:$1048576,MATCH($B92,LEFT('Gastos totales'!$1:$1,4),0),FALSE)))</f>
        <v>2660.8</v>
      </c>
      <c r="G92" s="2">
        <f t="shared" si="12"/>
        <v>404.60000000000036</v>
      </c>
      <c r="H92" t="e">
        <f t="shared" si="13"/>
        <v>#N/A</v>
      </c>
      <c r="I92" t="e">
        <f t="shared" si="14"/>
        <v>#N/A</v>
      </c>
      <c r="J92" t="e">
        <f t="shared" si="15"/>
        <v>#N/A</v>
      </c>
      <c r="K92" t="e">
        <f t="shared" si="16"/>
        <v>#N/A</v>
      </c>
      <c r="L92">
        <f t="shared" si="17"/>
        <v>0</v>
      </c>
    </row>
    <row r="93" spans="1:12" x14ac:dyDescent="0.3">
      <c r="A93">
        <f t="shared" si="10"/>
        <v>8</v>
      </c>
      <c r="B93" t="str">
        <f t="shared" si="11"/>
        <v>2002</v>
      </c>
      <c r="C93" s="1">
        <f t="shared" si="18"/>
        <v>37499</v>
      </c>
      <c r="D93" s="2" cm="1">
        <f t="array" ref="D93">_xlfn.NUMBERVALUE(IF(VLOOKUP($A93,'Ingresos totales'!$1:$1048576,MATCH($B93,LEFT('Ingresos totales'!$1:$1,4),0),FALSE)="",NA(),VLOOKUP($A93,'Ingresos totales'!$1:$1048576,MATCH($B93,LEFT('Ingresos totales'!$1:$1,4),0),FALSE)))</f>
        <v>1450</v>
      </c>
      <c r="E93" cm="1">
        <f t="array" ref="E93">_xlfn.NUMBERVALUE(IF(VLOOKUP($A93,'Ingresos tributarios'!$1:$1048576,MATCH($B93,LEFT('Ingresos tributarios'!$1:$1,4),0),FALSE)="",NA(),VLOOKUP($A93,'Ingresos tributarios'!$1:$1048576,MATCH($B93,LEFT('Ingresos tributarios'!$1:$1,4),0),FALSE)))</f>
        <v>1339.8</v>
      </c>
      <c r="F93" cm="1">
        <f t="array" ref="F93">_xlfn.NUMBERVALUE(IF(VLOOKUP($A93,'Gastos totales'!$1:$1048576,MATCH($B93,LEFT('Gastos totales'!$1:$1,4),0),FALSE)="",NA(),VLOOKUP($A93,'Gastos totales'!$1:$1048576,MATCH($B93,LEFT('Gastos totales'!$1:$1,4),0),FALSE)))</f>
        <v>1955.7</v>
      </c>
      <c r="G93" s="2">
        <f t="shared" si="12"/>
        <v>505.70000000000005</v>
      </c>
      <c r="H93" t="e">
        <f t="shared" si="13"/>
        <v>#N/A</v>
      </c>
      <c r="I93" t="e">
        <f t="shared" si="14"/>
        <v>#N/A</v>
      </c>
      <c r="J93" t="e">
        <f t="shared" si="15"/>
        <v>#N/A</v>
      </c>
      <c r="K93" t="e">
        <f t="shared" si="16"/>
        <v>#N/A</v>
      </c>
      <c r="L93">
        <f t="shared" si="17"/>
        <v>0</v>
      </c>
    </row>
    <row r="94" spans="1:12" x14ac:dyDescent="0.3">
      <c r="A94">
        <f t="shared" si="10"/>
        <v>9</v>
      </c>
      <c r="B94" t="str">
        <f t="shared" si="11"/>
        <v>2002</v>
      </c>
      <c r="C94" s="1">
        <f t="shared" si="18"/>
        <v>37529</v>
      </c>
      <c r="D94" s="2" cm="1">
        <f t="array" ref="D94">_xlfn.NUMBERVALUE(IF(VLOOKUP($A94,'Ingresos totales'!$1:$1048576,MATCH($B94,LEFT('Ingresos totales'!$1:$1,4),0),FALSE)="",NA(),VLOOKUP($A94,'Ingresos totales'!$1:$1048576,MATCH($B94,LEFT('Ingresos totales'!$1:$1,4),0),FALSE)))</f>
        <v>1380.3</v>
      </c>
      <c r="E94" cm="1">
        <f t="array" ref="E94">_xlfn.NUMBERVALUE(IF(VLOOKUP($A94,'Ingresos tributarios'!$1:$1048576,MATCH($B94,LEFT('Ingresos tributarios'!$1:$1,4),0),FALSE)="",NA(),VLOOKUP($A94,'Ingresos tributarios'!$1:$1048576,MATCH($B94,LEFT('Ingresos tributarios'!$1:$1,4),0),FALSE)))</f>
        <v>1279.7</v>
      </c>
      <c r="F94" cm="1">
        <f t="array" ref="F94">_xlfn.NUMBERVALUE(IF(VLOOKUP($A94,'Gastos totales'!$1:$1048576,MATCH($B94,LEFT('Gastos totales'!$1:$1,4),0),FALSE)="",NA(),VLOOKUP($A94,'Gastos totales'!$1:$1048576,MATCH($B94,LEFT('Gastos totales'!$1:$1,4),0),FALSE)))</f>
        <v>1647.6</v>
      </c>
      <c r="G94" s="2">
        <f t="shared" si="12"/>
        <v>267.29999999999995</v>
      </c>
      <c r="H94" t="e">
        <f t="shared" si="13"/>
        <v>#N/A</v>
      </c>
      <c r="I94" t="e">
        <f t="shared" si="14"/>
        <v>#N/A</v>
      </c>
      <c r="J94" t="e">
        <f t="shared" si="15"/>
        <v>#N/A</v>
      </c>
      <c r="K94" t="e">
        <f t="shared" si="16"/>
        <v>#N/A</v>
      </c>
      <c r="L94">
        <f t="shared" si="17"/>
        <v>0</v>
      </c>
    </row>
    <row r="95" spans="1:12" x14ac:dyDescent="0.3">
      <c r="A95">
        <f t="shared" si="10"/>
        <v>10</v>
      </c>
      <c r="B95" t="str">
        <f t="shared" si="11"/>
        <v>2002</v>
      </c>
      <c r="C95" s="1">
        <f t="shared" si="18"/>
        <v>37560</v>
      </c>
      <c r="D95" s="2" cm="1">
        <f t="array" ref="D95">_xlfn.NUMBERVALUE(IF(VLOOKUP($A95,'Ingresos totales'!$1:$1048576,MATCH($B95,LEFT('Ingresos totales'!$1:$1,4),0),FALSE)="",NA(),VLOOKUP($A95,'Ingresos totales'!$1:$1048576,MATCH($B95,LEFT('Ingresos totales'!$1:$1,4),0),FALSE)))</f>
        <v>2556.6</v>
      </c>
      <c r="E95" cm="1">
        <f t="array" ref="E95">_xlfn.NUMBERVALUE(IF(VLOOKUP($A95,'Ingresos tributarios'!$1:$1048576,MATCH($B95,LEFT('Ingresos tributarios'!$1:$1,4),0),FALSE)="",NA(),VLOOKUP($A95,'Ingresos tributarios'!$1:$1048576,MATCH($B95,LEFT('Ingresos tributarios'!$1:$1,4),0),FALSE)))</f>
        <v>2441.3000000000002</v>
      </c>
      <c r="F95" cm="1">
        <f t="array" ref="F95">_xlfn.NUMBERVALUE(IF(VLOOKUP($A95,'Gastos totales'!$1:$1048576,MATCH($B95,LEFT('Gastos totales'!$1:$1,4),0),FALSE)="",NA(),VLOOKUP($A95,'Gastos totales'!$1:$1048576,MATCH($B95,LEFT('Gastos totales'!$1:$1,4),0),FALSE)))</f>
        <v>2298.9</v>
      </c>
      <c r="G95" s="2">
        <f t="shared" si="12"/>
        <v>-257.69999999999982</v>
      </c>
      <c r="H95" t="e">
        <f t="shared" si="13"/>
        <v>#N/A</v>
      </c>
      <c r="I95" t="e">
        <f t="shared" si="14"/>
        <v>#N/A</v>
      </c>
      <c r="J95" t="e">
        <f t="shared" si="15"/>
        <v>#N/A</v>
      </c>
      <c r="K95" t="e">
        <f t="shared" si="16"/>
        <v>#N/A</v>
      </c>
      <c r="L95">
        <f t="shared" si="17"/>
        <v>0</v>
      </c>
    </row>
    <row r="96" spans="1:12" x14ac:dyDescent="0.3">
      <c r="A96">
        <f t="shared" si="10"/>
        <v>11</v>
      </c>
      <c r="B96" t="str">
        <f t="shared" si="11"/>
        <v>2002</v>
      </c>
      <c r="C96" s="1">
        <f t="shared" si="18"/>
        <v>37590</v>
      </c>
      <c r="D96" s="2" cm="1">
        <f t="array" ref="D96">_xlfn.NUMBERVALUE(IF(VLOOKUP($A96,'Ingresos totales'!$1:$1048576,MATCH($B96,LEFT('Ingresos totales'!$1:$1,4),0),FALSE)="",NA(),VLOOKUP($A96,'Ingresos totales'!$1:$1048576,MATCH($B96,LEFT('Ingresos totales'!$1:$1,4),0),FALSE)))</f>
        <v>1654.8</v>
      </c>
      <c r="E96" cm="1">
        <f t="array" ref="E96">_xlfn.NUMBERVALUE(IF(VLOOKUP($A96,'Ingresos tributarios'!$1:$1048576,MATCH($B96,LEFT('Ingresos tributarios'!$1:$1,4),0),FALSE)="",NA(),VLOOKUP($A96,'Ingresos tributarios'!$1:$1048576,MATCH($B96,LEFT('Ingresos tributarios'!$1:$1,4),0),FALSE)))</f>
        <v>1538.8</v>
      </c>
      <c r="F96" cm="1">
        <f t="array" ref="F96">_xlfn.NUMBERVALUE(IF(VLOOKUP($A96,'Gastos totales'!$1:$1048576,MATCH($B96,LEFT('Gastos totales'!$1:$1,4),0),FALSE)="",NA(),VLOOKUP($A96,'Gastos totales'!$1:$1048576,MATCH($B96,LEFT('Gastos totales'!$1:$1,4),0),FALSE)))</f>
        <v>2427.6</v>
      </c>
      <c r="G96" s="2">
        <f t="shared" si="12"/>
        <v>772.8</v>
      </c>
      <c r="H96" t="e">
        <f t="shared" si="13"/>
        <v>#N/A</v>
      </c>
      <c r="I96" t="e">
        <f t="shared" si="14"/>
        <v>#N/A</v>
      </c>
      <c r="J96" t="e">
        <f t="shared" si="15"/>
        <v>#N/A</v>
      </c>
      <c r="K96" t="e">
        <f t="shared" si="16"/>
        <v>#N/A</v>
      </c>
      <c r="L96">
        <f t="shared" si="17"/>
        <v>0</v>
      </c>
    </row>
    <row r="97" spans="1:12" x14ac:dyDescent="0.3">
      <c r="A97">
        <f t="shared" si="10"/>
        <v>12</v>
      </c>
      <c r="B97" t="str">
        <f t="shared" si="11"/>
        <v>2002</v>
      </c>
      <c r="C97" s="1">
        <f t="shared" si="18"/>
        <v>37621</v>
      </c>
      <c r="D97" s="2" cm="1">
        <f t="array" ref="D97">_xlfn.NUMBERVALUE(IF(VLOOKUP($A97,'Ingresos totales'!$1:$1048576,MATCH($B97,LEFT('Ingresos totales'!$1:$1,4),0),FALSE)="",NA(),VLOOKUP($A97,'Ingresos totales'!$1:$1048576,MATCH($B97,LEFT('Ingresos totales'!$1:$1,4),0),FALSE)))</f>
        <v>1692.9524873</v>
      </c>
      <c r="E97" cm="1">
        <f t="array" ref="E97">_xlfn.NUMBERVALUE(IF(VLOOKUP($A97,'Ingresos tributarios'!$1:$1048576,MATCH($B97,LEFT('Ingresos tributarios'!$1:$1,4),0),FALSE)="",NA(),VLOOKUP($A97,'Ingresos tributarios'!$1:$1048576,MATCH($B97,LEFT('Ingresos tributarios'!$1:$1,4),0),FALSE)))</f>
        <v>1484.5831269800101</v>
      </c>
      <c r="F97" cm="1">
        <f t="array" ref="F97">_xlfn.NUMBERVALUE(IF(VLOOKUP($A97,'Gastos totales'!$1:$1048576,MATCH($B97,LEFT('Gastos totales'!$1:$1,4),0),FALSE)="",NA(),VLOOKUP($A97,'Gastos totales'!$1:$1048576,MATCH($B97,LEFT('Gastos totales'!$1:$1,4),0),FALSE)))</f>
        <v>2584.2234853569398</v>
      </c>
      <c r="G97" s="2">
        <f t="shared" si="12"/>
        <v>891.27099805693979</v>
      </c>
      <c r="H97" t="e">
        <f t="shared" si="13"/>
        <v>#N/A</v>
      </c>
      <c r="I97" t="e">
        <f t="shared" si="14"/>
        <v>#N/A</v>
      </c>
      <c r="J97" t="e">
        <f t="shared" si="15"/>
        <v>#N/A</v>
      </c>
      <c r="K97" t="e">
        <f t="shared" si="16"/>
        <v>#N/A</v>
      </c>
      <c r="L97">
        <f t="shared" si="17"/>
        <v>0</v>
      </c>
    </row>
    <row r="98" spans="1:12" x14ac:dyDescent="0.3">
      <c r="A98">
        <f t="shared" si="10"/>
        <v>1</v>
      </c>
      <c r="B98" t="str">
        <f t="shared" si="11"/>
        <v>2003</v>
      </c>
      <c r="C98" s="1">
        <f t="shared" si="18"/>
        <v>37652</v>
      </c>
      <c r="D98" s="2" cm="1">
        <f t="array" ref="D98">_xlfn.NUMBERVALUE(IF(VLOOKUP($A98,'Ingresos totales'!$1:$1048576,MATCH($B98,LEFT('Ingresos totales'!$1:$1,4),0),FALSE)="",NA(),VLOOKUP($A98,'Ingresos totales'!$1:$1048576,MATCH($B98,LEFT('Ingresos totales'!$1:$1,4),0),FALSE)))</f>
        <v>2193.1999999999998</v>
      </c>
      <c r="E98" cm="1">
        <f t="array" ref="E98">_xlfn.NUMBERVALUE(IF(VLOOKUP($A98,'Ingresos tributarios'!$1:$1048576,MATCH($B98,LEFT('Ingresos tributarios'!$1:$1,4),0),FALSE)="",NA(),VLOOKUP($A98,'Ingresos tributarios'!$1:$1048576,MATCH($B98,LEFT('Ingresos tributarios'!$1:$1,4),0),FALSE)))</f>
        <v>2128.1</v>
      </c>
      <c r="F98" cm="1">
        <f t="array" ref="F98">_xlfn.NUMBERVALUE(IF(VLOOKUP($A98,'Gastos totales'!$1:$1048576,MATCH($B98,LEFT('Gastos totales'!$1:$1,4),0),FALSE)="",NA(),VLOOKUP($A98,'Gastos totales'!$1:$1048576,MATCH($B98,LEFT('Gastos totales'!$1:$1,4),0),FALSE)))</f>
        <v>1920.1</v>
      </c>
      <c r="G98" s="2">
        <f t="shared" si="12"/>
        <v>-273.09999999999991</v>
      </c>
      <c r="H98" t="e">
        <f t="shared" si="13"/>
        <v>#N/A</v>
      </c>
      <c r="I98" t="e">
        <f t="shared" si="14"/>
        <v>#N/A</v>
      </c>
      <c r="J98" t="e">
        <f t="shared" si="15"/>
        <v>#N/A</v>
      </c>
      <c r="K98" t="e">
        <f t="shared" si="16"/>
        <v>#N/A</v>
      </c>
      <c r="L98">
        <f t="shared" si="17"/>
        <v>0</v>
      </c>
    </row>
    <row r="99" spans="1:12" x14ac:dyDescent="0.3">
      <c r="A99">
        <f t="shared" si="10"/>
        <v>2</v>
      </c>
      <c r="B99" t="str">
        <f t="shared" si="11"/>
        <v>2003</v>
      </c>
      <c r="C99" s="1">
        <f t="shared" si="18"/>
        <v>37680</v>
      </c>
      <c r="D99" s="2" cm="1">
        <f t="array" ref="D99">_xlfn.NUMBERVALUE(IF(VLOOKUP($A99,'Ingresos totales'!$1:$1048576,MATCH($B99,LEFT('Ingresos totales'!$1:$1,4),0),FALSE)="",NA(),VLOOKUP($A99,'Ingresos totales'!$1:$1048576,MATCH($B99,LEFT('Ingresos totales'!$1:$1,4),0),FALSE)))</f>
        <v>1220.5999999999999</v>
      </c>
      <c r="E99" cm="1">
        <f t="array" ref="E99">_xlfn.NUMBERVALUE(IF(VLOOKUP($A99,'Ingresos tributarios'!$1:$1048576,MATCH($B99,LEFT('Ingresos tributarios'!$1:$1,4),0),FALSE)="",NA(),VLOOKUP($A99,'Ingresos tributarios'!$1:$1048576,MATCH($B99,LEFT('Ingresos tributarios'!$1:$1,4),0),FALSE)))</f>
        <v>1111.5</v>
      </c>
      <c r="F99" cm="1">
        <f t="array" ref="F99">_xlfn.NUMBERVALUE(IF(VLOOKUP($A99,'Gastos totales'!$1:$1048576,MATCH($B99,LEFT('Gastos totales'!$1:$1,4),0),FALSE)="",NA(),VLOOKUP($A99,'Gastos totales'!$1:$1048576,MATCH($B99,LEFT('Gastos totales'!$1:$1,4),0),FALSE)))</f>
        <v>1459.1</v>
      </c>
      <c r="G99" s="2">
        <f t="shared" si="12"/>
        <v>238.5</v>
      </c>
      <c r="H99" t="e">
        <f t="shared" si="13"/>
        <v>#N/A</v>
      </c>
      <c r="I99" t="e">
        <f t="shared" si="14"/>
        <v>#N/A</v>
      </c>
      <c r="J99" t="e">
        <f t="shared" si="15"/>
        <v>#N/A</v>
      </c>
      <c r="K99" t="e">
        <f t="shared" si="16"/>
        <v>#N/A</v>
      </c>
      <c r="L99">
        <f t="shared" si="17"/>
        <v>0</v>
      </c>
    </row>
    <row r="100" spans="1:12" x14ac:dyDescent="0.3">
      <c r="A100">
        <f t="shared" si="10"/>
        <v>3</v>
      </c>
      <c r="B100" t="str">
        <f t="shared" si="11"/>
        <v>2003</v>
      </c>
      <c r="C100" s="1">
        <f t="shared" si="18"/>
        <v>37711</v>
      </c>
      <c r="D100" s="2" cm="1">
        <f t="array" ref="D100">_xlfn.NUMBERVALUE(IF(VLOOKUP($A100,'Ingresos totales'!$1:$1048576,MATCH($B100,LEFT('Ingresos totales'!$1:$1,4),0),FALSE)="",NA(),VLOOKUP($A100,'Ingresos totales'!$1:$1048576,MATCH($B100,LEFT('Ingresos totales'!$1:$1,4),0),FALSE)))</f>
        <v>1438.5</v>
      </c>
      <c r="E100" cm="1">
        <f t="array" ref="E100">_xlfn.NUMBERVALUE(IF(VLOOKUP($A100,'Ingresos tributarios'!$1:$1048576,MATCH($B100,LEFT('Ingresos tributarios'!$1:$1,4),0),FALSE)="",NA(),VLOOKUP($A100,'Ingresos tributarios'!$1:$1048576,MATCH($B100,LEFT('Ingresos tributarios'!$1:$1,4),0),FALSE)))</f>
        <v>1291.4000000000001</v>
      </c>
      <c r="F100" cm="1">
        <f t="array" ref="F100">_xlfn.NUMBERVALUE(IF(VLOOKUP($A100,'Gastos totales'!$1:$1048576,MATCH($B100,LEFT('Gastos totales'!$1:$1,4),0),FALSE)="",NA(),VLOOKUP($A100,'Gastos totales'!$1:$1048576,MATCH($B100,LEFT('Gastos totales'!$1:$1,4),0),FALSE)))</f>
        <v>2048.5</v>
      </c>
      <c r="G100" s="2">
        <f t="shared" si="12"/>
        <v>610</v>
      </c>
      <c r="H100" t="e">
        <f t="shared" si="13"/>
        <v>#N/A</v>
      </c>
      <c r="I100" t="e">
        <f t="shared" si="14"/>
        <v>#N/A</v>
      </c>
      <c r="J100" t="e">
        <f t="shared" si="15"/>
        <v>#N/A</v>
      </c>
      <c r="K100" t="e">
        <f t="shared" si="16"/>
        <v>#N/A</v>
      </c>
      <c r="L100">
        <f t="shared" si="17"/>
        <v>0</v>
      </c>
    </row>
    <row r="101" spans="1:12" x14ac:dyDescent="0.3">
      <c r="A101">
        <f t="shared" si="10"/>
        <v>4</v>
      </c>
      <c r="B101" t="str">
        <f t="shared" si="11"/>
        <v>2003</v>
      </c>
      <c r="C101" s="1">
        <f t="shared" si="18"/>
        <v>37741</v>
      </c>
      <c r="D101" s="2" cm="1">
        <f t="array" ref="D101">_xlfn.NUMBERVALUE(IF(VLOOKUP($A101,'Ingresos totales'!$1:$1048576,MATCH($B101,LEFT('Ingresos totales'!$1:$1,4),0),FALSE)="",NA(),VLOOKUP($A101,'Ingresos totales'!$1:$1048576,MATCH($B101,LEFT('Ingresos totales'!$1:$1,4),0),FALSE)))</f>
        <v>2172</v>
      </c>
      <c r="E101" cm="1">
        <f t="array" ref="E101">_xlfn.NUMBERVALUE(IF(VLOOKUP($A101,'Ingresos tributarios'!$1:$1048576,MATCH($B101,LEFT('Ingresos tributarios'!$1:$1,4),0),FALSE)="",NA(),VLOOKUP($A101,'Ingresos tributarios'!$1:$1048576,MATCH($B101,LEFT('Ingresos tributarios'!$1:$1,4),0),FALSE)))</f>
        <v>2089</v>
      </c>
      <c r="F101" cm="1">
        <f t="array" ref="F101">_xlfn.NUMBERVALUE(IF(VLOOKUP($A101,'Gastos totales'!$1:$1048576,MATCH($B101,LEFT('Gastos totales'!$1:$1,4),0),FALSE)="",NA(),VLOOKUP($A101,'Gastos totales'!$1:$1048576,MATCH($B101,LEFT('Gastos totales'!$1:$1,4),0),FALSE)))</f>
        <v>2051.9</v>
      </c>
      <c r="G101" s="2">
        <f t="shared" si="12"/>
        <v>-120.09999999999991</v>
      </c>
      <c r="H101" t="e">
        <f t="shared" si="13"/>
        <v>#N/A</v>
      </c>
      <c r="I101" t="e">
        <f t="shared" si="14"/>
        <v>#N/A</v>
      </c>
      <c r="J101" t="e">
        <f t="shared" si="15"/>
        <v>#N/A</v>
      </c>
      <c r="K101" t="e">
        <f t="shared" si="16"/>
        <v>#N/A</v>
      </c>
      <c r="L101">
        <f t="shared" si="17"/>
        <v>0</v>
      </c>
    </row>
    <row r="102" spans="1:12" x14ac:dyDescent="0.3">
      <c r="A102">
        <f t="shared" si="10"/>
        <v>5</v>
      </c>
      <c r="B102" t="str">
        <f t="shared" si="11"/>
        <v>2003</v>
      </c>
      <c r="C102" s="1">
        <f t="shared" si="18"/>
        <v>37772</v>
      </c>
      <c r="D102" s="2" cm="1">
        <f t="array" ref="D102">_xlfn.NUMBERVALUE(IF(VLOOKUP($A102,'Ingresos totales'!$1:$1048576,MATCH($B102,LEFT('Ingresos totales'!$1:$1,4),0),FALSE)="",NA(),VLOOKUP($A102,'Ingresos totales'!$1:$1048576,MATCH($B102,LEFT('Ingresos totales'!$1:$1,4),0),FALSE)))</f>
        <v>1855.7</v>
      </c>
      <c r="E102" cm="1">
        <f t="array" ref="E102">_xlfn.NUMBERVALUE(IF(VLOOKUP($A102,'Ingresos tributarios'!$1:$1048576,MATCH($B102,LEFT('Ingresos tributarios'!$1:$1,4),0),FALSE)="",NA(),VLOOKUP($A102,'Ingresos tributarios'!$1:$1048576,MATCH($B102,LEFT('Ingresos tributarios'!$1:$1,4),0),FALSE)))</f>
        <v>1741.1</v>
      </c>
      <c r="F102" cm="1">
        <f t="array" ref="F102">_xlfn.NUMBERVALUE(IF(VLOOKUP($A102,'Gastos totales'!$1:$1048576,MATCH($B102,LEFT('Gastos totales'!$1:$1,4),0),FALSE)="",NA(),VLOOKUP($A102,'Gastos totales'!$1:$1048576,MATCH($B102,LEFT('Gastos totales'!$1:$1,4),0),FALSE)))</f>
        <v>2127.9</v>
      </c>
      <c r="G102" s="2">
        <f t="shared" si="12"/>
        <v>272.20000000000005</v>
      </c>
      <c r="H102" t="e">
        <f t="shared" si="13"/>
        <v>#N/A</v>
      </c>
      <c r="I102" t="e">
        <f t="shared" si="14"/>
        <v>#N/A</v>
      </c>
      <c r="J102" t="e">
        <f t="shared" si="15"/>
        <v>#N/A</v>
      </c>
      <c r="K102" t="e">
        <f t="shared" si="16"/>
        <v>#N/A</v>
      </c>
      <c r="L102">
        <f t="shared" si="17"/>
        <v>0</v>
      </c>
    </row>
    <row r="103" spans="1:12" x14ac:dyDescent="0.3">
      <c r="A103">
        <f t="shared" si="10"/>
        <v>6</v>
      </c>
      <c r="B103" t="str">
        <f t="shared" si="11"/>
        <v>2003</v>
      </c>
      <c r="C103" s="1">
        <f t="shared" si="18"/>
        <v>37802</v>
      </c>
      <c r="D103" s="2" cm="1">
        <f t="array" ref="D103">_xlfn.NUMBERVALUE(IF(VLOOKUP($A103,'Ingresos totales'!$1:$1048576,MATCH($B103,LEFT('Ingresos totales'!$1:$1,4),0),FALSE)="",NA(),VLOOKUP($A103,'Ingresos totales'!$1:$1048576,MATCH($B103,LEFT('Ingresos totales'!$1:$1,4),0),FALSE)))</f>
        <v>1425.6</v>
      </c>
      <c r="E103" cm="1">
        <f t="array" ref="E103">_xlfn.NUMBERVALUE(IF(VLOOKUP($A103,'Ingresos tributarios'!$1:$1048576,MATCH($B103,LEFT('Ingresos tributarios'!$1:$1,4),0),FALSE)="",NA(),VLOOKUP($A103,'Ingresos tributarios'!$1:$1048576,MATCH($B103,LEFT('Ingresos tributarios'!$1:$1,4),0),FALSE)))</f>
        <v>1311.4</v>
      </c>
      <c r="F103" cm="1">
        <f t="array" ref="F103">_xlfn.NUMBERVALUE(IF(VLOOKUP($A103,'Gastos totales'!$1:$1048576,MATCH($B103,LEFT('Gastos totales'!$1:$1,4),0),FALSE)="",NA(),VLOOKUP($A103,'Gastos totales'!$1:$1048576,MATCH($B103,LEFT('Gastos totales'!$1:$1,4),0),FALSE)))</f>
        <v>2325.1</v>
      </c>
      <c r="G103" s="2">
        <f t="shared" si="12"/>
        <v>899.5</v>
      </c>
      <c r="H103" t="e">
        <f t="shared" si="13"/>
        <v>#N/A</v>
      </c>
      <c r="I103" t="e">
        <f t="shared" si="14"/>
        <v>#N/A</v>
      </c>
      <c r="J103" t="e">
        <f t="shared" si="15"/>
        <v>#N/A</v>
      </c>
      <c r="K103" t="e">
        <f t="shared" si="16"/>
        <v>#N/A</v>
      </c>
      <c r="L103">
        <f t="shared" si="17"/>
        <v>0</v>
      </c>
    </row>
    <row r="104" spans="1:12" x14ac:dyDescent="0.3">
      <c r="A104">
        <f t="shared" si="10"/>
        <v>7</v>
      </c>
      <c r="B104" t="str">
        <f t="shared" si="11"/>
        <v>2003</v>
      </c>
      <c r="C104" s="1">
        <f t="shared" si="18"/>
        <v>37833</v>
      </c>
      <c r="D104" s="2" cm="1">
        <f t="array" ref="D104">_xlfn.NUMBERVALUE(IF(VLOOKUP($A104,'Ingresos totales'!$1:$1048576,MATCH($B104,LEFT('Ingresos totales'!$1:$1,4),0),FALSE)="",NA(),VLOOKUP($A104,'Ingresos totales'!$1:$1048576,MATCH($B104,LEFT('Ingresos totales'!$1:$1,4),0),FALSE)))</f>
        <v>2447.6</v>
      </c>
      <c r="E104" cm="1">
        <f t="array" ref="E104">_xlfn.NUMBERVALUE(IF(VLOOKUP($A104,'Ingresos tributarios'!$1:$1048576,MATCH($B104,LEFT('Ingresos tributarios'!$1:$1,4),0),FALSE)="",NA(),VLOOKUP($A104,'Ingresos tributarios'!$1:$1048576,MATCH($B104,LEFT('Ingresos tributarios'!$1:$1,4),0),FALSE)))</f>
        <v>2298.3000000000002</v>
      </c>
      <c r="F104" cm="1">
        <f t="array" ref="F104">_xlfn.NUMBERVALUE(IF(VLOOKUP($A104,'Gastos totales'!$1:$1048576,MATCH($B104,LEFT('Gastos totales'!$1:$1,4),0),FALSE)="",NA(),VLOOKUP($A104,'Gastos totales'!$1:$1048576,MATCH($B104,LEFT('Gastos totales'!$1:$1,4),0),FALSE)))</f>
        <v>2859.5</v>
      </c>
      <c r="G104" s="2">
        <f t="shared" si="12"/>
        <v>411.90000000000009</v>
      </c>
      <c r="H104" t="e">
        <f t="shared" si="13"/>
        <v>#N/A</v>
      </c>
      <c r="I104" t="e">
        <f t="shared" si="14"/>
        <v>#N/A</v>
      </c>
      <c r="J104" t="e">
        <f t="shared" si="15"/>
        <v>#N/A</v>
      </c>
      <c r="K104" t="e">
        <f t="shared" si="16"/>
        <v>#N/A</v>
      </c>
      <c r="L104">
        <f t="shared" si="17"/>
        <v>0</v>
      </c>
    </row>
    <row r="105" spans="1:12" x14ac:dyDescent="0.3">
      <c r="A105">
        <f t="shared" si="10"/>
        <v>8</v>
      </c>
      <c r="B105" t="str">
        <f t="shared" si="11"/>
        <v>2003</v>
      </c>
      <c r="C105" s="1">
        <f t="shared" si="18"/>
        <v>37864</v>
      </c>
      <c r="D105" s="2" cm="1">
        <f t="array" ref="D105">_xlfn.NUMBERVALUE(IF(VLOOKUP($A105,'Ingresos totales'!$1:$1048576,MATCH($B105,LEFT('Ingresos totales'!$1:$1,4),0),FALSE)="",NA(),VLOOKUP($A105,'Ingresos totales'!$1:$1048576,MATCH($B105,LEFT('Ingresos totales'!$1:$1,4),0),FALSE)))</f>
        <v>1572.9</v>
      </c>
      <c r="E105" cm="1">
        <f t="array" ref="E105">_xlfn.NUMBERVALUE(IF(VLOOKUP($A105,'Ingresos tributarios'!$1:$1048576,MATCH($B105,LEFT('Ingresos tributarios'!$1:$1,4),0),FALSE)="",NA(),VLOOKUP($A105,'Ingresos tributarios'!$1:$1048576,MATCH($B105,LEFT('Ingresos tributarios'!$1:$1,4),0),FALSE)))</f>
        <v>1425</v>
      </c>
      <c r="F105" cm="1">
        <f t="array" ref="F105">_xlfn.NUMBERVALUE(IF(VLOOKUP($A105,'Gastos totales'!$1:$1048576,MATCH($B105,LEFT('Gastos totales'!$1:$1,4),0),FALSE)="",NA(),VLOOKUP($A105,'Gastos totales'!$1:$1048576,MATCH($B105,LEFT('Gastos totales'!$1:$1,4),0),FALSE)))</f>
        <v>1794</v>
      </c>
      <c r="G105" s="2">
        <f t="shared" si="12"/>
        <v>221.09999999999991</v>
      </c>
      <c r="H105" t="e">
        <f t="shared" si="13"/>
        <v>#N/A</v>
      </c>
      <c r="I105" t="e">
        <f t="shared" si="14"/>
        <v>#N/A</v>
      </c>
      <c r="J105" t="e">
        <f t="shared" si="15"/>
        <v>#N/A</v>
      </c>
      <c r="K105" t="e">
        <f t="shared" si="16"/>
        <v>#N/A</v>
      </c>
      <c r="L105">
        <f t="shared" si="17"/>
        <v>0</v>
      </c>
    </row>
    <row r="106" spans="1:12" x14ac:dyDescent="0.3">
      <c r="A106">
        <f t="shared" si="10"/>
        <v>9</v>
      </c>
      <c r="B106" t="str">
        <f t="shared" si="11"/>
        <v>2003</v>
      </c>
      <c r="C106" s="1">
        <f t="shared" si="18"/>
        <v>37894</v>
      </c>
      <c r="D106" s="2" cm="1">
        <f t="array" ref="D106">_xlfn.NUMBERVALUE(IF(VLOOKUP($A106,'Ingresos totales'!$1:$1048576,MATCH($B106,LEFT('Ingresos totales'!$1:$1,4),0),FALSE)="",NA(),VLOOKUP($A106,'Ingresos totales'!$1:$1048576,MATCH($B106,LEFT('Ingresos totales'!$1:$1,4),0),FALSE)))</f>
        <v>1493.8</v>
      </c>
      <c r="E106" cm="1">
        <f t="array" ref="E106">_xlfn.NUMBERVALUE(IF(VLOOKUP($A106,'Ingresos tributarios'!$1:$1048576,MATCH($B106,LEFT('Ingresos tributarios'!$1:$1,4),0),FALSE)="",NA(),VLOOKUP($A106,'Ingresos tributarios'!$1:$1048576,MATCH($B106,LEFT('Ingresos tributarios'!$1:$1,4),0),FALSE)))</f>
        <v>1369.4</v>
      </c>
      <c r="F106" cm="1">
        <f t="array" ref="F106">_xlfn.NUMBERVALUE(IF(VLOOKUP($A106,'Gastos totales'!$1:$1048576,MATCH($B106,LEFT('Gastos totales'!$1:$1,4),0),FALSE)="",NA(),VLOOKUP($A106,'Gastos totales'!$1:$1048576,MATCH($B106,LEFT('Gastos totales'!$1:$1,4),0),FALSE)))</f>
        <v>2158.8000000000002</v>
      </c>
      <c r="G106" s="2">
        <f t="shared" si="12"/>
        <v>665.00000000000023</v>
      </c>
      <c r="H106" t="e">
        <f t="shared" si="13"/>
        <v>#N/A</v>
      </c>
      <c r="I106" t="e">
        <f t="shared" si="14"/>
        <v>#N/A</v>
      </c>
      <c r="J106" t="e">
        <f t="shared" si="15"/>
        <v>#N/A</v>
      </c>
      <c r="K106" t="e">
        <f t="shared" si="16"/>
        <v>#N/A</v>
      </c>
      <c r="L106">
        <f t="shared" si="17"/>
        <v>0</v>
      </c>
    </row>
    <row r="107" spans="1:12" x14ac:dyDescent="0.3">
      <c r="A107">
        <f t="shared" si="10"/>
        <v>10</v>
      </c>
      <c r="B107" t="str">
        <f t="shared" si="11"/>
        <v>2003</v>
      </c>
      <c r="C107" s="1">
        <f t="shared" si="18"/>
        <v>37925</v>
      </c>
      <c r="D107" s="2" cm="1">
        <f t="array" ref="D107">_xlfn.NUMBERVALUE(IF(VLOOKUP($A107,'Ingresos totales'!$1:$1048576,MATCH($B107,LEFT('Ingresos totales'!$1:$1,4),0),FALSE)="",NA(),VLOOKUP($A107,'Ingresos totales'!$1:$1048576,MATCH($B107,LEFT('Ingresos totales'!$1:$1,4),0),FALSE)))</f>
        <v>2580.9</v>
      </c>
      <c r="E107" cm="1">
        <f t="array" ref="E107">_xlfn.NUMBERVALUE(IF(VLOOKUP($A107,'Ingresos tributarios'!$1:$1048576,MATCH($B107,LEFT('Ingresos tributarios'!$1:$1,4),0),FALSE)="",NA(),VLOOKUP($A107,'Ingresos tributarios'!$1:$1048576,MATCH($B107,LEFT('Ingresos tributarios'!$1:$1,4),0),FALSE)))</f>
        <v>2465.1999999999998</v>
      </c>
      <c r="F107" cm="1">
        <f t="array" ref="F107">_xlfn.NUMBERVALUE(IF(VLOOKUP($A107,'Gastos totales'!$1:$1048576,MATCH($B107,LEFT('Gastos totales'!$1:$1,4),0),FALSE)="",NA(),VLOOKUP($A107,'Gastos totales'!$1:$1048576,MATCH($B107,LEFT('Gastos totales'!$1:$1,4),0),FALSE)))</f>
        <v>2749.4</v>
      </c>
      <c r="G107" s="2">
        <f t="shared" si="12"/>
        <v>168.5</v>
      </c>
      <c r="H107" t="e">
        <f t="shared" si="13"/>
        <v>#N/A</v>
      </c>
      <c r="I107" t="e">
        <f t="shared" si="14"/>
        <v>#N/A</v>
      </c>
      <c r="J107" t="e">
        <f t="shared" si="15"/>
        <v>#N/A</v>
      </c>
      <c r="K107" t="e">
        <f t="shared" si="16"/>
        <v>#N/A</v>
      </c>
      <c r="L107">
        <f t="shared" si="17"/>
        <v>0</v>
      </c>
    </row>
    <row r="108" spans="1:12" x14ac:dyDescent="0.3">
      <c r="A108">
        <f t="shared" si="10"/>
        <v>11</v>
      </c>
      <c r="B108" t="str">
        <f t="shared" si="11"/>
        <v>2003</v>
      </c>
      <c r="C108" s="1">
        <f t="shared" si="18"/>
        <v>37955</v>
      </c>
      <c r="D108" s="2" cm="1">
        <f t="array" ref="D108">_xlfn.NUMBERVALUE(IF(VLOOKUP($A108,'Ingresos totales'!$1:$1048576,MATCH($B108,LEFT('Ingresos totales'!$1:$1,4),0),FALSE)="",NA(),VLOOKUP($A108,'Ingresos totales'!$1:$1048576,MATCH($B108,LEFT('Ingresos totales'!$1:$1,4),0),FALSE)))</f>
        <v>1600.4</v>
      </c>
      <c r="E108" cm="1">
        <f t="array" ref="E108">_xlfn.NUMBERVALUE(IF(VLOOKUP($A108,'Ingresos tributarios'!$1:$1048576,MATCH($B108,LEFT('Ingresos tributarios'!$1:$1,4),0),FALSE)="",NA(),VLOOKUP($A108,'Ingresos tributarios'!$1:$1048576,MATCH($B108,LEFT('Ingresos tributarios'!$1:$1,4),0),FALSE)))</f>
        <v>1507.3</v>
      </c>
      <c r="F108" cm="1">
        <f t="array" ref="F108">_xlfn.NUMBERVALUE(IF(VLOOKUP($A108,'Gastos totales'!$1:$1048576,MATCH($B108,LEFT('Gastos totales'!$1:$1,4),0),FALSE)="",NA(),VLOOKUP($A108,'Gastos totales'!$1:$1048576,MATCH($B108,LEFT('Gastos totales'!$1:$1,4),0),FALSE)))</f>
        <v>2294.9</v>
      </c>
      <c r="G108" s="2">
        <f t="shared" si="12"/>
        <v>694.5</v>
      </c>
      <c r="H108" t="e">
        <f t="shared" si="13"/>
        <v>#N/A</v>
      </c>
      <c r="I108" t="e">
        <f t="shared" si="14"/>
        <v>#N/A</v>
      </c>
      <c r="J108" t="e">
        <f t="shared" si="15"/>
        <v>#N/A</v>
      </c>
      <c r="K108" t="e">
        <f t="shared" si="16"/>
        <v>#N/A</v>
      </c>
      <c r="L108">
        <f t="shared" si="17"/>
        <v>0</v>
      </c>
    </row>
    <row r="109" spans="1:12" x14ac:dyDescent="0.3">
      <c r="A109">
        <f t="shared" si="10"/>
        <v>12</v>
      </c>
      <c r="B109" t="str">
        <f t="shared" si="11"/>
        <v>2003</v>
      </c>
      <c r="C109" s="1">
        <f t="shared" si="18"/>
        <v>37986</v>
      </c>
      <c r="D109" s="2" cm="1">
        <f t="array" ref="D109">_xlfn.NUMBERVALUE(IF(VLOOKUP($A109,'Ingresos totales'!$1:$1048576,MATCH($B109,LEFT('Ingresos totales'!$1:$1,4),0),FALSE)="",NA(),VLOOKUP($A109,'Ingresos totales'!$1:$1048576,MATCH($B109,LEFT('Ingresos totales'!$1:$1,4),0),FALSE)))</f>
        <v>1807.5440298399999</v>
      </c>
      <c r="E109" cm="1">
        <f t="array" ref="E109">_xlfn.NUMBERVALUE(IF(VLOOKUP($A109,'Ingresos tributarios'!$1:$1048576,MATCH($B109,LEFT('Ingresos tributarios'!$1:$1,4),0),FALSE)="",NA(),VLOOKUP($A109,'Ingresos tributarios'!$1:$1048576,MATCH($B109,LEFT('Ingresos tributarios'!$1:$1,4),0),FALSE)))</f>
        <v>1543.01820398001</v>
      </c>
      <c r="F109" cm="1">
        <f t="array" ref="F109">_xlfn.NUMBERVALUE(IF(VLOOKUP($A109,'Gastos totales'!$1:$1048576,MATCH($B109,LEFT('Gastos totales'!$1:$1,4),0),FALSE)="",NA(),VLOOKUP($A109,'Gastos totales'!$1:$1048576,MATCH($B109,LEFT('Gastos totales'!$1:$1,4),0),FALSE)))</f>
        <v>2544.2084180000002</v>
      </c>
      <c r="G109" s="2">
        <f t="shared" si="12"/>
        <v>736.66438816000027</v>
      </c>
      <c r="H109" t="e">
        <f t="shared" si="13"/>
        <v>#N/A</v>
      </c>
      <c r="I109" t="e">
        <f t="shared" si="14"/>
        <v>#N/A</v>
      </c>
      <c r="J109" t="e">
        <f t="shared" si="15"/>
        <v>#N/A</v>
      </c>
      <c r="K109" t="e">
        <f t="shared" si="16"/>
        <v>#N/A</v>
      </c>
      <c r="L109">
        <f t="shared" si="17"/>
        <v>0</v>
      </c>
    </row>
    <row r="110" spans="1:12" x14ac:dyDescent="0.3">
      <c r="A110">
        <f t="shared" si="10"/>
        <v>1</v>
      </c>
      <c r="B110" t="str">
        <f t="shared" si="11"/>
        <v>2004</v>
      </c>
      <c r="C110" s="1">
        <f t="shared" si="18"/>
        <v>38017</v>
      </c>
      <c r="D110" s="2" cm="1">
        <f t="array" ref="D110">_xlfn.NUMBERVALUE(IF(VLOOKUP($A110,'Ingresos totales'!$1:$1048576,MATCH($B110,LEFT('Ingresos totales'!$1:$1,4),0),FALSE)="",NA(),VLOOKUP($A110,'Ingresos totales'!$1:$1048576,MATCH($B110,LEFT('Ingresos totales'!$1:$1,4),0),FALSE)))</f>
        <v>2169.8000000000002</v>
      </c>
      <c r="E110" cm="1">
        <f t="array" ref="E110">_xlfn.NUMBERVALUE(IF(VLOOKUP($A110,'Ingresos tributarios'!$1:$1048576,MATCH($B110,LEFT('Ingresos tributarios'!$1:$1,4),0),FALSE)="",NA(),VLOOKUP($A110,'Ingresos tributarios'!$1:$1048576,MATCH($B110,LEFT('Ingresos tributarios'!$1:$1,4),0),FALSE)))</f>
        <v>2093.9</v>
      </c>
      <c r="F110" cm="1">
        <f t="array" ref="F110">_xlfn.NUMBERVALUE(IF(VLOOKUP($A110,'Gastos totales'!$1:$1048576,MATCH($B110,LEFT('Gastos totales'!$1:$1,4),0),FALSE)="",NA(),VLOOKUP($A110,'Gastos totales'!$1:$1048576,MATCH($B110,LEFT('Gastos totales'!$1:$1,4),0),FALSE)))</f>
        <v>1841</v>
      </c>
      <c r="G110" s="2">
        <f t="shared" si="12"/>
        <v>-328.80000000000018</v>
      </c>
      <c r="H110" t="e">
        <f t="shared" si="13"/>
        <v>#N/A</v>
      </c>
      <c r="I110" t="e">
        <f t="shared" si="14"/>
        <v>#N/A</v>
      </c>
      <c r="J110" t="e">
        <f t="shared" si="15"/>
        <v>#N/A</v>
      </c>
      <c r="K110" t="e">
        <f t="shared" si="16"/>
        <v>#N/A</v>
      </c>
      <c r="L110">
        <f t="shared" si="17"/>
        <v>0</v>
      </c>
    </row>
    <row r="111" spans="1:12" x14ac:dyDescent="0.3">
      <c r="A111">
        <f t="shared" si="10"/>
        <v>2</v>
      </c>
      <c r="B111" t="str">
        <f t="shared" si="11"/>
        <v>2004</v>
      </c>
      <c r="C111" s="1">
        <f t="shared" si="18"/>
        <v>38046</v>
      </c>
      <c r="D111" s="2" cm="1">
        <f t="array" ref="D111">_xlfn.NUMBERVALUE(IF(VLOOKUP($A111,'Ingresos totales'!$1:$1048576,MATCH($B111,LEFT('Ingresos totales'!$1:$1,4),0),FALSE)="",NA(),VLOOKUP($A111,'Ingresos totales'!$1:$1048576,MATCH($B111,LEFT('Ingresos totales'!$1:$1,4),0),FALSE)))</f>
        <v>1355.1</v>
      </c>
      <c r="E111" cm="1">
        <f t="array" ref="E111">_xlfn.NUMBERVALUE(IF(VLOOKUP($A111,'Ingresos tributarios'!$1:$1048576,MATCH($B111,LEFT('Ingresos tributarios'!$1:$1,4),0),FALSE)="",NA(),VLOOKUP($A111,'Ingresos tributarios'!$1:$1048576,MATCH($B111,LEFT('Ingresos tributarios'!$1:$1,4),0),FALSE)))</f>
        <v>1254</v>
      </c>
      <c r="F111" cm="1">
        <f t="array" ref="F111">_xlfn.NUMBERVALUE(IF(VLOOKUP($A111,'Gastos totales'!$1:$1048576,MATCH($B111,LEFT('Gastos totales'!$1:$1,4),0),FALSE)="",NA(),VLOOKUP($A111,'Gastos totales'!$1:$1048576,MATCH($B111,LEFT('Gastos totales'!$1:$1,4),0),FALSE)))</f>
        <v>1332.3</v>
      </c>
      <c r="G111" s="2">
        <f t="shared" si="12"/>
        <v>-22.799999999999955</v>
      </c>
      <c r="H111" t="e">
        <f t="shared" si="13"/>
        <v>#N/A</v>
      </c>
      <c r="I111" t="e">
        <f t="shared" si="14"/>
        <v>#N/A</v>
      </c>
      <c r="J111" t="e">
        <f t="shared" si="15"/>
        <v>#N/A</v>
      </c>
      <c r="K111" t="e">
        <f t="shared" si="16"/>
        <v>#N/A</v>
      </c>
      <c r="L111">
        <f t="shared" si="17"/>
        <v>0</v>
      </c>
    </row>
    <row r="112" spans="1:12" x14ac:dyDescent="0.3">
      <c r="A112">
        <f t="shared" si="10"/>
        <v>3</v>
      </c>
      <c r="B112" t="str">
        <f t="shared" si="11"/>
        <v>2004</v>
      </c>
      <c r="C112" s="1">
        <f t="shared" si="18"/>
        <v>38077</v>
      </c>
      <c r="D112" s="2" cm="1">
        <f t="array" ref="D112">_xlfn.NUMBERVALUE(IF(VLOOKUP($A112,'Ingresos totales'!$1:$1048576,MATCH($B112,LEFT('Ingresos totales'!$1:$1,4),0),FALSE)="",NA(),VLOOKUP($A112,'Ingresos totales'!$1:$1048576,MATCH($B112,LEFT('Ingresos totales'!$1:$1,4),0),FALSE)))</f>
        <v>1541.5</v>
      </c>
      <c r="E112" cm="1">
        <f t="array" ref="E112">_xlfn.NUMBERVALUE(IF(VLOOKUP($A112,'Ingresos tributarios'!$1:$1048576,MATCH($B112,LEFT('Ingresos tributarios'!$1:$1,4),0),FALSE)="",NA(),VLOOKUP($A112,'Ingresos tributarios'!$1:$1048576,MATCH($B112,LEFT('Ingresos tributarios'!$1:$1,4),0),FALSE)))</f>
        <v>1407.4</v>
      </c>
      <c r="F112" cm="1">
        <f t="array" ref="F112">_xlfn.NUMBERVALUE(IF(VLOOKUP($A112,'Gastos totales'!$1:$1048576,MATCH($B112,LEFT('Gastos totales'!$1:$1,4),0),FALSE)="",NA(),VLOOKUP($A112,'Gastos totales'!$1:$1048576,MATCH($B112,LEFT('Gastos totales'!$1:$1,4),0),FALSE)))</f>
        <v>1729.31</v>
      </c>
      <c r="G112" s="2">
        <f t="shared" si="12"/>
        <v>187.80999999999995</v>
      </c>
      <c r="H112" t="e">
        <f t="shared" si="13"/>
        <v>#N/A</v>
      </c>
      <c r="I112" t="e">
        <f t="shared" si="14"/>
        <v>#N/A</v>
      </c>
      <c r="J112" t="e">
        <f t="shared" si="15"/>
        <v>#N/A</v>
      </c>
      <c r="K112" t="e">
        <f t="shared" si="16"/>
        <v>#N/A</v>
      </c>
      <c r="L112">
        <f t="shared" si="17"/>
        <v>0</v>
      </c>
    </row>
    <row r="113" spans="1:12" x14ac:dyDescent="0.3">
      <c r="A113">
        <f t="shared" si="10"/>
        <v>4</v>
      </c>
      <c r="B113" t="str">
        <f t="shared" si="11"/>
        <v>2004</v>
      </c>
      <c r="C113" s="1">
        <f t="shared" si="18"/>
        <v>38107</v>
      </c>
      <c r="D113" s="2" cm="1">
        <f t="array" ref="D113">_xlfn.NUMBERVALUE(IF(VLOOKUP($A113,'Ingresos totales'!$1:$1048576,MATCH($B113,LEFT('Ingresos totales'!$1:$1,4),0),FALSE)="",NA(),VLOOKUP($A113,'Ingresos totales'!$1:$1048576,MATCH($B113,LEFT('Ingresos totales'!$1:$1,4),0),FALSE)))</f>
        <v>1938.2</v>
      </c>
      <c r="E113" cm="1">
        <f t="array" ref="E113">_xlfn.NUMBERVALUE(IF(VLOOKUP($A113,'Ingresos tributarios'!$1:$1048576,MATCH($B113,LEFT('Ingresos tributarios'!$1:$1,4),0),FALSE)="",NA(),VLOOKUP($A113,'Ingresos tributarios'!$1:$1048576,MATCH($B113,LEFT('Ingresos tributarios'!$1:$1,4),0),FALSE)))</f>
        <v>1830.9</v>
      </c>
      <c r="F113" cm="1">
        <f t="array" ref="F113">_xlfn.NUMBERVALUE(IF(VLOOKUP($A113,'Gastos totales'!$1:$1048576,MATCH($B113,LEFT('Gastos totales'!$1:$1,4),0),FALSE)="",NA(),VLOOKUP($A113,'Gastos totales'!$1:$1048576,MATCH($B113,LEFT('Gastos totales'!$1:$1,4),0),FALSE)))</f>
        <v>1481.59</v>
      </c>
      <c r="G113" s="2">
        <f t="shared" si="12"/>
        <v>-456.61000000000013</v>
      </c>
      <c r="H113" t="e">
        <f t="shared" si="13"/>
        <v>#N/A</v>
      </c>
      <c r="I113" t="e">
        <f t="shared" si="14"/>
        <v>#N/A</v>
      </c>
      <c r="J113" t="e">
        <f t="shared" si="15"/>
        <v>#N/A</v>
      </c>
      <c r="K113" t="e">
        <f t="shared" si="16"/>
        <v>#N/A</v>
      </c>
      <c r="L113">
        <f t="shared" si="17"/>
        <v>0</v>
      </c>
    </row>
    <row r="114" spans="1:12" x14ac:dyDescent="0.3">
      <c r="A114">
        <f t="shared" si="10"/>
        <v>5</v>
      </c>
      <c r="B114" t="str">
        <f t="shared" si="11"/>
        <v>2004</v>
      </c>
      <c r="C114" s="1">
        <f t="shared" si="18"/>
        <v>38138</v>
      </c>
      <c r="D114" s="2" cm="1">
        <f t="array" ref="D114">_xlfn.NUMBERVALUE(IF(VLOOKUP($A114,'Ingresos totales'!$1:$1048576,MATCH($B114,LEFT('Ingresos totales'!$1:$1,4),0),FALSE)="",NA(),VLOOKUP($A114,'Ingresos totales'!$1:$1048576,MATCH($B114,LEFT('Ingresos totales'!$1:$1,4),0),FALSE)))</f>
        <v>1950.6</v>
      </c>
      <c r="E114" cm="1">
        <f t="array" ref="E114">_xlfn.NUMBERVALUE(IF(VLOOKUP($A114,'Ingresos tributarios'!$1:$1048576,MATCH($B114,LEFT('Ingresos tributarios'!$1:$1,4),0),FALSE)="",NA(),VLOOKUP($A114,'Ingresos tributarios'!$1:$1048576,MATCH($B114,LEFT('Ingresos tributarios'!$1:$1,4),0),FALSE)))</f>
        <v>1852.1</v>
      </c>
      <c r="F114" cm="1">
        <f t="array" ref="F114">_xlfn.NUMBERVALUE(IF(VLOOKUP($A114,'Gastos totales'!$1:$1048576,MATCH($B114,LEFT('Gastos totales'!$1:$1,4),0),FALSE)="",NA(),VLOOKUP($A114,'Gastos totales'!$1:$1048576,MATCH($B114,LEFT('Gastos totales'!$1:$1,4),0),FALSE)))</f>
        <v>1892.2</v>
      </c>
      <c r="G114" s="2">
        <f t="shared" si="12"/>
        <v>-58.399999999999864</v>
      </c>
      <c r="H114" t="e">
        <f t="shared" si="13"/>
        <v>#N/A</v>
      </c>
      <c r="I114" t="e">
        <f t="shared" si="14"/>
        <v>#N/A</v>
      </c>
      <c r="J114" t="e">
        <f t="shared" si="15"/>
        <v>#N/A</v>
      </c>
      <c r="K114" t="e">
        <f t="shared" si="16"/>
        <v>#N/A</v>
      </c>
      <c r="L114">
        <f t="shared" si="17"/>
        <v>0</v>
      </c>
    </row>
    <row r="115" spans="1:12" x14ac:dyDescent="0.3">
      <c r="A115">
        <f t="shared" si="10"/>
        <v>6</v>
      </c>
      <c r="B115" t="str">
        <f t="shared" si="11"/>
        <v>2004</v>
      </c>
      <c r="C115" s="1">
        <f t="shared" si="18"/>
        <v>38168</v>
      </c>
      <c r="D115" s="2" cm="1">
        <f t="array" ref="D115">_xlfn.NUMBERVALUE(IF(VLOOKUP($A115,'Ingresos totales'!$1:$1048576,MATCH($B115,LEFT('Ingresos totales'!$1:$1,4),0),FALSE)="",NA(),VLOOKUP($A115,'Ingresos totales'!$1:$1048576,MATCH($B115,LEFT('Ingresos totales'!$1:$1,4),0),FALSE)))</f>
        <v>1586.6</v>
      </c>
      <c r="E115" cm="1">
        <f t="array" ref="E115">_xlfn.NUMBERVALUE(IF(VLOOKUP($A115,'Ingresos tributarios'!$1:$1048576,MATCH($B115,LEFT('Ingresos tributarios'!$1:$1,4),0),FALSE)="",NA(),VLOOKUP($A115,'Ingresos tributarios'!$1:$1048576,MATCH($B115,LEFT('Ingresos tributarios'!$1:$1,4),0),FALSE)))</f>
        <v>1437.2</v>
      </c>
      <c r="F115" cm="1">
        <f t="array" ref="F115">_xlfn.NUMBERVALUE(IF(VLOOKUP($A115,'Gastos totales'!$1:$1048576,MATCH($B115,LEFT('Gastos totales'!$1:$1,4),0),FALSE)="",NA(),VLOOKUP($A115,'Gastos totales'!$1:$1048576,MATCH($B115,LEFT('Gastos totales'!$1:$1,4),0),FALSE)))</f>
        <v>2010.5</v>
      </c>
      <c r="G115" s="2">
        <f t="shared" si="12"/>
        <v>423.90000000000009</v>
      </c>
      <c r="H115" t="e">
        <f t="shared" si="13"/>
        <v>#N/A</v>
      </c>
      <c r="I115" t="e">
        <f t="shared" si="14"/>
        <v>#N/A</v>
      </c>
      <c r="J115" t="e">
        <f t="shared" si="15"/>
        <v>#N/A</v>
      </c>
      <c r="K115" t="e">
        <f t="shared" si="16"/>
        <v>#N/A</v>
      </c>
      <c r="L115">
        <f t="shared" si="17"/>
        <v>0</v>
      </c>
    </row>
    <row r="116" spans="1:12" x14ac:dyDescent="0.3">
      <c r="A116">
        <f t="shared" si="10"/>
        <v>7</v>
      </c>
      <c r="B116" t="str">
        <f t="shared" si="11"/>
        <v>2004</v>
      </c>
      <c r="C116" s="1">
        <f t="shared" si="18"/>
        <v>38199</v>
      </c>
      <c r="D116" s="2" cm="1">
        <f t="array" ref="D116">_xlfn.NUMBERVALUE(IF(VLOOKUP($A116,'Ingresos totales'!$1:$1048576,MATCH($B116,LEFT('Ingresos totales'!$1:$1,4),0),FALSE)="",NA(),VLOOKUP($A116,'Ingresos totales'!$1:$1048576,MATCH($B116,LEFT('Ingresos totales'!$1:$1,4),0),FALSE)))</f>
        <v>1841.6</v>
      </c>
      <c r="E116" cm="1">
        <f t="array" ref="E116">_xlfn.NUMBERVALUE(IF(VLOOKUP($A116,'Ingresos tributarios'!$1:$1048576,MATCH($B116,LEFT('Ingresos tributarios'!$1:$1,4),0),FALSE)="",NA(),VLOOKUP($A116,'Ingresos tributarios'!$1:$1048576,MATCH($B116,LEFT('Ingresos tributarios'!$1:$1,4),0),FALSE)))</f>
        <v>1721.8</v>
      </c>
      <c r="F116" cm="1">
        <f t="array" ref="F116">_xlfn.NUMBERVALUE(IF(VLOOKUP($A116,'Gastos totales'!$1:$1048576,MATCH($B116,LEFT('Gastos totales'!$1:$1,4),0),FALSE)="",NA(),VLOOKUP($A116,'Gastos totales'!$1:$1048576,MATCH($B116,LEFT('Gastos totales'!$1:$1,4),0),FALSE)))</f>
        <v>2581.6</v>
      </c>
      <c r="G116" s="2">
        <f t="shared" si="12"/>
        <v>740</v>
      </c>
      <c r="H116" t="e">
        <f t="shared" si="13"/>
        <v>#N/A</v>
      </c>
      <c r="I116" t="e">
        <f t="shared" si="14"/>
        <v>#N/A</v>
      </c>
      <c r="J116" t="e">
        <f t="shared" si="15"/>
        <v>#N/A</v>
      </c>
      <c r="K116" t="e">
        <f t="shared" si="16"/>
        <v>#N/A</v>
      </c>
      <c r="L116">
        <f t="shared" si="17"/>
        <v>0</v>
      </c>
    </row>
    <row r="117" spans="1:12" x14ac:dyDescent="0.3">
      <c r="A117">
        <f t="shared" si="10"/>
        <v>8</v>
      </c>
      <c r="B117" t="str">
        <f t="shared" si="11"/>
        <v>2004</v>
      </c>
      <c r="C117" s="1">
        <f t="shared" si="18"/>
        <v>38230</v>
      </c>
      <c r="D117" s="2" cm="1">
        <f t="array" ref="D117">_xlfn.NUMBERVALUE(IF(VLOOKUP($A117,'Ingresos totales'!$1:$1048576,MATCH($B117,LEFT('Ingresos totales'!$1:$1,4),0),FALSE)="",NA(),VLOOKUP($A117,'Ingresos totales'!$1:$1048576,MATCH($B117,LEFT('Ingresos totales'!$1:$1,4),0),FALSE)))</f>
        <v>1571.3</v>
      </c>
      <c r="E117" cm="1">
        <f t="array" ref="E117">_xlfn.NUMBERVALUE(IF(VLOOKUP($A117,'Ingresos tributarios'!$1:$1048576,MATCH($B117,LEFT('Ingresos tributarios'!$1:$1,4),0),FALSE)="",NA(),VLOOKUP($A117,'Ingresos tributarios'!$1:$1048576,MATCH($B117,LEFT('Ingresos tributarios'!$1:$1,4),0),FALSE)))</f>
        <v>1434.8</v>
      </c>
      <c r="F117" cm="1">
        <f t="array" ref="F117">_xlfn.NUMBERVALUE(IF(VLOOKUP($A117,'Gastos totales'!$1:$1048576,MATCH($B117,LEFT('Gastos totales'!$1:$1,4),0),FALSE)="",NA(),VLOOKUP($A117,'Gastos totales'!$1:$1048576,MATCH($B117,LEFT('Gastos totales'!$1:$1,4),0),FALSE)))</f>
        <v>2010.2</v>
      </c>
      <c r="G117" s="2">
        <f t="shared" si="12"/>
        <v>438.90000000000009</v>
      </c>
      <c r="H117" t="e">
        <f t="shared" si="13"/>
        <v>#N/A</v>
      </c>
      <c r="I117" t="e">
        <f t="shared" si="14"/>
        <v>#N/A</v>
      </c>
      <c r="J117" t="e">
        <f t="shared" si="15"/>
        <v>#N/A</v>
      </c>
      <c r="K117" t="e">
        <f t="shared" si="16"/>
        <v>#N/A</v>
      </c>
      <c r="L117">
        <f t="shared" si="17"/>
        <v>0</v>
      </c>
    </row>
    <row r="118" spans="1:12" x14ac:dyDescent="0.3">
      <c r="A118">
        <f t="shared" si="10"/>
        <v>9</v>
      </c>
      <c r="B118" t="str">
        <f t="shared" si="11"/>
        <v>2004</v>
      </c>
      <c r="C118" s="1">
        <f t="shared" si="18"/>
        <v>38260</v>
      </c>
      <c r="D118" s="2" cm="1">
        <f t="array" ref="D118">_xlfn.NUMBERVALUE(IF(VLOOKUP($A118,'Ingresos totales'!$1:$1048576,MATCH($B118,LEFT('Ingresos totales'!$1:$1,4),0),FALSE)="",NA(),VLOOKUP($A118,'Ingresos totales'!$1:$1048576,MATCH($B118,LEFT('Ingresos totales'!$1:$1,4),0),FALSE)))</f>
        <v>2264.3000000000002</v>
      </c>
      <c r="E118" cm="1">
        <f t="array" ref="E118">_xlfn.NUMBERVALUE(IF(VLOOKUP($A118,'Ingresos tributarios'!$1:$1048576,MATCH($B118,LEFT('Ingresos tributarios'!$1:$1,4),0),FALSE)="",NA(),VLOOKUP($A118,'Ingresos tributarios'!$1:$1048576,MATCH($B118,LEFT('Ingresos tributarios'!$1:$1,4),0),FALSE)))</f>
        <v>2167.3000000000002</v>
      </c>
      <c r="F118" cm="1">
        <f t="array" ref="F118">_xlfn.NUMBERVALUE(IF(VLOOKUP($A118,'Gastos totales'!$1:$1048576,MATCH($B118,LEFT('Gastos totales'!$1:$1,4),0),FALSE)="",NA(),VLOOKUP($A118,'Gastos totales'!$1:$1048576,MATCH($B118,LEFT('Gastos totales'!$1:$1,4),0),FALSE)))</f>
        <v>2239.9</v>
      </c>
      <c r="G118" s="2">
        <f t="shared" si="12"/>
        <v>-24.400000000000091</v>
      </c>
      <c r="H118" t="e">
        <f t="shared" si="13"/>
        <v>#N/A</v>
      </c>
      <c r="I118" t="e">
        <f t="shared" si="14"/>
        <v>#N/A</v>
      </c>
      <c r="J118" t="e">
        <f t="shared" si="15"/>
        <v>#N/A</v>
      </c>
      <c r="K118" t="e">
        <f t="shared" si="16"/>
        <v>#N/A</v>
      </c>
      <c r="L118">
        <f t="shared" si="17"/>
        <v>0</v>
      </c>
    </row>
    <row r="119" spans="1:12" x14ac:dyDescent="0.3">
      <c r="A119">
        <f t="shared" si="10"/>
        <v>10</v>
      </c>
      <c r="B119" t="str">
        <f t="shared" si="11"/>
        <v>2004</v>
      </c>
      <c r="C119" s="1">
        <f t="shared" si="18"/>
        <v>38291</v>
      </c>
      <c r="D119" s="2" cm="1">
        <f t="array" ref="D119">_xlfn.NUMBERVALUE(IF(VLOOKUP($A119,'Ingresos totales'!$1:$1048576,MATCH($B119,LEFT('Ingresos totales'!$1:$1,4),0),FALSE)="",NA(),VLOOKUP($A119,'Ingresos totales'!$1:$1048576,MATCH($B119,LEFT('Ingresos totales'!$1:$1,4),0),FALSE)))</f>
        <v>2549.6999999999998</v>
      </c>
      <c r="E119" cm="1">
        <f t="array" ref="E119">_xlfn.NUMBERVALUE(IF(VLOOKUP($A119,'Ingresos tributarios'!$1:$1048576,MATCH($B119,LEFT('Ingresos tributarios'!$1:$1,4),0),FALSE)="",NA(),VLOOKUP($A119,'Ingresos tributarios'!$1:$1048576,MATCH($B119,LEFT('Ingresos tributarios'!$1:$1,4),0),FALSE)))</f>
        <v>2452.4</v>
      </c>
      <c r="F119" cm="1">
        <f t="array" ref="F119">_xlfn.NUMBERVALUE(IF(VLOOKUP($A119,'Gastos totales'!$1:$1048576,MATCH($B119,LEFT('Gastos totales'!$1:$1,4),0),FALSE)="",NA(),VLOOKUP($A119,'Gastos totales'!$1:$1048576,MATCH($B119,LEFT('Gastos totales'!$1:$1,4),0),FALSE)))</f>
        <v>1954.1</v>
      </c>
      <c r="G119" s="2">
        <f t="shared" si="12"/>
        <v>-595.59999999999991</v>
      </c>
      <c r="H119" t="e">
        <f t="shared" si="13"/>
        <v>#N/A</v>
      </c>
      <c r="I119" t="e">
        <f t="shared" si="14"/>
        <v>#N/A</v>
      </c>
      <c r="J119" t="e">
        <f t="shared" si="15"/>
        <v>#N/A</v>
      </c>
      <c r="K119" t="e">
        <f t="shared" si="16"/>
        <v>#N/A</v>
      </c>
      <c r="L119">
        <f t="shared" si="17"/>
        <v>0</v>
      </c>
    </row>
    <row r="120" spans="1:12" x14ac:dyDescent="0.3">
      <c r="A120">
        <f t="shared" si="10"/>
        <v>11</v>
      </c>
      <c r="B120" t="str">
        <f t="shared" si="11"/>
        <v>2004</v>
      </c>
      <c r="C120" s="1">
        <f t="shared" si="18"/>
        <v>38321</v>
      </c>
      <c r="D120" s="2" cm="1">
        <f t="array" ref="D120">_xlfn.NUMBERVALUE(IF(VLOOKUP($A120,'Ingresos totales'!$1:$1048576,MATCH($B120,LEFT('Ingresos totales'!$1:$1,4),0),FALSE)="",NA(),VLOOKUP($A120,'Ingresos totales'!$1:$1048576,MATCH($B120,LEFT('Ingresos totales'!$1:$1,4),0),FALSE)))</f>
        <v>1905.3</v>
      </c>
      <c r="E120" cm="1">
        <f t="array" ref="E120">_xlfn.NUMBERVALUE(IF(VLOOKUP($A120,'Ingresos tributarios'!$1:$1048576,MATCH($B120,LEFT('Ingresos tributarios'!$1:$1,4),0),FALSE)="",NA(),VLOOKUP($A120,'Ingresos tributarios'!$1:$1048576,MATCH($B120,LEFT('Ingresos tributarios'!$1:$1,4),0),FALSE)))</f>
        <v>1814.5</v>
      </c>
      <c r="F120" cm="1">
        <f t="array" ref="F120">_xlfn.NUMBERVALUE(IF(VLOOKUP($A120,'Gastos totales'!$1:$1048576,MATCH($B120,LEFT('Gastos totales'!$1:$1,4),0),FALSE)="",NA(),VLOOKUP($A120,'Gastos totales'!$1:$1048576,MATCH($B120,LEFT('Gastos totales'!$1:$1,4),0),FALSE)))</f>
        <v>2835</v>
      </c>
      <c r="G120" s="2">
        <f t="shared" si="12"/>
        <v>929.7</v>
      </c>
      <c r="H120" t="e">
        <f t="shared" si="13"/>
        <v>#N/A</v>
      </c>
      <c r="I120" t="e">
        <f t="shared" si="14"/>
        <v>#N/A</v>
      </c>
      <c r="J120" t="e">
        <f t="shared" si="15"/>
        <v>#N/A</v>
      </c>
      <c r="K120" t="e">
        <f t="shared" si="16"/>
        <v>#N/A</v>
      </c>
      <c r="L120">
        <f t="shared" si="17"/>
        <v>0</v>
      </c>
    </row>
    <row r="121" spans="1:12" x14ac:dyDescent="0.3">
      <c r="A121">
        <f t="shared" si="10"/>
        <v>12</v>
      </c>
      <c r="B121" t="str">
        <f t="shared" si="11"/>
        <v>2004</v>
      </c>
      <c r="C121" s="1">
        <f t="shared" si="18"/>
        <v>38352</v>
      </c>
      <c r="D121" s="2" cm="1">
        <f t="array" ref="D121">_xlfn.NUMBERVALUE(IF(VLOOKUP($A121,'Ingresos totales'!$1:$1048576,MATCH($B121,LEFT('Ingresos totales'!$1:$1,4),0),FALSE)="",NA(),VLOOKUP($A121,'Ingresos totales'!$1:$1048576,MATCH($B121,LEFT('Ingresos totales'!$1:$1,4),0),FALSE)))</f>
        <v>2788.1010264500001</v>
      </c>
      <c r="E121" cm="1">
        <f t="array" ref="E121">_xlfn.NUMBERVALUE(IF(VLOOKUP($A121,'Ingresos tributarios'!$1:$1048576,MATCH($B121,LEFT('Ingresos tributarios'!$1:$1,4),0),FALSE)="",NA(),VLOOKUP($A121,'Ingresos tributarios'!$1:$1048576,MATCH($B121,LEFT('Ingresos tributarios'!$1:$1,4),0),FALSE)))</f>
        <v>2507.6626860599999</v>
      </c>
      <c r="F121" cm="1">
        <f t="array" ref="F121">_xlfn.NUMBERVALUE(IF(VLOOKUP($A121,'Gastos totales'!$1:$1048576,MATCH($B121,LEFT('Gastos totales'!$1:$1,4),0),FALSE)="",NA(),VLOOKUP($A121,'Gastos totales'!$1:$1048576,MATCH($B121,LEFT('Gastos totales'!$1:$1,4),0),FALSE)))</f>
        <v>3634.46092241</v>
      </c>
      <c r="G121" s="2">
        <f t="shared" si="12"/>
        <v>846.3598959599999</v>
      </c>
      <c r="H121" t="e">
        <f t="shared" si="13"/>
        <v>#N/A</v>
      </c>
      <c r="I121" t="e">
        <f t="shared" si="14"/>
        <v>#N/A</v>
      </c>
      <c r="J121" t="e">
        <f t="shared" si="15"/>
        <v>#N/A</v>
      </c>
      <c r="K121" t="e">
        <f t="shared" si="16"/>
        <v>#N/A</v>
      </c>
      <c r="L121">
        <f t="shared" si="17"/>
        <v>0</v>
      </c>
    </row>
    <row r="122" spans="1:12" x14ac:dyDescent="0.3">
      <c r="A122">
        <f t="shared" si="10"/>
        <v>1</v>
      </c>
      <c r="B122" t="str">
        <f t="shared" si="11"/>
        <v>2005</v>
      </c>
      <c r="C122" s="1">
        <f t="shared" si="18"/>
        <v>38383</v>
      </c>
      <c r="D122" s="2" cm="1">
        <f t="array" ref="D122">_xlfn.NUMBERVALUE(IF(VLOOKUP($A122,'Ingresos totales'!$1:$1048576,MATCH($B122,LEFT('Ingresos totales'!$1:$1,4),0),FALSE)="",NA(),VLOOKUP($A122,'Ingresos totales'!$1:$1048576,MATCH($B122,LEFT('Ingresos totales'!$1:$1,4),0),FALSE)))</f>
        <v>1777.2</v>
      </c>
      <c r="E122" cm="1">
        <f t="array" ref="E122">_xlfn.NUMBERVALUE(IF(VLOOKUP($A122,'Ingresos tributarios'!$1:$1048576,MATCH($B122,LEFT('Ingresos tributarios'!$1:$1,4),0),FALSE)="",NA(),VLOOKUP($A122,'Ingresos tributarios'!$1:$1048576,MATCH($B122,LEFT('Ingresos tributarios'!$1:$1,4),0),FALSE)))</f>
        <v>1625.6</v>
      </c>
      <c r="F122" cm="1">
        <f t="array" ref="F122">_xlfn.NUMBERVALUE(IF(VLOOKUP($A122,'Gastos totales'!$1:$1048576,MATCH($B122,LEFT('Gastos totales'!$1:$1,4),0),FALSE)="",NA(),VLOOKUP($A122,'Gastos totales'!$1:$1048576,MATCH($B122,LEFT('Gastos totales'!$1:$1,4),0),FALSE)))</f>
        <v>1933.2</v>
      </c>
      <c r="G122" s="2">
        <f t="shared" si="12"/>
        <v>156</v>
      </c>
      <c r="H122" t="e">
        <f t="shared" si="13"/>
        <v>#N/A</v>
      </c>
      <c r="I122" t="e">
        <f t="shared" si="14"/>
        <v>#N/A</v>
      </c>
      <c r="J122" t="e">
        <f t="shared" si="15"/>
        <v>#N/A</v>
      </c>
      <c r="K122" t="e">
        <f t="shared" si="16"/>
        <v>#N/A</v>
      </c>
      <c r="L122">
        <f t="shared" si="17"/>
        <v>0</v>
      </c>
    </row>
    <row r="123" spans="1:12" x14ac:dyDescent="0.3">
      <c r="A123">
        <f t="shared" si="10"/>
        <v>2</v>
      </c>
      <c r="B123" t="str">
        <f t="shared" si="11"/>
        <v>2005</v>
      </c>
      <c r="C123" s="1">
        <f t="shared" si="18"/>
        <v>38411</v>
      </c>
      <c r="D123" s="2" cm="1">
        <f t="array" ref="D123">_xlfn.NUMBERVALUE(IF(VLOOKUP($A123,'Ingresos totales'!$1:$1048576,MATCH($B123,LEFT('Ingresos totales'!$1:$1,4),0),FALSE)="",NA(),VLOOKUP($A123,'Ingresos totales'!$1:$1048576,MATCH($B123,LEFT('Ingresos totales'!$1:$1,4),0),FALSE)))</f>
        <v>1520</v>
      </c>
      <c r="E123" cm="1">
        <f t="array" ref="E123">_xlfn.NUMBERVALUE(IF(VLOOKUP($A123,'Ingresos tributarios'!$1:$1048576,MATCH($B123,LEFT('Ingresos tributarios'!$1:$1,4),0),FALSE)="",NA(),VLOOKUP($A123,'Ingresos tributarios'!$1:$1048576,MATCH($B123,LEFT('Ingresos tributarios'!$1:$1,4),0),FALSE)))</f>
        <v>1418.2</v>
      </c>
      <c r="F123" cm="1">
        <f t="array" ref="F123">_xlfn.NUMBERVALUE(IF(VLOOKUP($A123,'Gastos totales'!$1:$1048576,MATCH($B123,LEFT('Gastos totales'!$1:$1,4),0),FALSE)="",NA(),VLOOKUP($A123,'Gastos totales'!$1:$1048576,MATCH($B123,LEFT('Gastos totales'!$1:$1,4),0),FALSE)))</f>
        <v>1530.4</v>
      </c>
      <c r="G123" s="2">
        <f t="shared" si="12"/>
        <v>10.400000000000091</v>
      </c>
      <c r="H123" t="e">
        <f t="shared" si="13"/>
        <v>#N/A</v>
      </c>
      <c r="I123" t="e">
        <f t="shared" si="14"/>
        <v>#N/A</v>
      </c>
      <c r="J123" t="e">
        <f t="shared" si="15"/>
        <v>#N/A</v>
      </c>
      <c r="K123" t="e">
        <f t="shared" si="16"/>
        <v>#N/A</v>
      </c>
      <c r="L123">
        <f t="shared" si="17"/>
        <v>0</v>
      </c>
    </row>
    <row r="124" spans="1:12" x14ac:dyDescent="0.3">
      <c r="A124">
        <f t="shared" si="10"/>
        <v>3</v>
      </c>
      <c r="B124" t="str">
        <f t="shared" si="11"/>
        <v>2005</v>
      </c>
      <c r="C124" s="1">
        <f t="shared" si="18"/>
        <v>38442</v>
      </c>
      <c r="D124" s="2" cm="1">
        <f t="array" ref="D124">_xlfn.NUMBERVALUE(IF(VLOOKUP($A124,'Ingresos totales'!$1:$1048576,MATCH($B124,LEFT('Ingresos totales'!$1:$1,4),0),FALSE)="",NA(),VLOOKUP($A124,'Ingresos totales'!$1:$1048576,MATCH($B124,LEFT('Ingresos totales'!$1:$1,4),0),FALSE)))</f>
        <v>1772.8</v>
      </c>
      <c r="E124" cm="1">
        <f t="array" ref="E124">_xlfn.NUMBERVALUE(IF(VLOOKUP($A124,'Ingresos tributarios'!$1:$1048576,MATCH($B124,LEFT('Ingresos tributarios'!$1:$1,4),0),FALSE)="",NA(),VLOOKUP($A124,'Ingresos tributarios'!$1:$1048576,MATCH($B124,LEFT('Ingresos tributarios'!$1:$1,4),0),FALSE)))</f>
        <v>1650.8</v>
      </c>
      <c r="F124" cm="1">
        <f t="array" ref="F124">_xlfn.NUMBERVALUE(IF(VLOOKUP($A124,'Gastos totales'!$1:$1048576,MATCH($B124,LEFT('Gastos totales'!$1:$1,4),0),FALSE)="",NA(),VLOOKUP($A124,'Gastos totales'!$1:$1048576,MATCH($B124,LEFT('Gastos totales'!$1:$1,4),0),FALSE)))</f>
        <v>2182.1999999999998</v>
      </c>
      <c r="G124" s="2">
        <f t="shared" si="12"/>
        <v>409.39999999999986</v>
      </c>
      <c r="H124" t="e">
        <f t="shared" si="13"/>
        <v>#N/A</v>
      </c>
      <c r="I124" t="e">
        <f t="shared" si="14"/>
        <v>#N/A</v>
      </c>
      <c r="J124" t="e">
        <f t="shared" si="15"/>
        <v>#N/A</v>
      </c>
      <c r="K124" t="e">
        <f t="shared" si="16"/>
        <v>#N/A</v>
      </c>
      <c r="L124">
        <f t="shared" si="17"/>
        <v>0</v>
      </c>
    </row>
    <row r="125" spans="1:12" x14ac:dyDescent="0.3">
      <c r="A125">
        <f t="shared" si="10"/>
        <v>4</v>
      </c>
      <c r="B125" t="str">
        <f t="shared" si="11"/>
        <v>2005</v>
      </c>
      <c r="C125" s="1">
        <f t="shared" si="18"/>
        <v>38472</v>
      </c>
      <c r="D125" s="2" cm="1">
        <f t="array" ref="D125">_xlfn.NUMBERVALUE(IF(VLOOKUP($A125,'Ingresos totales'!$1:$1048576,MATCH($B125,LEFT('Ingresos totales'!$1:$1,4),0),FALSE)="",NA(),VLOOKUP($A125,'Ingresos totales'!$1:$1048576,MATCH($B125,LEFT('Ingresos totales'!$1:$1,4),0),FALSE)))</f>
        <v>2560.6999999999998</v>
      </c>
      <c r="E125" cm="1">
        <f t="array" ref="E125">_xlfn.NUMBERVALUE(IF(VLOOKUP($A125,'Ingresos tributarios'!$1:$1048576,MATCH($B125,LEFT('Ingresos tributarios'!$1:$1,4),0),FALSE)="",NA(),VLOOKUP($A125,'Ingresos tributarios'!$1:$1048576,MATCH($B125,LEFT('Ingresos tributarios'!$1:$1,4),0),FALSE)))</f>
        <v>2451</v>
      </c>
      <c r="F125" cm="1">
        <f t="array" ref="F125">_xlfn.NUMBERVALUE(IF(VLOOKUP($A125,'Gastos totales'!$1:$1048576,MATCH($B125,LEFT('Gastos totales'!$1:$1,4),0),FALSE)="",NA(),VLOOKUP($A125,'Gastos totales'!$1:$1048576,MATCH($B125,LEFT('Gastos totales'!$1:$1,4),0),FALSE)))</f>
        <v>2014.9</v>
      </c>
      <c r="G125" s="2">
        <f t="shared" si="12"/>
        <v>-545.79999999999973</v>
      </c>
      <c r="H125" t="e">
        <f t="shared" si="13"/>
        <v>#N/A</v>
      </c>
      <c r="I125" t="e">
        <f t="shared" si="14"/>
        <v>#N/A</v>
      </c>
      <c r="J125" t="e">
        <f t="shared" si="15"/>
        <v>#N/A</v>
      </c>
      <c r="K125" t="e">
        <f t="shared" si="16"/>
        <v>#N/A</v>
      </c>
      <c r="L125">
        <f t="shared" si="17"/>
        <v>0</v>
      </c>
    </row>
    <row r="126" spans="1:12" x14ac:dyDescent="0.3">
      <c r="A126">
        <f t="shared" si="10"/>
        <v>5</v>
      </c>
      <c r="B126" t="str">
        <f t="shared" si="11"/>
        <v>2005</v>
      </c>
      <c r="C126" s="1">
        <f t="shared" si="18"/>
        <v>38503</v>
      </c>
      <c r="D126" s="2" cm="1">
        <f t="array" ref="D126">_xlfn.NUMBERVALUE(IF(VLOOKUP($A126,'Ingresos totales'!$1:$1048576,MATCH($B126,LEFT('Ingresos totales'!$1:$1,4),0),FALSE)="",NA(),VLOOKUP($A126,'Ingresos totales'!$1:$1048576,MATCH($B126,LEFT('Ingresos totales'!$1:$1,4),0),FALSE)))</f>
        <v>2256.8000000000002</v>
      </c>
      <c r="E126" cm="1">
        <f t="array" ref="E126">_xlfn.NUMBERVALUE(IF(VLOOKUP($A126,'Ingresos tributarios'!$1:$1048576,MATCH($B126,LEFT('Ingresos tributarios'!$1:$1,4),0),FALSE)="",NA(),VLOOKUP($A126,'Ingresos tributarios'!$1:$1048576,MATCH($B126,LEFT('Ingresos tributarios'!$1:$1,4),0),FALSE)))</f>
        <v>2148.8000000000002</v>
      </c>
      <c r="F126" cm="1">
        <f t="array" ref="F126">_xlfn.NUMBERVALUE(IF(VLOOKUP($A126,'Gastos totales'!$1:$1048576,MATCH($B126,LEFT('Gastos totales'!$1:$1,4),0),FALSE)="",NA(),VLOOKUP($A126,'Gastos totales'!$1:$1048576,MATCH($B126,LEFT('Gastos totales'!$1:$1,4),0),FALSE)))</f>
        <v>2284.1</v>
      </c>
      <c r="G126" s="2">
        <f t="shared" si="12"/>
        <v>27.299999999999727</v>
      </c>
      <c r="H126" t="e">
        <f t="shared" si="13"/>
        <v>#N/A</v>
      </c>
      <c r="I126" t="e">
        <f t="shared" si="14"/>
        <v>#N/A</v>
      </c>
      <c r="J126" t="e">
        <f t="shared" si="15"/>
        <v>#N/A</v>
      </c>
      <c r="K126" t="e">
        <f t="shared" si="16"/>
        <v>#N/A</v>
      </c>
      <c r="L126">
        <f t="shared" si="17"/>
        <v>0</v>
      </c>
    </row>
    <row r="127" spans="1:12" x14ac:dyDescent="0.3">
      <c r="A127">
        <f t="shared" si="10"/>
        <v>6</v>
      </c>
      <c r="B127" t="str">
        <f t="shared" si="11"/>
        <v>2005</v>
      </c>
      <c r="C127" s="1">
        <f t="shared" si="18"/>
        <v>38533</v>
      </c>
      <c r="D127" s="2" cm="1">
        <f t="array" ref="D127">_xlfn.NUMBERVALUE(IF(VLOOKUP($A127,'Ingresos totales'!$1:$1048576,MATCH($B127,LEFT('Ingresos totales'!$1:$1,4),0),FALSE)="",NA(),VLOOKUP($A127,'Ingresos totales'!$1:$1048576,MATCH($B127,LEFT('Ingresos totales'!$1:$1,4),0),FALSE)))</f>
        <v>1884.5</v>
      </c>
      <c r="E127" cm="1">
        <f t="array" ref="E127">_xlfn.NUMBERVALUE(IF(VLOOKUP($A127,'Ingresos tributarios'!$1:$1048576,MATCH($B127,LEFT('Ingresos tributarios'!$1:$1,4),0),FALSE)="",NA(),VLOOKUP($A127,'Ingresos tributarios'!$1:$1048576,MATCH($B127,LEFT('Ingresos tributarios'!$1:$1,4),0),FALSE)))</f>
        <v>1749.7</v>
      </c>
      <c r="F127" cm="1">
        <f t="array" ref="F127">_xlfn.NUMBERVALUE(IF(VLOOKUP($A127,'Gastos totales'!$1:$1048576,MATCH($B127,LEFT('Gastos totales'!$1:$1,4),0),FALSE)="",NA(),VLOOKUP($A127,'Gastos totales'!$1:$1048576,MATCH($B127,LEFT('Gastos totales'!$1:$1,4),0),FALSE)))</f>
        <v>1848.7</v>
      </c>
      <c r="G127" s="2">
        <f t="shared" si="12"/>
        <v>-35.799999999999955</v>
      </c>
      <c r="H127" t="e">
        <f t="shared" si="13"/>
        <v>#N/A</v>
      </c>
      <c r="I127" t="e">
        <f t="shared" si="14"/>
        <v>#N/A</v>
      </c>
      <c r="J127" t="e">
        <f t="shared" si="15"/>
        <v>#N/A</v>
      </c>
      <c r="K127" t="e">
        <f t="shared" si="16"/>
        <v>#N/A</v>
      </c>
      <c r="L127">
        <f t="shared" si="17"/>
        <v>0</v>
      </c>
    </row>
    <row r="128" spans="1:12" x14ac:dyDescent="0.3">
      <c r="A128">
        <f t="shared" si="10"/>
        <v>7</v>
      </c>
      <c r="B128" t="str">
        <f t="shared" si="11"/>
        <v>2005</v>
      </c>
      <c r="C128" s="1">
        <f t="shared" si="18"/>
        <v>38564</v>
      </c>
      <c r="D128" s="2" cm="1">
        <f t="array" ref="D128">_xlfn.NUMBERVALUE(IF(VLOOKUP($A128,'Ingresos totales'!$1:$1048576,MATCH($B128,LEFT('Ingresos totales'!$1:$1,4),0),FALSE)="",NA(),VLOOKUP($A128,'Ingresos totales'!$1:$1048576,MATCH($B128,LEFT('Ingresos totales'!$1:$1,4),0),FALSE)))</f>
        <v>2656.2</v>
      </c>
      <c r="E128" cm="1">
        <f t="array" ref="E128">_xlfn.NUMBERVALUE(IF(VLOOKUP($A128,'Ingresos tributarios'!$1:$1048576,MATCH($B128,LEFT('Ingresos tributarios'!$1:$1,4),0),FALSE)="",NA(),VLOOKUP($A128,'Ingresos tributarios'!$1:$1048576,MATCH($B128,LEFT('Ingresos tributarios'!$1:$1,4),0),FALSE)))</f>
        <v>2519.3000000000002</v>
      </c>
      <c r="F128" cm="1">
        <f t="array" ref="F128">_xlfn.NUMBERVALUE(IF(VLOOKUP($A128,'Gastos totales'!$1:$1048576,MATCH($B128,LEFT('Gastos totales'!$1:$1,4),0),FALSE)="",NA(),VLOOKUP($A128,'Gastos totales'!$1:$1048576,MATCH($B128,LEFT('Gastos totales'!$1:$1,4),0),FALSE)))</f>
        <v>2774.3</v>
      </c>
      <c r="G128" s="2">
        <f t="shared" si="12"/>
        <v>118.10000000000036</v>
      </c>
      <c r="H128" t="e">
        <f t="shared" si="13"/>
        <v>#N/A</v>
      </c>
      <c r="I128" t="e">
        <f t="shared" si="14"/>
        <v>#N/A</v>
      </c>
      <c r="J128" t="e">
        <f t="shared" si="15"/>
        <v>#N/A</v>
      </c>
      <c r="K128" t="e">
        <f t="shared" si="16"/>
        <v>#N/A</v>
      </c>
      <c r="L128">
        <f t="shared" si="17"/>
        <v>0</v>
      </c>
    </row>
    <row r="129" spans="1:12" x14ac:dyDescent="0.3">
      <c r="A129">
        <f t="shared" si="10"/>
        <v>8</v>
      </c>
      <c r="B129" t="str">
        <f t="shared" si="11"/>
        <v>2005</v>
      </c>
      <c r="C129" s="1">
        <f t="shared" si="18"/>
        <v>38595</v>
      </c>
      <c r="D129" s="2" cm="1">
        <f t="array" ref="D129">_xlfn.NUMBERVALUE(IF(VLOOKUP($A129,'Ingresos totales'!$1:$1048576,MATCH($B129,LEFT('Ingresos totales'!$1:$1,4),0),FALSE)="",NA(),VLOOKUP($A129,'Ingresos totales'!$1:$1048576,MATCH($B129,LEFT('Ingresos totales'!$1:$1,4),0),FALSE)))</f>
        <v>1816.9</v>
      </c>
      <c r="E129" cm="1">
        <f t="array" ref="E129">_xlfn.NUMBERVALUE(IF(VLOOKUP($A129,'Ingresos tributarios'!$1:$1048576,MATCH($B129,LEFT('Ingresos tributarios'!$1:$1,4),0),FALSE)="",NA(),VLOOKUP($A129,'Ingresos tributarios'!$1:$1048576,MATCH($B129,LEFT('Ingresos tributarios'!$1:$1,4),0),FALSE)))</f>
        <v>1694.1</v>
      </c>
      <c r="F129" cm="1">
        <f t="array" ref="F129">_xlfn.NUMBERVALUE(IF(VLOOKUP($A129,'Gastos totales'!$1:$1048576,MATCH($B129,LEFT('Gastos totales'!$1:$1,4),0),FALSE)="",NA(),VLOOKUP($A129,'Gastos totales'!$1:$1048576,MATCH($B129,LEFT('Gastos totales'!$1:$1,4),0),FALSE)))</f>
        <v>2401.9</v>
      </c>
      <c r="G129" s="2">
        <f t="shared" si="12"/>
        <v>585</v>
      </c>
      <c r="H129" t="e">
        <f t="shared" si="13"/>
        <v>#N/A</v>
      </c>
      <c r="I129" t="e">
        <f t="shared" si="14"/>
        <v>#N/A</v>
      </c>
      <c r="J129" t="e">
        <f t="shared" si="15"/>
        <v>#N/A</v>
      </c>
      <c r="K129" t="e">
        <f t="shared" si="16"/>
        <v>#N/A</v>
      </c>
      <c r="L129">
        <f t="shared" si="17"/>
        <v>0</v>
      </c>
    </row>
    <row r="130" spans="1:12" x14ac:dyDescent="0.3">
      <c r="A130">
        <f t="shared" si="10"/>
        <v>9</v>
      </c>
      <c r="B130" t="str">
        <f t="shared" si="11"/>
        <v>2005</v>
      </c>
      <c r="C130" s="1">
        <f t="shared" si="18"/>
        <v>38625</v>
      </c>
      <c r="D130" s="2" cm="1">
        <f t="array" ref="D130">_xlfn.NUMBERVALUE(IF(VLOOKUP($A130,'Ingresos totales'!$1:$1048576,MATCH($B130,LEFT('Ingresos totales'!$1:$1,4),0),FALSE)="",NA(),VLOOKUP($A130,'Ingresos totales'!$1:$1048576,MATCH($B130,LEFT('Ingresos totales'!$1:$1,4),0),FALSE)))</f>
        <v>1707.1</v>
      </c>
      <c r="E130" cm="1">
        <f t="array" ref="E130">_xlfn.NUMBERVALUE(IF(VLOOKUP($A130,'Ingresos tributarios'!$1:$1048576,MATCH($B130,LEFT('Ingresos tributarios'!$1:$1,4),0),FALSE)="",NA(),VLOOKUP($A130,'Ingresos tributarios'!$1:$1048576,MATCH($B130,LEFT('Ingresos tributarios'!$1:$1,4),0),FALSE)))</f>
        <v>1597.1</v>
      </c>
      <c r="F130" cm="1">
        <f t="array" ref="F130">_xlfn.NUMBERVALUE(IF(VLOOKUP($A130,'Gastos totales'!$1:$1048576,MATCH($B130,LEFT('Gastos totales'!$1:$1,4),0),FALSE)="",NA(),VLOOKUP($A130,'Gastos totales'!$1:$1048576,MATCH($B130,LEFT('Gastos totales'!$1:$1,4),0),FALSE)))</f>
        <v>2348.6</v>
      </c>
      <c r="G130" s="2">
        <f t="shared" si="12"/>
        <v>641.5</v>
      </c>
      <c r="H130" t="e">
        <f t="shared" si="13"/>
        <v>#N/A</v>
      </c>
      <c r="I130" t="e">
        <f t="shared" si="14"/>
        <v>#N/A</v>
      </c>
      <c r="J130" t="e">
        <f t="shared" si="15"/>
        <v>#N/A</v>
      </c>
      <c r="K130" t="e">
        <f t="shared" si="16"/>
        <v>#N/A</v>
      </c>
      <c r="L130">
        <f t="shared" si="17"/>
        <v>0</v>
      </c>
    </row>
    <row r="131" spans="1:12" x14ac:dyDescent="0.3">
      <c r="A131">
        <f t="shared" ref="A131:A194" si="19">+MONTH(C131)</f>
        <v>10</v>
      </c>
      <c r="B131" t="str">
        <f t="shared" ref="B131:B194" si="20">+TEXT(YEAR(C131),"0")</f>
        <v>2005</v>
      </c>
      <c r="C131" s="1">
        <f t="shared" si="18"/>
        <v>38656</v>
      </c>
      <c r="D131" s="2" cm="1">
        <f t="array" ref="D131">_xlfn.NUMBERVALUE(IF(VLOOKUP($A131,'Ingresos totales'!$1:$1048576,MATCH($B131,LEFT('Ingresos totales'!$1:$1,4),0),FALSE)="",NA(),VLOOKUP($A131,'Ingresos totales'!$1:$1048576,MATCH($B131,LEFT('Ingresos totales'!$1:$1,4),0),FALSE)))</f>
        <v>2627.2</v>
      </c>
      <c r="E131" cm="1">
        <f t="array" ref="E131">_xlfn.NUMBERVALUE(IF(VLOOKUP($A131,'Ingresos tributarios'!$1:$1048576,MATCH($B131,LEFT('Ingresos tributarios'!$1:$1,4),0),FALSE)="",NA(),VLOOKUP($A131,'Ingresos tributarios'!$1:$1048576,MATCH($B131,LEFT('Ingresos tributarios'!$1:$1,4),0),FALSE)))</f>
        <v>2483.6999999999998</v>
      </c>
      <c r="F131" cm="1">
        <f t="array" ref="F131">_xlfn.NUMBERVALUE(IF(VLOOKUP($A131,'Gastos totales'!$1:$1048576,MATCH($B131,LEFT('Gastos totales'!$1:$1,4),0),FALSE)="",NA(),VLOOKUP($A131,'Gastos totales'!$1:$1048576,MATCH($B131,LEFT('Gastos totales'!$1:$1,4),0),FALSE)))</f>
        <v>2221.6</v>
      </c>
      <c r="G131" s="2">
        <f t="shared" ref="G131:G194" si="21">+F131-D131</f>
        <v>-405.59999999999991</v>
      </c>
      <c r="H131" t="e">
        <f t="shared" ref="H131:H194" si="22">+IF(ISNA(D132),D131,NA())</f>
        <v>#N/A</v>
      </c>
      <c r="I131" t="e">
        <f t="shared" ref="I131:I194" si="23">+IF(ISNA(E132),E131,NA())</f>
        <v>#N/A</v>
      </c>
      <c r="J131" t="e">
        <f t="shared" ref="J131:J194" si="24">+IF(ISNA(F132),F131,NA())</f>
        <v>#N/A</v>
      </c>
      <c r="K131" t="e">
        <f t="shared" ref="K131:K194" si="25">+IF(ISNA(G132),G131,NA())</f>
        <v>#N/A</v>
      </c>
      <c r="L131">
        <f t="shared" ref="L131:L194" si="26">+IF(AND(ISNA(D131)=FALSE,_xlfn.NUMBERVALUE(B131)&gt;=2018),1,0)</f>
        <v>0</v>
      </c>
    </row>
    <row r="132" spans="1:12" x14ac:dyDescent="0.3">
      <c r="A132">
        <f t="shared" si="19"/>
        <v>11</v>
      </c>
      <c r="B132" t="str">
        <f t="shared" si="20"/>
        <v>2005</v>
      </c>
      <c r="C132" s="1">
        <f t="shared" ref="C132:C195" si="27">+EOMONTH(C131,1)</f>
        <v>38686</v>
      </c>
      <c r="D132" s="2" cm="1">
        <f t="array" ref="D132">_xlfn.NUMBERVALUE(IF(VLOOKUP($A132,'Ingresos totales'!$1:$1048576,MATCH($B132,LEFT('Ingresos totales'!$1:$1,4),0),FALSE)="",NA(),VLOOKUP($A132,'Ingresos totales'!$1:$1048576,MATCH($B132,LEFT('Ingresos totales'!$1:$1,4),0),FALSE)))</f>
        <v>2034.8</v>
      </c>
      <c r="E132" cm="1">
        <f t="array" ref="E132">_xlfn.NUMBERVALUE(IF(VLOOKUP($A132,'Ingresos tributarios'!$1:$1048576,MATCH($B132,LEFT('Ingresos tributarios'!$1:$1,4),0),FALSE)="",NA(),VLOOKUP($A132,'Ingresos tributarios'!$1:$1048576,MATCH($B132,LEFT('Ingresos tributarios'!$1:$1,4),0),FALSE)))</f>
        <v>1937.4</v>
      </c>
      <c r="F132" cm="1">
        <f t="array" ref="F132">_xlfn.NUMBERVALUE(IF(VLOOKUP($A132,'Gastos totales'!$1:$1048576,MATCH($B132,LEFT('Gastos totales'!$1:$1,4),0),FALSE)="",NA(),VLOOKUP($A132,'Gastos totales'!$1:$1048576,MATCH($B132,LEFT('Gastos totales'!$1:$1,4),0),FALSE)))</f>
        <v>2804.2</v>
      </c>
      <c r="G132" s="2">
        <f t="shared" si="21"/>
        <v>769.39999999999986</v>
      </c>
      <c r="H132" t="e">
        <f t="shared" si="22"/>
        <v>#N/A</v>
      </c>
      <c r="I132" t="e">
        <f t="shared" si="23"/>
        <v>#N/A</v>
      </c>
      <c r="J132" t="e">
        <f t="shared" si="24"/>
        <v>#N/A</v>
      </c>
      <c r="K132" t="e">
        <f t="shared" si="25"/>
        <v>#N/A</v>
      </c>
      <c r="L132">
        <f t="shared" si="26"/>
        <v>0</v>
      </c>
    </row>
    <row r="133" spans="1:12" x14ac:dyDescent="0.3">
      <c r="A133">
        <f t="shared" si="19"/>
        <v>12</v>
      </c>
      <c r="B133" t="str">
        <f t="shared" si="20"/>
        <v>2005</v>
      </c>
      <c r="C133" s="1">
        <f t="shared" si="27"/>
        <v>38717</v>
      </c>
      <c r="D133" s="2" cm="1">
        <f t="array" ref="D133">_xlfn.NUMBERVALUE(IF(VLOOKUP($A133,'Ingresos totales'!$1:$1048576,MATCH($B133,LEFT('Ingresos totales'!$1:$1,4),0),FALSE)="",NA(),VLOOKUP($A133,'Ingresos totales'!$1:$1048576,MATCH($B133,LEFT('Ingresos totales'!$1:$1,4),0),FALSE)))</f>
        <v>2292.4615505900001</v>
      </c>
      <c r="E133" cm="1">
        <f t="array" ref="E133">_xlfn.NUMBERVALUE(IF(VLOOKUP($A133,'Ingresos tributarios'!$1:$1048576,MATCH($B133,LEFT('Ingresos tributarios'!$1:$1,4),0),FALSE)="",NA(),VLOOKUP($A133,'Ingresos tributarios'!$1:$1048576,MATCH($B133,LEFT('Ingresos tributarios'!$1:$1,4),0),FALSE)))</f>
        <v>2034.34616761999</v>
      </c>
      <c r="F133" cm="1">
        <f t="array" ref="F133">_xlfn.NUMBERVALUE(IF(VLOOKUP($A133,'Gastos totales'!$1:$1048576,MATCH($B133,LEFT('Gastos totales'!$1:$1,4),0),FALSE)="",NA(),VLOOKUP($A133,'Gastos totales'!$1:$1048576,MATCH($B133,LEFT('Gastos totales'!$1:$1,4),0),FALSE)))</f>
        <v>4156.3742385300002</v>
      </c>
      <c r="G133" s="2">
        <f t="shared" si="21"/>
        <v>1863.9126879400001</v>
      </c>
      <c r="H133" t="e">
        <f t="shared" si="22"/>
        <v>#N/A</v>
      </c>
      <c r="I133" t="e">
        <f t="shared" si="23"/>
        <v>#N/A</v>
      </c>
      <c r="J133" t="e">
        <f t="shared" si="24"/>
        <v>#N/A</v>
      </c>
      <c r="K133" t="e">
        <f t="shared" si="25"/>
        <v>#N/A</v>
      </c>
      <c r="L133">
        <f t="shared" si="26"/>
        <v>0</v>
      </c>
    </row>
    <row r="134" spans="1:12" x14ac:dyDescent="0.3">
      <c r="A134">
        <f t="shared" si="19"/>
        <v>1</v>
      </c>
      <c r="B134" t="str">
        <f t="shared" si="20"/>
        <v>2006</v>
      </c>
      <c r="C134" s="1">
        <f t="shared" si="27"/>
        <v>38748</v>
      </c>
      <c r="D134" s="2" cm="1">
        <f t="array" ref="D134">_xlfn.NUMBERVALUE(IF(VLOOKUP($A134,'Ingresos totales'!$1:$1048576,MATCH($B134,LEFT('Ingresos totales'!$1:$1,4),0),FALSE)="",NA(),VLOOKUP($A134,'Ingresos totales'!$1:$1048576,MATCH($B134,LEFT('Ingresos totales'!$1:$1,4),0),FALSE)))</f>
        <v>2526.8000000000002</v>
      </c>
      <c r="E134" cm="1">
        <f t="array" ref="E134">_xlfn.NUMBERVALUE(IF(VLOOKUP($A134,'Ingresos tributarios'!$1:$1048576,MATCH($B134,LEFT('Ingresos tributarios'!$1:$1,4),0),FALSE)="",NA(),VLOOKUP($A134,'Ingresos tributarios'!$1:$1048576,MATCH($B134,LEFT('Ingresos tributarios'!$1:$1,4),0),FALSE)))</f>
        <v>2455.9</v>
      </c>
      <c r="F134" cm="1">
        <f t="array" ref="F134">_xlfn.NUMBERVALUE(IF(VLOOKUP($A134,'Gastos totales'!$1:$1048576,MATCH($B134,LEFT('Gastos totales'!$1:$1,4),0),FALSE)="",NA(),VLOOKUP($A134,'Gastos totales'!$1:$1048576,MATCH($B134,LEFT('Gastos totales'!$1:$1,4),0),FALSE)))</f>
        <v>2153.8000000000002</v>
      </c>
      <c r="G134" s="2">
        <f t="shared" si="21"/>
        <v>-373</v>
      </c>
      <c r="H134" t="e">
        <f t="shared" si="22"/>
        <v>#N/A</v>
      </c>
      <c r="I134" t="e">
        <f t="shared" si="23"/>
        <v>#N/A</v>
      </c>
      <c r="J134" t="e">
        <f t="shared" si="24"/>
        <v>#N/A</v>
      </c>
      <c r="K134" t="e">
        <f t="shared" si="25"/>
        <v>#N/A</v>
      </c>
      <c r="L134">
        <f t="shared" si="26"/>
        <v>0</v>
      </c>
    </row>
    <row r="135" spans="1:12" x14ac:dyDescent="0.3">
      <c r="A135">
        <f t="shared" si="19"/>
        <v>2</v>
      </c>
      <c r="B135" t="str">
        <f t="shared" si="20"/>
        <v>2006</v>
      </c>
      <c r="C135" s="1">
        <f t="shared" si="27"/>
        <v>38776</v>
      </c>
      <c r="D135" s="2" cm="1">
        <f t="array" ref="D135">_xlfn.NUMBERVALUE(IF(VLOOKUP($A135,'Ingresos totales'!$1:$1048576,MATCH($B135,LEFT('Ingresos totales'!$1:$1,4),0),FALSE)="",NA(),VLOOKUP($A135,'Ingresos totales'!$1:$1048576,MATCH($B135,LEFT('Ingresos totales'!$1:$1,4),0),FALSE)))</f>
        <v>1715</v>
      </c>
      <c r="E135" cm="1">
        <f t="array" ref="E135">_xlfn.NUMBERVALUE(IF(VLOOKUP($A135,'Ingresos tributarios'!$1:$1048576,MATCH($B135,LEFT('Ingresos tributarios'!$1:$1,4),0),FALSE)="",NA(),VLOOKUP($A135,'Ingresos tributarios'!$1:$1048576,MATCH($B135,LEFT('Ingresos tributarios'!$1:$1,4),0),FALSE)))</f>
        <v>1608.1</v>
      </c>
      <c r="F135" cm="1">
        <f t="array" ref="F135">_xlfn.NUMBERVALUE(IF(VLOOKUP($A135,'Gastos totales'!$1:$1048576,MATCH($B135,LEFT('Gastos totales'!$1:$1,4),0),FALSE)="",NA(),VLOOKUP($A135,'Gastos totales'!$1:$1048576,MATCH($B135,LEFT('Gastos totales'!$1:$1,4),0),FALSE)))</f>
        <v>2275.9</v>
      </c>
      <c r="G135" s="2">
        <f t="shared" si="21"/>
        <v>560.90000000000009</v>
      </c>
      <c r="H135" t="e">
        <f t="shared" si="22"/>
        <v>#N/A</v>
      </c>
      <c r="I135" t="e">
        <f t="shared" si="23"/>
        <v>#N/A</v>
      </c>
      <c r="J135" t="e">
        <f t="shared" si="24"/>
        <v>#N/A</v>
      </c>
      <c r="K135" t="e">
        <f t="shared" si="25"/>
        <v>#N/A</v>
      </c>
      <c r="L135">
        <f t="shared" si="26"/>
        <v>0</v>
      </c>
    </row>
    <row r="136" spans="1:12" x14ac:dyDescent="0.3">
      <c r="A136">
        <f t="shared" si="19"/>
        <v>3</v>
      </c>
      <c r="B136" t="str">
        <f t="shared" si="20"/>
        <v>2006</v>
      </c>
      <c r="C136" s="1">
        <f t="shared" si="27"/>
        <v>38807</v>
      </c>
      <c r="D136" s="2" cm="1">
        <f t="array" ref="D136">_xlfn.NUMBERVALUE(IF(VLOOKUP($A136,'Ingresos totales'!$1:$1048576,MATCH($B136,LEFT('Ingresos totales'!$1:$1,4),0),FALSE)="",NA(),VLOOKUP($A136,'Ingresos totales'!$1:$1048576,MATCH($B136,LEFT('Ingresos totales'!$1:$1,4),0),FALSE)))</f>
        <v>2525.6</v>
      </c>
      <c r="E136" cm="1">
        <f t="array" ref="E136">_xlfn.NUMBERVALUE(IF(VLOOKUP($A136,'Ingresos tributarios'!$1:$1048576,MATCH($B136,LEFT('Ingresos tributarios'!$1:$1,4),0),FALSE)="",NA(),VLOOKUP($A136,'Ingresos tributarios'!$1:$1048576,MATCH($B136,LEFT('Ingresos tributarios'!$1:$1,4),0),FALSE)))</f>
        <v>2406</v>
      </c>
      <c r="F136" cm="1">
        <f t="array" ref="F136">_xlfn.NUMBERVALUE(IF(VLOOKUP($A136,'Gastos totales'!$1:$1048576,MATCH($B136,LEFT('Gastos totales'!$1:$1,4),0),FALSE)="",NA(),VLOOKUP($A136,'Gastos totales'!$1:$1048576,MATCH($B136,LEFT('Gastos totales'!$1:$1,4),0),FALSE)))</f>
        <v>2466.6</v>
      </c>
      <c r="G136" s="2">
        <f t="shared" si="21"/>
        <v>-59</v>
      </c>
      <c r="H136" t="e">
        <f t="shared" si="22"/>
        <v>#N/A</v>
      </c>
      <c r="I136" t="e">
        <f t="shared" si="23"/>
        <v>#N/A</v>
      </c>
      <c r="J136" t="e">
        <f t="shared" si="24"/>
        <v>#N/A</v>
      </c>
      <c r="K136" t="e">
        <f t="shared" si="25"/>
        <v>#N/A</v>
      </c>
      <c r="L136">
        <f t="shared" si="26"/>
        <v>0</v>
      </c>
    </row>
    <row r="137" spans="1:12" x14ac:dyDescent="0.3">
      <c r="A137">
        <f t="shared" si="19"/>
        <v>4</v>
      </c>
      <c r="B137" t="str">
        <f t="shared" si="20"/>
        <v>2006</v>
      </c>
      <c r="C137" s="1">
        <f t="shared" si="27"/>
        <v>38837</v>
      </c>
      <c r="D137" s="2" cm="1">
        <f t="array" ref="D137">_xlfn.NUMBERVALUE(IF(VLOOKUP($A137,'Ingresos totales'!$1:$1048576,MATCH($B137,LEFT('Ingresos totales'!$1:$1,4),0),FALSE)="",NA(),VLOOKUP($A137,'Ingresos totales'!$1:$1048576,MATCH($B137,LEFT('Ingresos totales'!$1:$1,4),0),FALSE)))</f>
        <v>2748.9</v>
      </c>
      <c r="E137" cm="1">
        <f t="array" ref="E137">_xlfn.NUMBERVALUE(IF(VLOOKUP($A137,'Ingresos tributarios'!$1:$1048576,MATCH($B137,LEFT('Ingresos tributarios'!$1:$1,4),0),FALSE)="",NA(),VLOOKUP($A137,'Ingresos tributarios'!$1:$1048576,MATCH($B137,LEFT('Ingresos tributarios'!$1:$1,4),0),FALSE)))</f>
        <v>2562.5</v>
      </c>
      <c r="F137" cm="1">
        <f t="array" ref="F137">_xlfn.NUMBERVALUE(IF(VLOOKUP($A137,'Gastos totales'!$1:$1048576,MATCH($B137,LEFT('Gastos totales'!$1:$1,4),0),FALSE)="",NA(),VLOOKUP($A137,'Gastos totales'!$1:$1048576,MATCH($B137,LEFT('Gastos totales'!$1:$1,4),0),FALSE)))</f>
        <v>2078</v>
      </c>
      <c r="G137" s="2">
        <f t="shared" si="21"/>
        <v>-670.90000000000009</v>
      </c>
      <c r="H137" t="e">
        <f t="shared" si="22"/>
        <v>#N/A</v>
      </c>
      <c r="I137" t="e">
        <f t="shared" si="23"/>
        <v>#N/A</v>
      </c>
      <c r="J137" t="e">
        <f t="shared" si="24"/>
        <v>#N/A</v>
      </c>
      <c r="K137" t="e">
        <f t="shared" si="25"/>
        <v>#N/A</v>
      </c>
      <c r="L137">
        <f t="shared" si="26"/>
        <v>0</v>
      </c>
    </row>
    <row r="138" spans="1:12" x14ac:dyDescent="0.3">
      <c r="A138">
        <f t="shared" si="19"/>
        <v>5</v>
      </c>
      <c r="B138" t="str">
        <f t="shared" si="20"/>
        <v>2006</v>
      </c>
      <c r="C138" s="1">
        <f t="shared" si="27"/>
        <v>38868</v>
      </c>
      <c r="D138" s="2" cm="1">
        <f t="array" ref="D138">_xlfn.NUMBERVALUE(IF(VLOOKUP($A138,'Ingresos totales'!$1:$1048576,MATCH($B138,LEFT('Ingresos totales'!$1:$1,4),0),FALSE)="",NA(),VLOOKUP($A138,'Ingresos totales'!$1:$1048576,MATCH($B138,LEFT('Ingresos totales'!$1:$1,4),0),FALSE)))</f>
        <v>2059.8000000000002</v>
      </c>
      <c r="E138" cm="1">
        <f t="array" ref="E138">_xlfn.NUMBERVALUE(IF(VLOOKUP($A138,'Ingresos tributarios'!$1:$1048576,MATCH($B138,LEFT('Ingresos tributarios'!$1:$1,4),0),FALSE)="",NA(),VLOOKUP($A138,'Ingresos tributarios'!$1:$1048576,MATCH($B138,LEFT('Ingresos tributarios'!$1:$1,4),0),FALSE)))</f>
        <v>1956</v>
      </c>
      <c r="F138" cm="1">
        <f t="array" ref="F138">_xlfn.NUMBERVALUE(IF(VLOOKUP($A138,'Gastos totales'!$1:$1048576,MATCH($B138,LEFT('Gastos totales'!$1:$1,4),0),FALSE)="",NA(),VLOOKUP($A138,'Gastos totales'!$1:$1048576,MATCH($B138,LEFT('Gastos totales'!$1:$1,4),0),FALSE)))</f>
        <v>2692.3</v>
      </c>
      <c r="G138" s="2">
        <f t="shared" si="21"/>
        <v>632.5</v>
      </c>
      <c r="H138" t="e">
        <f t="shared" si="22"/>
        <v>#N/A</v>
      </c>
      <c r="I138" t="e">
        <f t="shared" si="23"/>
        <v>#N/A</v>
      </c>
      <c r="J138" t="e">
        <f t="shared" si="24"/>
        <v>#N/A</v>
      </c>
      <c r="K138" t="e">
        <f t="shared" si="25"/>
        <v>#N/A</v>
      </c>
      <c r="L138">
        <f t="shared" si="26"/>
        <v>0</v>
      </c>
    </row>
    <row r="139" spans="1:12" x14ac:dyDescent="0.3">
      <c r="A139">
        <f t="shared" si="19"/>
        <v>6</v>
      </c>
      <c r="B139" t="str">
        <f t="shared" si="20"/>
        <v>2006</v>
      </c>
      <c r="C139" s="1">
        <f t="shared" si="27"/>
        <v>38898</v>
      </c>
      <c r="D139" s="2" cm="1">
        <f t="array" ref="D139">_xlfn.NUMBERVALUE(IF(VLOOKUP($A139,'Ingresos totales'!$1:$1048576,MATCH($B139,LEFT('Ingresos totales'!$1:$1,4),0),FALSE)="",NA(),VLOOKUP($A139,'Ingresos totales'!$1:$1048576,MATCH($B139,LEFT('Ingresos totales'!$1:$1,4),0),FALSE)))</f>
        <v>1934</v>
      </c>
      <c r="E139" cm="1">
        <f t="array" ref="E139">_xlfn.NUMBERVALUE(IF(VLOOKUP($A139,'Ingresos tributarios'!$1:$1048576,MATCH($B139,LEFT('Ingresos tributarios'!$1:$1,4),0),FALSE)="",NA(),VLOOKUP($A139,'Ingresos tributarios'!$1:$1048576,MATCH($B139,LEFT('Ingresos tributarios'!$1:$1,4),0),FALSE)))</f>
        <v>1774.1</v>
      </c>
      <c r="F139" cm="1">
        <f t="array" ref="F139">_xlfn.NUMBERVALUE(IF(VLOOKUP($A139,'Gastos totales'!$1:$1048576,MATCH($B139,LEFT('Gastos totales'!$1:$1,4),0),FALSE)="",NA(),VLOOKUP($A139,'Gastos totales'!$1:$1048576,MATCH($B139,LEFT('Gastos totales'!$1:$1,4),0),FALSE)))</f>
        <v>2306.1999999999998</v>
      </c>
      <c r="G139" s="2">
        <f t="shared" si="21"/>
        <v>372.19999999999982</v>
      </c>
      <c r="H139" t="e">
        <f t="shared" si="22"/>
        <v>#N/A</v>
      </c>
      <c r="I139" t="e">
        <f t="shared" si="23"/>
        <v>#N/A</v>
      </c>
      <c r="J139" t="e">
        <f t="shared" si="24"/>
        <v>#N/A</v>
      </c>
      <c r="K139" t="e">
        <f t="shared" si="25"/>
        <v>#N/A</v>
      </c>
      <c r="L139">
        <f t="shared" si="26"/>
        <v>0</v>
      </c>
    </row>
    <row r="140" spans="1:12" x14ac:dyDescent="0.3">
      <c r="A140">
        <f t="shared" si="19"/>
        <v>7</v>
      </c>
      <c r="B140" t="str">
        <f t="shared" si="20"/>
        <v>2006</v>
      </c>
      <c r="C140" s="1">
        <f t="shared" si="27"/>
        <v>38929</v>
      </c>
      <c r="D140" s="2" cm="1">
        <f t="array" ref="D140">_xlfn.NUMBERVALUE(IF(VLOOKUP($A140,'Ingresos totales'!$1:$1048576,MATCH($B140,LEFT('Ingresos totales'!$1:$1,4),0),FALSE)="",NA(),VLOOKUP($A140,'Ingresos totales'!$1:$1048576,MATCH($B140,LEFT('Ingresos totales'!$1:$1,4),0),FALSE)))</f>
        <v>3125.6</v>
      </c>
      <c r="E140" cm="1">
        <f t="array" ref="E140">_xlfn.NUMBERVALUE(IF(VLOOKUP($A140,'Ingresos tributarios'!$1:$1048576,MATCH($B140,LEFT('Ingresos tributarios'!$1:$1,4),0),FALSE)="",NA(),VLOOKUP($A140,'Ingresos tributarios'!$1:$1048576,MATCH($B140,LEFT('Ingresos tributarios'!$1:$1,4),0),FALSE)))</f>
        <v>2972</v>
      </c>
      <c r="F140" cm="1">
        <f t="array" ref="F140">_xlfn.NUMBERVALUE(IF(VLOOKUP($A140,'Gastos totales'!$1:$1048576,MATCH($B140,LEFT('Gastos totales'!$1:$1,4),0),FALSE)="",NA(),VLOOKUP($A140,'Gastos totales'!$1:$1048576,MATCH($B140,LEFT('Gastos totales'!$1:$1,4),0),FALSE)))</f>
        <v>3238.9</v>
      </c>
      <c r="G140" s="2">
        <f t="shared" si="21"/>
        <v>113.30000000000018</v>
      </c>
      <c r="H140" t="e">
        <f t="shared" si="22"/>
        <v>#N/A</v>
      </c>
      <c r="I140" t="e">
        <f t="shared" si="23"/>
        <v>#N/A</v>
      </c>
      <c r="J140" t="e">
        <f t="shared" si="24"/>
        <v>#N/A</v>
      </c>
      <c r="K140" t="e">
        <f t="shared" si="25"/>
        <v>#N/A</v>
      </c>
      <c r="L140">
        <f t="shared" si="26"/>
        <v>0</v>
      </c>
    </row>
    <row r="141" spans="1:12" x14ac:dyDescent="0.3">
      <c r="A141">
        <f t="shared" si="19"/>
        <v>8</v>
      </c>
      <c r="B141" t="str">
        <f t="shared" si="20"/>
        <v>2006</v>
      </c>
      <c r="C141" s="1">
        <f t="shared" si="27"/>
        <v>38960</v>
      </c>
      <c r="D141" s="2" cm="1">
        <f t="array" ref="D141">_xlfn.NUMBERVALUE(IF(VLOOKUP($A141,'Ingresos totales'!$1:$1048576,MATCH($B141,LEFT('Ingresos totales'!$1:$1,4),0),FALSE)="",NA(),VLOOKUP($A141,'Ingresos totales'!$1:$1048576,MATCH($B141,LEFT('Ingresos totales'!$1:$1,4),0),FALSE)))</f>
        <v>2160.4</v>
      </c>
      <c r="E141" cm="1">
        <f t="array" ref="E141">_xlfn.NUMBERVALUE(IF(VLOOKUP($A141,'Ingresos tributarios'!$1:$1048576,MATCH($B141,LEFT('Ingresos tributarios'!$1:$1,4),0),FALSE)="",NA(),VLOOKUP($A141,'Ingresos tributarios'!$1:$1048576,MATCH($B141,LEFT('Ingresos tributarios'!$1:$1,4),0),FALSE)))</f>
        <v>2036.9</v>
      </c>
      <c r="F141" cm="1">
        <f t="array" ref="F141">_xlfn.NUMBERVALUE(IF(VLOOKUP($A141,'Gastos totales'!$1:$1048576,MATCH($B141,LEFT('Gastos totales'!$1:$1,4),0),FALSE)="",NA(),VLOOKUP($A141,'Gastos totales'!$1:$1048576,MATCH($B141,LEFT('Gastos totales'!$1:$1,4),0),FALSE)))</f>
        <v>2514.6999999999998</v>
      </c>
      <c r="G141" s="2">
        <f t="shared" si="21"/>
        <v>354.29999999999973</v>
      </c>
      <c r="H141" t="e">
        <f t="shared" si="22"/>
        <v>#N/A</v>
      </c>
      <c r="I141" t="e">
        <f t="shared" si="23"/>
        <v>#N/A</v>
      </c>
      <c r="J141" t="e">
        <f t="shared" si="24"/>
        <v>#N/A</v>
      </c>
      <c r="K141" t="e">
        <f t="shared" si="25"/>
        <v>#N/A</v>
      </c>
      <c r="L141">
        <f t="shared" si="26"/>
        <v>0</v>
      </c>
    </row>
    <row r="142" spans="1:12" x14ac:dyDescent="0.3">
      <c r="A142">
        <f t="shared" si="19"/>
        <v>9</v>
      </c>
      <c r="B142" t="str">
        <f t="shared" si="20"/>
        <v>2006</v>
      </c>
      <c r="C142" s="1">
        <f t="shared" si="27"/>
        <v>38990</v>
      </c>
      <c r="D142" s="2" cm="1">
        <f t="array" ref="D142">_xlfn.NUMBERVALUE(IF(VLOOKUP($A142,'Ingresos totales'!$1:$1048576,MATCH($B142,LEFT('Ingresos totales'!$1:$1,4),0),FALSE)="",NA(),VLOOKUP($A142,'Ingresos totales'!$1:$1048576,MATCH($B142,LEFT('Ingresos totales'!$1:$1,4),0),FALSE)))</f>
        <v>2179.6</v>
      </c>
      <c r="E142" cm="1">
        <f t="array" ref="E142">_xlfn.NUMBERVALUE(IF(VLOOKUP($A142,'Ingresos tributarios'!$1:$1048576,MATCH($B142,LEFT('Ingresos tributarios'!$1:$1,4),0),FALSE)="",NA(),VLOOKUP($A142,'Ingresos tributarios'!$1:$1048576,MATCH($B142,LEFT('Ingresos tributarios'!$1:$1,4),0),FALSE)))</f>
        <v>1996.8</v>
      </c>
      <c r="F142" cm="1">
        <f t="array" ref="F142">_xlfn.NUMBERVALUE(IF(VLOOKUP($A142,'Gastos totales'!$1:$1048576,MATCH($B142,LEFT('Gastos totales'!$1:$1,4),0),FALSE)="",NA(),VLOOKUP($A142,'Gastos totales'!$1:$1048576,MATCH($B142,LEFT('Gastos totales'!$1:$1,4),0),FALSE)))</f>
        <v>2720.3</v>
      </c>
      <c r="G142" s="2">
        <f t="shared" si="21"/>
        <v>540.70000000000027</v>
      </c>
      <c r="H142" t="e">
        <f t="shared" si="22"/>
        <v>#N/A</v>
      </c>
      <c r="I142" t="e">
        <f t="shared" si="23"/>
        <v>#N/A</v>
      </c>
      <c r="J142" t="e">
        <f t="shared" si="24"/>
        <v>#N/A</v>
      </c>
      <c r="K142" t="e">
        <f t="shared" si="25"/>
        <v>#N/A</v>
      </c>
      <c r="L142">
        <f t="shared" si="26"/>
        <v>0</v>
      </c>
    </row>
    <row r="143" spans="1:12" x14ac:dyDescent="0.3">
      <c r="A143">
        <f t="shared" si="19"/>
        <v>10</v>
      </c>
      <c r="B143" t="str">
        <f t="shared" si="20"/>
        <v>2006</v>
      </c>
      <c r="C143" s="1">
        <f t="shared" si="27"/>
        <v>39021</v>
      </c>
      <c r="D143" s="2" cm="1">
        <f t="array" ref="D143">_xlfn.NUMBERVALUE(IF(VLOOKUP($A143,'Ingresos totales'!$1:$1048576,MATCH($B143,LEFT('Ingresos totales'!$1:$1,4),0),FALSE)="",NA(),VLOOKUP($A143,'Ingresos totales'!$1:$1048576,MATCH($B143,LEFT('Ingresos totales'!$1:$1,4),0),FALSE)))</f>
        <v>3140</v>
      </c>
      <c r="E143" cm="1">
        <f t="array" ref="E143">_xlfn.NUMBERVALUE(IF(VLOOKUP($A143,'Ingresos tributarios'!$1:$1048576,MATCH($B143,LEFT('Ingresos tributarios'!$1:$1,4),0),FALSE)="",NA(),VLOOKUP($A143,'Ingresos tributarios'!$1:$1048576,MATCH($B143,LEFT('Ingresos tributarios'!$1:$1,4),0),FALSE)))</f>
        <v>3038.2</v>
      </c>
      <c r="F143" cm="1">
        <f t="array" ref="F143">_xlfn.NUMBERVALUE(IF(VLOOKUP($A143,'Gastos totales'!$1:$1048576,MATCH($B143,LEFT('Gastos totales'!$1:$1,4),0),FALSE)="",NA(),VLOOKUP($A143,'Gastos totales'!$1:$1048576,MATCH($B143,LEFT('Gastos totales'!$1:$1,4),0),FALSE)))</f>
        <v>2423.1</v>
      </c>
      <c r="G143" s="2">
        <f t="shared" si="21"/>
        <v>-716.90000000000009</v>
      </c>
      <c r="H143" t="e">
        <f t="shared" si="22"/>
        <v>#N/A</v>
      </c>
      <c r="I143" t="e">
        <f t="shared" si="23"/>
        <v>#N/A</v>
      </c>
      <c r="J143" t="e">
        <f t="shared" si="24"/>
        <v>#N/A</v>
      </c>
      <c r="K143" t="e">
        <f t="shared" si="25"/>
        <v>#N/A</v>
      </c>
      <c r="L143">
        <f t="shared" si="26"/>
        <v>0</v>
      </c>
    </row>
    <row r="144" spans="1:12" x14ac:dyDescent="0.3">
      <c r="A144">
        <f t="shared" si="19"/>
        <v>11</v>
      </c>
      <c r="B144" t="str">
        <f t="shared" si="20"/>
        <v>2006</v>
      </c>
      <c r="C144" s="1">
        <f t="shared" si="27"/>
        <v>39051</v>
      </c>
      <c r="D144" s="2" cm="1">
        <f t="array" ref="D144">_xlfn.NUMBERVALUE(IF(VLOOKUP($A144,'Ingresos totales'!$1:$1048576,MATCH($B144,LEFT('Ingresos totales'!$1:$1,4),0),FALSE)="",NA(),VLOOKUP($A144,'Ingresos totales'!$1:$1048576,MATCH($B144,LEFT('Ingresos totales'!$1:$1,4),0),FALSE)))</f>
        <v>2432</v>
      </c>
      <c r="E144" cm="1">
        <f t="array" ref="E144">_xlfn.NUMBERVALUE(IF(VLOOKUP($A144,'Ingresos tributarios'!$1:$1048576,MATCH($B144,LEFT('Ingresos tributarios'!$1:$1,4),0),FALSE)="",NA(),VLOOKUP($A144,'Ingresos tributarios'!$1:$1048576,MATCH($B144,LEFT('Ingresos tributarios'!$1:$1,4),0),FALSE)))</f>
        <v>2244.5</v>
      </c>
      <c r="F144" cm="1">
        <f t="array" ref="F144">_xlfn.NUMBERVALUE(IF(VLOOKUP($A144,'Gastos totales'!$1:$1048576,MATCH($B144,LEFT('Gastos totales'!$1:$1,4),0),FALSE)="",NA(),VLOOKUP($A144,'Gastos totales'!$1:$1048576,MATCH($B144,LEFT('Gastos totales'!$1:$1,4),0),FALSE)))</f>
        <v>3653.6</v>
      </c>
      <c r="G144" s="2">
        <f t="shared" si="21"/>
        <v>1221.5999999999999</v>
      </c>
      <c r="H144" t="e">
        <f t="shared" si="22"/>
        <v>#N/A</v>
      </c>
      <c r="I144" t="e">
        <f t="shared" si="23"/>
        <v>#N/A</v>
      </c>
      <c r="J144" t="e">
        <f t="shared" si="24"/>
        <v>#N/A</v>
      </c>
      <c r="K144" t="e">
        <f t="shared" si="25"/>
        <v>#N/A</v>
      </c>
      <c r="L144">
        <f t="shared" si="26"/>
        <v>0</v>
      </c>
    </row>
    <row r="145" spans="1:12" x14ac:dyDescent="0.3">
      <c r="A145">
        <f t="shared" si="19"/>
        <v>12</v>
      </c>
      <c r="B145" t="str">
        <f t="shared" si="20"/>
        <v>2006</v>
      </c>
      <c r="C145" s="1">
        <f t="shared" si="27"/>
        <v>39082</v>
      </c>
      <c r="D145" s="2" cm="1">
        <f t="array" ref="D145">_xlfn.NUMBERVALUE(IF(VLOOKUP($A145,'Ingresos totales'!$1:$1048576,MATCH($B145,LEFT('Ingresos totales'!$1:$1,4),0),FALSE)="",NA(),VLOOKUP($A145,'Ingresos totales'!$1:$1048576,MATCH($B145,LEFT('Ingresos totales'!$1:$1,4),0),FALSE)))</f>
        <v>2702.4504301699999</v>
      </c>
      <c r="E145" cm="1">
        <f t="array" ref="E145">_xlfn.NUMBERVALUE(IF(VLOOKUP($A145,'Ingresos tributarios'!$1:$1048576,MATCH($B145,LEFT('Ingresos tributarios'!$1:$1,4),0),FALSE)="",NA(),VLOOKUP($A145,'Ingresos tributarios'!$1:$1048576,MATCH($B145,LEFT('Ingresos tributarios'!$1:$1,4),0),FALSE)))</f>
        <v>2187.1153921099999</v>
      </c>
      <c r="F145" cm="1">
        <f t="array" ref="F145">_xlfn.NUMBERVALUE(IF(VLOOKUP($A145,'Gastos totales'!$1:$1048576,MATCH($B145,LEFT('Gastos totales'!$1:$1,4),0),FALSE)="",NA(),VLOOKUP($A145,'Gastos totales'!$1:$1048576,MATCH($B145,LEFT('Gastos totales'!$1:$1,4),0),FALSE)))</f>
        <v>5197.9811480999997</v>
      </c>
      <c r="G145" s="2">
        <f t="shared" si="21"/>
        <v>2495.5307179299998</v>
      </c>
      <c r="H145" t="e">
        <f t="shared" si="22"/>
        <v>#N/A</v>
      </c>
      <c r="I145" t="e">
        <f t="shared" si="23"/>
        <v>#N/A</v>
      </c>
      <c r="J145" t="e">
        <f t="shared" si="24"/>
        <v>#N/A</v>
      </c>
      <c r="K145" t="e">
        <f t="shared" si="25"/>
        <v>#N/A</v>
      </c>
      <c r="L145">
        <f t="shared" si="26"/>
        <v>0</v>
      </c>
    </row>
    <row r="146" spans="1:12" x14ac:dyDescent="0.3">
      <c r="A146">
        <f t="shared" si="19"/>
        <v>1</v>
      </c>
      <c r="B146" t="str">
        <f t="shared" si="20"/>
        <v>2007</v>
      </c>
      <c r="C146" s="1">
        <f t="shared" si="27"/>
        <v>39113</v>
      </c>
      <c r="D146" s="2" cm="1">
        <f t="array" ref="D146">_xlfn.NUMBERVALUE(IF(VLOOKUP($A146,'Ingresos totales'!$1:$1048576,MATCH($B146,LEFT('Ingresos totales'!$1:$1,4),0),FALSE)="",NA(),VLOOKUP($A146,'Ingresos totales'!$1:$1048576,MATCH($B146,LEFT('Ingresos totales'!$1:$1,4),0),FALSE)))</f>
        <v>2880.4</v>
      </c>
      <c r="E146" cm="1">
        <f t="array" ref="E146">_xlfn.NUMBERVALUE(IF(VLOOKUP($A146,'Ingresos tributarios'!$1:$1048576,MATCH($B146,LEFT('Ingresos tributarios'!$1:$1,4),0),FALSE)="",NA(),VLOOKUP($A146,'Ingresos tributarios'!$1:$1048576,MATCH($B146,LEFT('Ingresos tributarios'!$1:$1,4),0),FALSE)))</f>
        <v>2829.5</v>
      </c>
      <c r="F146" cm="1">
        <f t="array" ref="F146">_xlfn.NUMBERVALUE(IF(VLOOKUP($A146,'Gastos totales'!$1:$1048576,MATCH($B146,LEFT('Gastos totales'!$1:$1,4),0),FALSE)="",NA(),VLOOKUP($A146,'Gastos totales'!$1:$1048576,MATCH($B146,LEFT('Gastos totales'!$1:$1,4),0),FALSE)))</f>
        <v>2024.8</v>
      </c>
      <c r="G146" s="2">
        <f t="shared" si="21"/>
        <v>-855.60000000000014</v>
      </c>
      <c r="H146" t="e">
        <f t="shared" si="22"/>
        <v>#N/A</v>
      </c>
      <c r="I146" t="e">
        <f t="shared" si="23"/>
        <v>#N/A</v>
      </c>
      <c r="J146" t="e">
        <f t="shared" si="24"/>
        <v>#N/A</v>
      </c>
      <c r="K146" t="e">
        <f t="shared" si="25"/>
        <v>#N/A</v>
      </c>
      <c r="L146">
        <f t="shared" si="26"/>
        <v>0</v>
      </c>
    </row>
    <row r="147" spans="1:12" x14ac:dyDescent="0.3">
      <c r="A147">
        <f t="shared" si="19"/>
        <v>2</v>
      </c>
      <c r="B147" t="str">
        <f t="shared" si="20"/>
        <v>2007</v>
      </c>
      <c r="C147" s="1">
        <f t="shared" si="27"/>
        <v>39141</v>
      </c>
      <c r="D147" s="2" cm="1">
        <f t="array" ref="D147">_xlfn.NUMBERVALUE(IF(VLOOKUP($A147,'Ingresos totales'!$1:$1048576,MATCH($B147,LEFT('Ingresos totales'!$1:$1,4),0),FALSE)="",NA(),VLOOKUP($A147,'Ingresos totales'!$1:$1048576,MATCH($B147,LEFT('Ingresos totales'!$1:$1,4),0),FALSE)))</f>
        <v>2060.6999999999998</v>
      </c>
      <c r="E147" cm="1">
        <f t="array" ref="E147">_xlfn.NUMBERVALUE(IF(VLOOKUP($A147,'Ingresos tributarios'!$1:$1048576,MATCH($B147,LEFT('Ingresos tributarios'!$1:$1,4),0),FALSE)="",NA(),VLOOKUP($A147,'Ingresos tributarios'!$1:$1048576,MATCH($B147,LEFT('Ingresos tributarios'!$1:$1,4),0),FALSE)))</f>
        <v>1941.8</v>
      </c>
      <c r="F147" cm="1">
        <f t="array" ref="F147">_xlfn.NUMBERVALUE(IF(VLOOKUP($A147,'Gastos totales'!$1:$1048576,MATCH($B147,LEFT('Gastos totales'!$1:$1,4),0),FALSE)="",NA(),VLOOKUP($A147,'Gastos totales'!$1:$1048576,MATCH($B147,LEFT('Gastos totales'!$1:$1,4),0),FALSE)))</f>
        <v>2088.5</v>
      </c>
      <c r="G147" s="2">
        <f t="shared" si="21"/>
        <v>27.800000000000182</v>
      </c>
      <c r="H147" t="e">
        <f t="shared" si="22"/>
        <v>#N/A</v>
      </c>
      <c r="I147" t="e">
        <f t="shared" si="23"/>
        <v>#N/A</v>
      </c>
      <c r="J147" t="e">
        <f t="shared" si="24"/>
        <v>#N/A</v>
      </c>
      <c r="K147" t="e">
        <f t="shared" si="25"/>
        <v>#N/A</v>
      </c>
      <c r="L147">
        <f t="shared" si="26"/>
        <v>0</v>
      </c>
    </row>
    <row r="148" spans="1:12" x14ac:dyDescent="0.3">
      <c r="A148">
        <f t="shared" si="19"/>
        <v>3</v>
      </c>
      <c r="B148" t="str">
        <f t="shared" si="20"/>
        <v>2007</v>
      </c>
      <c r="C148" s="1">
        <f t="shared" si="27"/>
        <v>39172</v>
      </c>
      <c r="D148" s="2" cm="1">
        <f t="array" ref="D148">_xlfn.NUMBERVALUE(IF(VLOOKUP($A148,'Ingresos totales'!$1:$1048576,MATCH($B148,LEFT('Ingresos totales'!$1:$1,4),0),FALSE)="",NA(),VLOOKUP($A148,'Ingresos totales'!$1:$1048576,MATCH($B148,LEFT('Ingresos totales'!$1:$1,4),0),FALSE)))</f>
        <v>3151.6</v>
      </c>
      <c r="E148" cm="1">
        <f t="array" ref="E148">_xlfn.NUMBERVALUE(IF(VLOOKUP($A148,'Ingresos tributarios'!$1:$1048576,MATCH($B148,LEFT('Ingresos tributarios'!$1:$1,4),0),FALSE)="",NA(),VLOOKUP($A148,'Ingresos tributarios'!$1:$1048576,MATCH($B148,LEFT('Ingresos tributarios'!$1:$1,4),0),FALSE)))</f>
        <v>3018.7</v>
      </c>
      <c r="F148" cm="1">
        <f t="array" ref="F148">_xlfn.NUMBERVALUE(IF(VLOOKUP($A148,'Gastos totales'!$1:$1048576,MATCH($B148,LEFT('Gastos totales'!$1:$1,4),0),FALSE)="",NA(),VLOOKUP($A148,'Gastos totales'!$1:$1048576,MATCH($B148,LEFT('Gastos totales'!$1:$1,4),0),FALSE)))</f>
        <v>3814.5</v>
      </c>
      <c r="G148" s="2">
        <f t="shared" si="21"/>
        <v>662.90000000000009</v>
      </c>
      <c r="H148" t="e">
        <f t="shared" si="22"/>
        <v>#N/A</v>
      </c>
      <c r="I148" t="e">
        <f t="shared" si="23"/>
        <v>#N/A</v>
      </c>
      <c r="J148" t="e">
        <f t="shared" si="24"/>
        <v>#N/A</v>
      </c>
      <c r="K148" t="e">
        <f t="shared" si="25"/>
        <v>#N/A</v>
      </c>
      <c r="L148">
        <f t="shared" si="26"/>
        <v>0</v>
      </c>
    </row>
    <row r="149" spans="1:12" x14ac:dyDescent="0.3">
      <c r="A149">
        <f t="shared" si="19"/>
        <v>4</v>
      </c>
      <c r="B149" t="str">
        <f t="shared" si="20"/>
        <v>2007</v>
      </c>
      <c r="C149" s="1">
        <f t="shared" si="27"/>
        <v>39202</v>
      </c>
      <c r="D149" s="2" cm="1">
        <f t="array" ref="D149">_xlfn.NUMBERVALUE(IF(VLOOKUP($A149,'Ingresos totales'!$1:$1048576,MATCH($B149,LEFT('Ingresos totales'!$1:$1,4),0),FALSE)="",NA(),VLOOKUP($A149,'Ingresos totales'!$1:$1048576,MATCH($B149,LEFT('Ingresos totales'!$1:$1,4),0),FALSE)))</f>
        <v>3030.8</v>
      </c>
      <c r="E149" cm="1">
        <f t="array" ref="E149">_xlfn.NUMBERVALUE(IF(VLOOKUP($A149,'Ingresos tributarios'!$1:$1048576,MATCH($B149,LEFT('Ingresos tributarios'!$1:$1,4),0),FALSE)="",NA(),VLOOKUP($A149,'Ingresos tributarios'!$1:$1048576,MATCH($B149,LEFT('Ingresos tributarios'!$1:$1,4),0),FALSE)))</f>
        <v>2894</v>
      </c>
      <c r="F149" cm="1">
        <f t="array" ref="F149">_xlfn.NUMBERVALUE(IF(VLOOKUP($A149,'Gastos totales'!$1:$1048576,MATCH($B149,LEFT('Gastos totales'!$1:$1,4),0),FALSE)="",NA(),VLOOKUP($A149,'Gastos totales'!$1:$1048576,MATCH($B149,LEFT('Gastos totales'!$1:$1,4),0),FALSE)))</f>
        <v>2804.8</v>
      </c>
      <c r="G149" s="2">
        <f t="shared" si="21"/>
        <v>-226</v>
      </c>
      <c r="H149" t="e">
        <f t="shared" si="22"/>
        <v>#N/A</v>
      </c>
      <c r="I149" t="e">
        <f t="shared" si="23"/>
        <v>#N/A</v>
      </c>
      <c r="J149" t="e">
        <f t="shared" si="24"/>
        <v>#N/A</v>
      </c>
      <c r="K149" t="e">
        <f t="shared" si="25"/>
        <v>#N/A</v>
      </c>
      <c r="L149">
        <f t="shared" si="26"/>
        <v>0</v>
      </c>
    </row>
    <row r="150" spans="1:12" x14ac:dyDescent="0.3">
      <c r="A150">
        <f t="shared" si="19"/>
        <v>5</v>
      </c>
      <c r="B150" t="str">
        <f t="shared" si="20"/>
        <v>2007</v>
      </c>
      <c r="C150" s="1">
        <f t="shared" si="27"/>
        <v>39233</v>
      </c>
      <c r="D150" s="2" cm="1">
        <f t="array" ref="D150">_xlfn.NUMBERVALUE(IF(VLOOKUP($A150,'Ingresos totales'!$1:$1048576,MATCH($B150,LEFT('Ingresos totales'!$1:$1,4),0),FALSE)="",NA(),VLOOKUP($A150,'Ingresos totales'!$1:$1048576,MATCH($B150,LEFT('Ingresos totales'!$1:$1,4),0),FALSE)))</f>
        <v>2337.6999999999998</v>
      </c>
      <c r="E150" cm="1">
        <f t="array" ref="E150">_xlfn.NUMBERVALUE(IF(VLOOKUP($A150,'Ingresos tributarios'!$1:$1048576,MATCH($B150,LEFT('Ingresos tributarios'!$1:$1,4),0),FALSE)="",NA(),VLOOKUP($A150,'Ingresos tributarios'!$1:$1048576,MATCH($B150,LEFT('Ingresos tributarios'!$1:$1,4),0),FALSE)))</f>
        <v>2194.5</v>
      </c>
      <c r="F150" cm="1">
        <f t="array" ref="F150">_xlfn.NUMBERVALUE(IF(VLOOKUP($A150,'Gastos totales'!$1:$1048576,MATCH($B150,LEFT('Gastos totales'!$1:$1,4),0),FALSE)="",NA(),VLOOKUP($A150,'Gastos totales'!$1:$1048576,MATCH($B150,LEFT('Gastos totales'!$1:$1,4),0),FALSE)))</f>
        <v>3248.7</v>
      </c>
      <c r="G150" s="2">
        <f t="shared" si="21"/>
        <v>911</v>
      </c>
      <c r="H150" t="e">
        <f t="shared" si="22"/>
        <v>#N/A</v>
      </c>
      <c r="I150" t="e">
        <f t="shared" si="23"/>
        <v>#N/A</v>
      </c>
      <c r="J150" t="e">
        <f t="shared" si="24"/>
        <v>#N/A</v>
      </c>
      <c r="K150" t="e">
        <f t="shared" si="25"/>
        <v>#N/A</v>
      </c>
      <c r="L150">
        <f t="shared" si="26"/>
        <v>0</v>
      </c>
    </row>
    <row r="151" spans="1:12" x14ac:dyDescent="0.3">
      <c r="A151">
        <f t="shared" si="19"/>
        <v>6</v>
      </c>
      <c r="B151" t="str">
        <f t="shared" si="20"/>
        <v>2007</v>
      </c>
      <c r="C151" s="1">
        <f t="shared" si="27"/>
        <v>39263</v>
      </c>
      <c r="D151" s="2" cm="1">
        <f t="array" ref="D151">_xlfn.NUMBERVALUE(IF(VLOOKUP($A151,'Ingresos totales'!$1:$1048576,MATCH($B151,LEFT('Ingresos totales'!$1:$1,4),0),FALSE)="",NA(),VLOOKUP($A151,'Ingresos totales'!$1:$1048576,MATCH($B151,LEFT('Ingresos totales'!$1:$1,4),0),FALSE)))</f>
        <v>2333.3000000000002</v>
      </c>
      <c r="E151" cm="1">
        <f t="array" ref="E151">_xlfn.NUMBERVALUE(IF(VLOOKUP($A151,'Ingresos tributarios'!$1:$1048576,MATCH($B151,LEFT('Ingresos tributarios'!$1:$1,4),0),FALSE)="",NA(),VLOOKUP($A151,'Ingresos tributarios'!$1:$1048576,MATCH($B151,LEFT('Ingresos tributarios'!$1:$1,4),0),FALSE)))</f>
        <v>2184.9</v>
      </c>
      <c r="F151" cm="1">
        <f t="array" ref="F151">_xlfn.NUMBERVALUE(IF(VLOOKUP($A151,'Gastos totales'!$1:$1048576,MATCH($B151,LEFT('Gastos totales'!$1:$1,4),0),FALSE)="",NA(),VLOOKUP($A151,'Gastos totales'!$1:$1048576,MATCH($B151,LEFT('Gastos totales'!$1:$1,4),0),FALSE)))</f>
        <v>2445.1999999999998</v>
      </c>
      <c r="G151" s="2">
        <f t="shared" si="21"/>
        <v>111.89999999999964</v>
      </c>
      <c r="H151" t="e">
        <f t="shared" si="22"/>
        <v>#N/A</v>
      </c>
      <c r="I151" t="e">
        <f t="shared" si="23"/>
        <v>#N/A</v>
      </c>
      <c r="J151" t="e">
        <f t="shared" si="24"/>
        <v>#N/A</v>
      </c>
      <c r="K151" t="e">
        <f t="shared" si="25"/>
        <v>#N/A</v>
      </c>
      <c r="L151">
        <f t="shared" si="26"/>
        <v>0</v>
      </c>
    </row>
    <row r="152" spans="1:12" x14ac:dyDescent="0.3">
      <c r="A152">
        <f t="shared" si="19"/>
        <v>7</v>
      </c>
      <c r="B152" t="str">
        <f t="shared" si="20"/>
        <v>2007</v>
      </c>
      <c r="C152" s="1">
        <f t="shared" si="27"/>
        <v>39294</v>
      </c>
      <c r="D152" s="2" cm="1">
        <f t="array" ref="D152">_xlfn.NUMBERVALUE(IF(VLOOKUP($A152,'Ingresos totales'!$1:$1048576,MATCH($B152,LEFT('Ingresos totales'!$1:$1,4),0),FALSE)="",NA(),VLOOKUP($A152,'Ingresos totales'!$1:$1048576,MATCH($B152,LEFT('Ingresos totales'!$1:$1,4),0),FALSE)))</f>
        <v>3599.9</v>
      </c>
      <c r="E152" cm="1">
        <f t="array" ref="E152">_xlfn.NUMBERVALUE(IF(VLOOKUP($A152,'Ingresos tributarios'!$1:$1048576,MATCH($B152,LEFT('Ingresos tributarios'!$1:$1,4),0),FALSE)="",NA(),VLOOKUP($A152,'Ingresos tributarios'!$1:$1048576,MATCH($B152,LEFT('Ingresos tributarios'!$1:$1,4),0),FALSE)))</f>
        <v>3390.8</v>
      </c>
      <c r="F152" cm="1">
        <f t="array" ref="F152">_xlfn.NUMBERVALUE(IF(VLOOKUP($A152,'Gastos totales'!$1:$1048576,MATCH($B152,LEFT('Gastos totales'!$1:$1,4),0),FALSE)="",NA(),VLOOKUP($A152,'Gastos totales'!$1:$1048576,MATCH($B152,LEFT('Gastos totales'!$1:$1,4),0),FALSE)))</f>
        <v>3940.9</v>
      </c>
      <c r="G152" s="2">
        <f t="shared" si="21"/>
        <v>341</v>
      </c>
      <c r="H152" t="e">
        <f t="shared" si="22"/>
        <v>#N/A</v>
      </c>
      <c r="I152" t="e">
        <f t="shared" si="23"/>
        <v>#N/A</v>
      </c>
      <c r="J152" t="e">
        <f t="shared" si="24"/>
        <v>#N/A</v>
      </c>
      <c r="K152" t="e">
        <f t="shared" si="25"/>
        <v>#N/A</v>
      </c>
      <c r="L152">
        <f t="shared" si="26"/>
        <v>0</v>
      </c>
    </row>
    <row r="153" spans="1:12" x14ac:dyDescent="0.3">
      <c r="A153">
        <f t="shared" si="19"/>
        <v>8</v>
      </c>
      <c r="B153" t="str">
        <f t="shared" si="20"/>
        <v>2007</v>
      </c>
      <c r="C153" s="1">
        <f t="shared" si="27"/>
        <v>39325</v>
      </c>
      <c r="D153" s="2" cm="1">
        <f t="array" ref="D153">_xlfn.NUMBERVALUE(IF(VLOOKUP($A153,'Ingresos totales'!$1:$1048576,MATCH($B153,LEFT('Ingresos totales'!$1:$1,4),0),FALSE)="",NA(),VLOOKUP($A153,'Ingresos totales'!$1:$1048576,MATCH($B153,LEFT('Ingresos totales'!$1:$1,4),0),FALSE)))</f>
        <v>2504.6</v>
      </c>
      <c r="E153" cm="1">
        <f t="array" ref="E153">_xlfn.NUMBERVALUE(IF(VLOOKUP($A153,'Ingresos tributarios'!$1:$1048576,MATCH($B153,LEFT('Ingresos tributarios'!$1:$1,4),0),FALSE)="",NA(),VLOOKUP($A153,'Ingresos tributarios'!$1:$1048576,MATCH($B153,LEFT('Ingresos tributarios'!$1:$1,4),0),FALSE)))</f>
        <v>2381.1999999999998</v>
      </c>
      <c r="F153" cm="1">
        <f t="array" ref="F153">_xlfn.NUMBERVALUE(IF(VLOOKUP($A153,'Gastos totales'!$1:$1048576,MATCH($B153,LEFT('Gastos totales'!$1:$1,4),0),FALSE)="",NA(),VLOOKUP($A153,'Gastos totales'!$1:$1048576,MATCH($B153,LEFT('Gastos totales'!$1:$1,4),0),FALSE)))</f>
        <v>3361.5</v>
      </c>
      <c r="G153" s="2">
        <f t="shared" si="21"/>
        <v>856.90000000000009</v>
      </c>
      <c r="H153" t="e">
        <f t="shared" si="22"/>
        <v>#N/A</v>
      </c>
      <c r="I153" t="e">
        <f t="shared" si="23"/>
        <v>#N/A</v>
      </c>
      <c r="J153" t="e">
        <f t="shared" si="24"/>
        <v>#N/A</v>
      </c>
      <c r="K153" t="e">
        <f t="shared" si="25"/>
        <v>#N/A</v>
      </c>
      <c r="L153">
        <f t="shared" si="26"/>
        <v>0</v>
      </c>
    </row>
    <row r="154" spans="1:12" x14ac:dyDescent="0.3">
      <c r="A154">
        <f t="shared" si="19"/>
        <v>9</v>
      </c>
      <c r="B154" t="str">
        <f t="shared" si="20"/>
        <v>2007</v>
      </c>
      <c r="C154" s="1">
        <f t="shared" si="27"/>
        <v>39355</v>
      </c>
      <c r="D154" s="2" cm="1">
        <f t="array" ref="D154">_xlfn.NUMBERVALUE(IF(VLOOKUP($A154,'Ingresos totales'!$1:$1048576,MATCH($B154,LEFT('Ingresos totales'!$1:$1,4),0),FALSE)="",NA(),VLOOKUP($A154,'Ingresos totales'!$1:$1048576,MATCH($B154,LEFT('Ingresos totales'!$1:$1,4),0),FALSE)))</f>
        <v>2251.8000000000002</v>
      </c>
      <c r="E154" cm="1">
        <f t="array" ref="E154">_xlfn.NUMBERVALUE(IF(VLOOKUP($A154,'Ingresos tributarios'!$1:$1048576,MATCH($B154,LEFT('Ingresos tributarios'!$1:$1,4),0),FALSE)="",NA(),VLOOKUP($A154,'Ingresos tributarios'!$1:$1048576,MATCH($B154,LEFT('Ingresos tributarios'!$1:$1,4),0),FALSE)))</f>
        <v>2126</v>
      </c>
      <c r="F154" cm="1">
        <f t="array" ref="F154">_xlfn.NUMBERVALUE(IF(VLOOKUP($A154,'Gastos totales'!$1:$1048576,MATCH($B154,LEFT('Gastos totales'!$1:$1,4),0),FALSE)="",NA(),VLOOKUP($A154,'Gastos totales'!$1:$1048576,MATCH($B154,LEFT('Gastos totales'!$1:$1,4),0),FALSE)))</f>
        <v>3063.5</v>
      </c>
      <c r="G154" s="2">
        <f t="shared" si="21"/>
        <v>811.69999999999982</v>
      </c>
      <c r="H154" t="e">
        <f t="shared" si="22"/>
        <v>#N/A</v>
      </c>
      <c r="I154" t="e">
        <f t="shared" si="23"/>
        <v>#N/A</v>
      </c>
      <c r="J154" t="e">
        <f t="shared" si="24"/>
        <v>#N/A</v>
      </c>
      <c r="K154" t="e">
        <f t="shared" si="25"/>
        <v>#N/A</v>
      </c>
      <c r="L154">
        <f t="shared" si="26"/>
        <v>0</v>
      </c>
    </row>
    <row r="155" spans="1:12" x14ac:dyDescent="0.3">
      <c r="A155">
        <f t="shared" si="19"/>
        <v>10</v>
      </c>
      <c r="B155" t="str">
        <f t="shared" si="20"/>
        <v>2007</v>
      </c>
      <c r="C155" s="1">
        <f t="shared" si="27"/>
        <v>39386</v>
      </c>
      <c r="D155" s="2" cm="1">
        <f t="array" ref="D155">_xlfn.NUMBERVALUE(IF(VLOOKUP($A155,'Ingresos totales'!$1:$1048576,MATCH($B155,LEFT('Ingresos totales'!$1:$1,4),0),FALSE)="",NA(),VLOOKUP($A155,'Ingresos totales'!$1:$1048576,MATCH($B155,LEFT('Ingresos totales'!$1:$1,4),0),FALSE)))</f>
        <v>3729.5</v>
      </c>
      <c r="E155" cm="1">
        <f t="array" ref="E155">_xlfn.NUMBERVALUE(IF(VLOOKUP($A155,'Ingresos tributarios'!$1:$1048576,MATCH($B155,LEFT('Ingresos tributarios'!$1:$1,4),0),FALSE)="",NA(),VLOOKUP($A155,'Ingresos tributarios'!$1:$1048576,MATCH($B155,LEFT('Ingresos tributarios'!$1:$1,4),0),FALSE)))</f>
        <v>3565.5</v>
      </c>
      <c r="F155" cm="1">
        <f t="array" ref="F155">_xlfn.NUMBERVALUE(IF(VLOOKUP($A155,'Gastos totales'!$1:$1048576,MATCH($B155,LEFT('Gastos totales'!$1:$1,4),0),FALSE)="",NA(),VLOOKUP($A155,'Gastos totales'!$1:$1048576,MATCH($B155,LEFT('Gastos totales'!$1:$1,4),0),FALSE)))</f>
        <v>2885.7</v>
      </c>
      <c r="G155" s="2">
        <f t="shared" si="21"/>
        <v>-843.80000000000018</v>
      </c>
      <c r="H155" t="e">
        <f t="shared" si="22"/>
        <v>#N/A</v>
      </c>
      <c r="I155" t="e">
        <f t="shared" si="23"/>
        <v>#N/A</v>
      </c>
      <c r="J155" t="e">
        <f t="shared" si="24"/>
        <v>#N/A</v>
      </c>
      <c r="K155" t="e">
        <f t="shared" si="25"/>
        <v>#N/A</v>
      </c>
      <c r="L155">
        <f t="shared" si="26"/>
        <v>0</v>
      </c>
    </row>
    <row r="156" spans="1:12" x14ac:dyDescent="0.3">
      <c r="A156">
        <f t="shared" si="19"/>
        <v>11</v>
      </c>
      <c r="B156" t="str">
        <f t="shared" si="20"/>
        <v>2007</v>
      </c>
      <c r="C156" s="1">
        <f t="shared" si="27"/>
        <v>39416</v>
      </c>
      <c r="D156" s="2" cm="1">
        <f t="array" ref="D156">_xlfn.NUMBERVALUE(IF(VLOOKUP($A156,'Ingresos totales'!$1:$1048576,MATCH($B156,LEFT('Ingresos totales'!$1:$1,4),0),FALSE)="",NA(),VLOOKUP($A156,'Ingresos totales'!$1:$1048576,MATCH($B156,LEFT('Ingresos totales'!$1:$1,4),0),FALSE)))</f>
        <v>2634.8</v>
      </c>
      <c r="E156" cm="1">
        <f t="array" ref="E156">_xlfn.NUMBERVALUE(IF(VLOOKUP($A156,'Ingresos tributarios'!$1:$1048576,MATCH($B156,LEFT('Ingresos tributarios'!$1:$1,4),0),FALSE)="",NA(),VLOOKUP($A156,'Ingresos tributarios'!$1:$1048576,MATCH($B156,LEFT('Ingresos tributarios'!$1:$1,4),0),FALSE)))</f>
        <v>2452.4</v>
      </c>
      <c r="F156" cm="1">
        <f t="array" ref="F156">_xlfn.NUMBERVALUE(IF(VLOOKUP($A156,'Gastos totales'!$1:$1048576,MATCH($B156,LEFT('Gastos totales'!$1:$1,4),0),FALSE)="",NA(),VLOOKUP($A156,'Gastos totales'!$1:$1048576,MATCH($B156,LEFT('Gastos totales'!$1:$1,4),0),FALSE)))</f>
        <v>3566.2</v>
      </c>
      <c r="G156" s="2">
        <f t="shared" si="21"/>
        <v>931.39999999999964</v>
      </c>
      <c r="H156" t="e">
        <f t="shared" si="22"/>
        <v>#N/A</v>
      </c>
      <c r="I156" t="e">
        <f t="shared" si="23"/>
        <v>#N/A</v>
      </c>
      <c r="J156" t="e">
        <f t="shared" si="24"/>
        <v>#N/A</v>
      </c>
      <c r="K156" t="e">
        <f t="shared" si="25"/>
        <v>#N/A</v>
      </c>
      <c r="L156">
        <f t="shared" si="26"/>
        <v>0</v>
      </c>
    </row>
    <row r="157" spans="1:12" x14ac:dyDescent="0.3">
      <c r="A157">
        <f t="shared" si="19"/>
        <v>12</v>
      </c>
      <c r="B157" t="str">
        <f t="shared" si="20"/>
        <v>2007</v>
      </c>
      <c r="C157" s="1">
        <f t="shared" si="27"/>
        <v>39447</v>
      </c>
      <c r="D157" s="2" cm="1">
        <f t="array" ref="D157">_xlfn.NUMBERVALUE(IF(VLOOKUP($A157,'Ingresos totales'!$1:$1048576,MATCH($B157,LEFT('Ingresos totales'!$1:$1,4),0),FALSE)="",NA(),VLOOKUP($A157,'Ingresos totales'!$1:$1048576,MATCH($B157,LEFT('Ingresos totales'!$1:$1,4),0),FALSE)))</f>
        <v>3095.41813933001</v>
      </c>
      <c r="E157" cm="1">
        <f t="array" ref="E157">_xlfn.NUMBERVALUE(IF(VLOOKUP($A157,'Ingresos tributarios'!$1:$1048576,MATCH($B157,LEFT('Ingresos tributarios'!$1:$1,4),0),FALSE)="",NA(),VLOOKUP($A157,'Ingresos tributarios'!$1:$1048576,MATCH($B157,LEFT('Ingresos tributarios'!$1:$1,4),0),FALSE)))</f>
        <v>2564.03355857</v>
      </c>
      <c r="F157" cm="1">
        <f t="array" ref="F157">_xlfn.NUMBERVALUE(IF(VLOOKUP($A157,'Gastos totales'!$1:$1048576,MATCH($B157,LEFT('Gastos totales'!$1:$1,4),0),FALSE)="",NA(),VLOOKUP($A157,'Gastos totales'!$1:$1048576,MATCH($B157,LEFT('Gastos totales'!$1:$1,4),0),FALSE)))</f>
        <v>4137.8477825700002</v>
      </c>
      <c r="G157" s="2">
        <f t="shared" si="21"/>
        <v>1042.4296432399901</v>
      </c>
      <c r="H157" t="e">
        <f t="shared" si="22"/>
        <v>#N/A</v>
      </c>
      <c r="I157" t="e">
        <f t="shared" si="23"/>
        <v>#N/A</v>
      </c>
      <c r="J157" t="e">
        <f t="shared" si="24"/>
        <v>#N/A</v>
      </c>
      <c r="K157" t="e">
        <f t="shared" si="25"/>
        <v>#N/A</v>
      </c>
      <c r="L157">
        <f t="shared" si="26"/>
        <v>0</v>
      </c>
    </row>
    <row r="158" spans="1:12" x14ac:dyDescent="0.3">
      <c r="A158">
        <f t="shared" si="19"/>
        <v>1</v>
      </c>
      <c r="B158" t="str">
        <f t="shared" si="20"/>
        <v>2008</v>
      </c>
      <c r="C158" s="1">
        <f t="shared" si="27"/>
        <v>39478</v>
      </c>
      <c r="D158" s="2" cm="1">
        <f t="array" ref="D158">_xlfn.NUMBERVALUE(IF(VLOOKUP($A158,'Ingresos totales'!$1:$1048576,MATCH($B158,LEFT('Ingresos totales'!$1:$1,4),0),FALSE)="",NA(),VLOOKUP($A158,'Ingresos totales'!$1:$1048576,MATCH($B158,LEFT('Ingresos totales'!$1:$1,4),0),FALSE)))</f>
        <v>3095.8</v>
      </c>
      <c r="E158" cm="1">
        <f t="array" ref="E158">_xlfn.NUMBERVALUE(IF(VLOOKUP($A158,'Ingresos tributarios'!$1:$1048576,MATCH($B158,LEFT('Ingresos tributarios'!$1:$1,4),0),FALSE)="",NA(),VLOOKUP($A158,'Ingresos tributarios'!$1:$1048576,MATCH($B158,LEFT('Ingresos tributarios'!$1:$1,4),0),FALSE)))</f>
        <v>3048.4</v>
      </c>
      <c r="F158" cm="1">
        <f t="array" ref="F158">_xlfn.NUMBERVALUE(IF(VLOOKUP($A158,'Gastos totales'!$1:$1048576,MATCH($B158,LEFT('Gastos totales'!$1:$1,4),0),FALSE)="",NA(),VLOOKUP($A158,'Gastos totales'!$1:$1048576,MATCH($B158,LEFT('Gastos totales'!$1:$1,4),0),FALSE)))</f>
        <v>2549.8000000000002</v>
      </c>
      <c r="G158" s="2">
        <f t="shared" si="21"/>
        <v>-546</v>
      </c>
      <c r="H158" t="e">
        <f t="shared" si="22"/>
        <v>#N/A</v>
      </c>
      <c r="I158" t="e">
        <f t="shared" si="23"/>
        <v>#N/A</v>
      </c>
      <c r="J158" t="e">
        <f t="shared" si="24"/>
        <v>#N/A</v>
      </c>
      <c r="K158" t="e">
        <f t="shared" si="25"/>
        <v>#N/A</v>
      </c>
      <c r="L158">
        <f t="shared" si="26"/>
        <v>0</v>
      </c>
    </row>
    <row r="159" spans="1:12" x14ac:dyDescent="0.3">
      <c r="A159">
        <f t="shared" si="19"/>
        <v>2</v>
      </c>
      <c r="B159" t="str">
        <f t="shared" si="20"/>
        <v>2008</v>
      </c>
      <c r="C159" s="1">
        <f t="shared" si="27"/>
        <v>39507</v>
      </c>
      <c r="D159" s="2" cm="1">
        <f t="array" ref="D159">_xlfn.NUMBERVALUE(IF(VLOOKUP($A159,'Ingresos totales'!$1:$1048576,MATCH($B159,LEFT('Ingresos totales'!$1:$1,4),0),FALSE)="",NA(),VLOOKUP($A159,'Ingresos totales'!$1:$1048576,MATCH($B159,LEFT('Ingresos totales'!$1:$1,4),0),FALSE)))</f>
        <v>2571.6</v>
      </c>
      <c r="E159" cm="1">
        <f t="array" ref="E159">_xlfn.NUMBERVALUE(IF(VLOOKUP($A159,'Ingresos tributarios'!$1:$1048576,MATCH($B159,LEFT('Ingresos tributarios'!$1:$1,4),0),FALSE)="",NA(),VLOOKUP($A159,'Ingresos tributarios'!$1:$1048576,MATCH($B159,LEFT('Ingresos tributarios'!$1:$1,4),0),FALSE)))</f>
        <v>2336.3000000000002</v>
      </c>
      <c r="F159" cm="1">
        <f t="array" ref="F159">_xlfn.NUMBERVALUE(IF(VLOOKUP($A159,'Gastos totales'!$1:$1048576,MATCH($B159,LEFT('Gastos totales'!$1:$1,4),0),FALSE)="",NA(),VLOOKUP($A159,'Gastos totales'!$1:$1048576,MATCH($B159,LEFT('Gastos totales'!$1:$1,4),0),FALSE)))</f>
        <v>2053.5</v>
      </c>
      <c r="G159" s="2">
        <f t="shared" si="21"/>
        <v>-518.09999999999991</v>
      </c>
      <c r="H159" t="e">
        <f t="shared" si="22"/>
        <v>#N/A</v>
      </c>
      <c r="I159" t="e">
        <f t="shared" si="23"/>
        <v>#N/A</v>
      </c>
      <c r="J159" t="e">
        <f t="shared" si="24"/>
        <v>#N/A</v>
      </c>
      <c r="K159" t="e">
        <f t="shared" si="25"/>
        <v>#N/A</v>
      </c>
      <c r="L159">
        <f t="shared" si="26"/>
        <v>0</v>
      </c>
    </row>
    <row r="160" spans="1:12" x14ac:dyDescent="0.3">
      <c r="A160">
        <f t="shared" si="19"/>
        <v>3</v>
      </c>
      <c r="B160" t="str">
        <f t="shared" si="20"/>
        <v>2008</v>
      </c>
      <c r="C160" s="1">
        <f t="shared" si="27"/>
        <v>39538</v>
      </c>
      <c r="D160" s="2" cm="1">
        <f t="array" ref="D160">_xlfn.NUMBERVALUE(IF(VLOOKUP($A160,'Ingresos totales'!$1:$1048576,MATCH($B160,LEFT('Ingresos totales'!$1:$1,4),0),FALSE)="",NA(),VLOOKUP($A160,'Ingresos totales'!$1:$1048576,MATCH($B160,LEFT('Ingresos totales'!$1:$1,4),0),FALSE)))</f>
        <v>3291.9</v>
      </c>
      <c r="E160" cm="1">
        <f t="array" ref="E160">_xlfn.NUMBERVALUE(IF(VLOOKUP($A160,'Ingresos tributarios'!$1:$1048576,MATCH($B160,LEFT('Ingresos tributarios'!$1:$1,4),0),FALSE)="",NA(),VLOOKUP($A160,'Ingresos tributarios'!$1:$1048576,MATCH($B160,LEFT('Ingresos tributarios'!$1:$1,4),0),FALSE)))</f>
        <v>3137.3</v>
      </c>
      <c r="F160" cm="1">
        <f t="array" ref="F160">_xlfn.NUMBERVALUE(IF(VLOOKUP($A160,'Gastos totales'!$1:$1048576,MATCH($B160,LEFT('Gastos totales'!$1:$1,4),0),FALSE)="",NA(),VLOOKUP($A160,'Gastos totales'!$1:$1048576,MATCH($B160,LEFT('Gastos totales'!$1:$1,4),0),FALSE)))</f>
        <v>2957.5</v>
      </c>
      <c r="G160" s="2">
        <f t="shared" si="21"/>
        <v>-334.40000000000009</v>
      </c>
      <c r="H160" t="e">
        <f t="shared" si="22"/>
        <v>#N/A</v>
      </c>
      <c r="I160" t="e">
        <f t="shared" si="23"/>
        <v>#N/A</v>
      </c>
      <c r="J160" t="e">
        <f t="shared" si="24"/>
        <v>#N/A</v>
      </c>
      <c r="K160" t="e">
        <f t="shared" si="25"/>
        <v>#N/A</v>
      </c>
      <c r="L160">
        <f t="shared" si="26"/>
        <v>0</v>
      </c>
    </row>
    <row r="161" spans="1:12" x14ac:dyDescent="0.3">
      <c r="A161">
        <f t="shared" si="19"/>
        <v>4</v>
      </c>
      <c r="B161" t="str">
        <f t="shared" si="20"/>
        <v>2008</v>
      </c>
      <c r="C161" s="1">
        <f t="shared" si="27"/>
        <v>39568</v>
      </c>
      <c r="D161" s="2" cm="1">
        <f t="array" ref="D161">_xlfn.NUMBERVALUE(IF(VLOOKUP($A161,'Ingresos totales'!$1:$1048576,MATCH($B161,LEFT('Ingresos totales'!$1:$1,4),0),FALSE)="",NA(),VLOOKUP($A161,'Ingresos totales'!$1:$1048576,MATCH($B161,LEFT('Ingresos totales'!$1:$1,4),0),FALSE)))</f>
        <v>3659.8</v>
      </c>
      <c r="E161" cm="1">
        <f t="array" ref="E161">_xlfn.NUMBERVALUE(IF(VLOOKUP($A161,'Ingresos tributarios'!$1:$1048576,MATCH($B161,LEFT('Ingresos tributarios'!$1:$1,4),0),FALSE)="",NA(),VLOOKUP($A161,'Ingresos tributarios'!$1:$1048576,MATCH($B161,LEFT('Ingresos tributarios'!$1:$1,4),0),FALSE)))</f>
        <v>3489.3</v>
      </c>
      <c r="F161" cm="1">
        <f t="array" ref="F161">_xlfn.NUMBERVALUE(IF(VLOOKUP($A161,'Gastos totales'!$1:$1048576,MATCH($B161,LEFT('Gastos totales'!$1:$1,4),0),FALSE)="",NA(),VLOOKUP($A161,'Gastos totales'!$1:$1048576,MATCH($B161,LEFT('Gastos totales'!$1:$1,4),0),FALSE)))</f>
        <v>2890.8</v>
      </c>
      <c r="G161" s="2">
        <f t="shared" si="21"/>
        <v>-769</v>
      </c>
      <c r="H161" t="e">
        <f t="shared" si="22"/>
        <v>#N/A</v>
      </c>
      <c r="I161" t="e">
        <f t="shared" si="23"/>
        <v>#N/A</v>
      </c>
      <c r="J161" t="e">
        <f t="shared" si="24"/>
        <v>#N/A</v>
      </c>
      <c r="K161" t="e">
        <f t="shared" si="25"/>
        <v>#N/A</v>
      </c>
      <c r="L161">
        <f t="shared" si="26"/>
        <v>0</v>
      </c>
    </row>
    <row r="162" spans="1:12" x14ac:dyDescent="0.3">
      <c r="A162">
        <f t="shared" si="19"/>
        <v>5</v>
      </c>
      <c r="B162" t="str">
        <f t="shared" si="20"/>
        <v>2008</v>
      </c>
      <c r="C162" s="1">
        <f t="shared" si="27"/>
        <v>39599</v>
      </c>
      <c r="D162" s="2" cm="1">
        <f t="array" ref="D162">_xlfn.NUMBERVALUE(IF(VLOOKUP($A162,'Ingresos totales'!$1:$1048576,MATCH($B162,LEFT('Ingresos totales'!$1:$1,4),0),FALSE)="",NA(),VLOOKUP($A162,'Ingresos totales'!$1:$1048576,MATCH($B162,LEFT('Ingresos totales'!$1:$1,4),0),FALSE)))</f>
        <v>2499.9</v>
      </c>
      <c r="E162" cm="1">
        <f t="array" ref="E162">_xlfn.NUMBERVALUE(IF(VLOOKUP($A162,'Ingresos tributarios'!$1:$1048576,MATCH($B162,LEFT('Ingresos tributarios'!$1:$1,4),0),FALSE)="",NA(),VLOOKUP($A162,'Ingresos tributarios'!$1:$1048576,MATCH($B162,LEFT('Ingresos tributarios'!$1:$1,4),0),FALSE)))</f>
        <v>2362.8000000000002</v>
      </c>
      <c r="F162" cm="1">
        <f t="array" ref="F162">_xlfn.NUMBERVALUE(IF(VLOOKUP($A162,'Gastos totales'!$1:$1048576,MATCH($B162,LEFT('Gastos totales'!$1:$1,4),0),FALSE)="",NA(),VLOOKUP($A162,'Gastos totales'!$1:$1048576,MATCH($B162,LEFT('Gastos totales'!$1:$1,4),0),FALSE)))</f>
        <v>3079</v>
      </c>
      <c r="G162" s="2">
        <f t="shared" si="21"/>
        <v>579.09999999999991</v>
      </c>
      <c r="H162" t="e">
        <f t="shared" si="22"/>
        <v>#N/A</v>
      </c>
      <c r="I162" t="e">
        <f t="shared" si="23"/>
        <v>#N/A</v>
      </c>
      <c r="J162" t="e">
        <f t="shared" si="24"/>
        <v>#N/A</v>
      </c>
      <c r="K162" t="e">
        <f t="shared" si="25"/>
        <v>#N/A</v>
      </c>
      <c r="L162">
        <f t="shared" si="26"/>
        <v>0</v>
      </c>
    </row>
    <row r="163" spans="1:12" x14ac:dyDescent="0.3">
      <c r="A163">
        <f t="shared" si="19"/>
        <v>6</v>
      </c>
      <c r="B163" t="str">
        <f t="shared" si="20"/>
        <v>2008</v>
      </c>
      <c r="C163" s="1">
        <f t="shared" si="27"/>
        <v>39629</v>
      </c>
      <c r="D163" s="2" cm="1">
        <f t="array" ref="D163">_xlfn.NUMBERVALUE(IF(VLOOKUP($A163,'Ingresos totales'!$1:$1048576,MATCH($B163,LEFT('Ingresos totales'!$1:$1,4),0),FALSE)="",NA(),VLOOKUP($A163,'Ingresos totales'!$1:$1048576,MATCH($B163,LEFT('Ingresos totales'!$1:$1,4),0),FALSE)))</f>
        <v>2364.8000000000002</v>
      </c>
      <c r="E163" cm="1">
        <f t="array" ref="E163">_xlfn.NUMBERVALUE(IF(VLOOKUP($A163,'Ingresos tributarios'!$1:$1048576,MATCH($B163,LEFT('Ingresos tributarios'!$1:$1,4),0),FALSE)="",NA(),VLOOKUP($A163,'Ingresos tributarios'!$1:$1048576,MATCH($B163,LEFT('Ingresos tributarios'!$1:$1,4),0),FALSE)))</f>
        <v>2241.6999999999998</v>
      </c>
      <c r="F163" cm="1">
        <f t="array" ref="F163">_xlfn.NUMBERVALUE(IF(VLOOKUP($A163,'Gastos totales'!$1:$1048576,MATCH($B163,LEFT('Gastos totales'!$1:$1,4),0),FALSE)="",NA(),VLOOKUP($A163,'Gastos totales'!$1:$1048576,MATCH($B163,LEFT('Gastos totales'!$1:$1,4),0),FALSE)))</f>
        <v>2608.5</v>
      </c>
      <c r="G163" s="2">
        <f t="shared" si="21"/>
        <v>243.69999999999982</v>
      </c>
      <c r="H163" t="e">
        <f t="shared" si="22"/>
        <v>#N/A</v>
      </c>
      <c r="I163" t="e">
        <f t="shared" si="23"/>
        <v>#N/A</v>
      </c>
      <c r="J163" t="e">
        <f t="shared" si="24"/>
        <v>#N/A</v>
      </c>
      <c r="K163" t="e">
        <f t="shared" si="25"/>
        <v>#N/A</v>
      </c>
      <c r="L163">
        <f t="shared" si="26"/>
        <v>0</v>
      </c>
    </row>
    <row r="164" spans="1:12" x14ac:dyDescent="0.3">
      <c r="A164">
        <f t="shared" si="19"/>
        <v>7</v>
      </c>
      <c r="B164" t="str">
        <f t="shared" si="20"/>
        <v>2008</v>
      </c>
      <c r="C164" s="1">
        <f t="shared" si="27"/>
        <v>39660</v>
      </c>
      <c r="D164" s="2" cm="1">
        <f t="array" ref="D164">_xlfn.NUMBERVALUE(IF(VLOOKUP($A164,'Ingresos totales'!$1:$1048576,MATCH($B164,LEFT('Ingresos totales'!$1:$1,4),0),FALSE)="",NA(),VLOOKUP($A164,'Ingresos totales'!$1:$1048576,MATCH($B164,LEFT('Ingresos totales'!$1:$1,4),0),FALSE)))</f>
        <v>4012.8</v>
      </c>
      <c r="E164" cm="1">
        <f t="array" ref="E164">_xlfn.NUMBERVALUE(IF(VLOOKUP($A164,'Ingresos tributarios'!$1:$1048576,MATCH($B164,LEFT('Ingresos tributarios'!$1:$1,4),0),FALSE)="",NA(),VLOOKUP($A164,'Ingresos tributarios'!$1:$1048576,MATCH($B164,LEFT('Ingresos tributarios'!$1:$1,4),0),FALSE)))</f>
        <v>3816.3</v>
      </c>
      <c r="F164" cm="1">
        <f t="array" ref="F164">_xlfn.NUMBERVALUE(IF(VLOOKUP($A164,'Gastos totales'!$1:$1048576,MATCH($B164,LEFT('Gastos totales'!$1:$1,4),0),FALSE)="",NA(),VLOOKUP($A164,'Gastos totales'!$1:$1048576,MATCH($B164,LEFT('Gastos totales'!$1:$1,4),0),FALSE)))</f>
        <v>3881.4</v>
      </c>
      <c r="G164" s="2">
        <f t="shared" si="21"/>
        <v>-131.40000000000009</v>
      </c>
      <c r="H164" t="e">
        <f t="shared" si="22"/>
        <v>#N/A</v>
      </c>
      <c r="I164" t="e">
        <f t="shared" si="23"/>
        <v>#N/A</v>
      </c>
      <c r="J164" t="e">
        <f t="shared" si="24"/>
        <v>#N/A</v>
      </c>
      <c r="K164" t="e">
        <f t="shared" si="25"/>
        <v>#N/A</v>
      </c>
      <c r="L164">
        <f t="shared" si="26"/>
        <v>0</v>
      </c>
    </row>
    <row r="165" spans="1:12" x14ac:dyDescent="0.3">
      <c r="A165">
        <f t="shared" si="19"/>
        <v>8</v>
      </c>
      <c r="B165" t="str">
        <f t="shared" si="20"/>
        <v>2008</v>
      </c>
      <c r="C165" s="1">
        <f t="shared" si="27"/>
        <v>39691</v>
      </c>
      <c r="D165" s="2" cm="1">
        <f t="array" ref="D165">_xlfn.NUMBERVALUE(IF(VLOOKUP($A165,'Ingresos totales'!$1:$1048576,MATCH($B165,LEFT('Ingresos totales'!$1:$1,4),0),FALSE)="",NA(),VLOOKUP($A165,'Ingresos totales'!$1:$1048576,MATCH($B165,LEFT('Ingresos totales'!$1:$1,4),0),FALSE)))</f>
        <v>2542.6</v>
      </c>
      <c r="E165" cm="1">
        <f t="array" ref="E165">_xlfn.NUMBERVALUE(IF(VLOOKUP($A165,'Ingresos tributarios'!$1:$1048576,MATCH($B165,LEFT('Ingresos tributarios'!$1:$1,4),0),FALSE)="",NA(),VLOOKUP($A165,'Ingresos tributarios'!$1:$1048576,MATCH($B165,LEFT('Ingresos tributarios'!$1:$1,4),0),FALSE)))</f>
        <v>2251.5</v>
      </c>
      <c r="F165" cm="1">
        <f t="array" ref="F165">_xlfn.NUMBERVALUE(IF(VLOOKUP($A165,'Gastos totales'!$1:$1048576,MATCH($B165,LEFT('Gastos totales'!$1:$1,4),0),FALSE)="",NA(),VLOOKUP($A165,'Gastos totales'!$1:$1048576,MATCH($B165,LEFT('Gastos totales'!$1:$1,4),0),FALSE)))</f>
        <v>2916.4</v>
      </c>
      <c r="G165" s="2">
        <f t="shared" si="21"/>
        <v>373.80000000000018</v>
      </c>
      <c r="H165" t="e">
        <f t="shared" si="22"/>
        <v>#N/A</v>
      </c>
      <c r="I165" t="e">
        <f t="shared" si="23"/>
        <v>#N/A</v>
      </c>
      <c r="J165" t="e">
        <f t="shared" si="24"/>
        <v>#N/A</v>
      </c>
      <c r="K165" t="e">
        <f t="shared" si="25"/>
        <v>#N/A</v>
      </c>
      <c r="L165">
        <f t="shared" si="26"/>
        <v>0</v>
      </c>
    </row>
    <row r="166" spans="1:12" x14ac:dyDescent="0.3">
      <c r="A166">
        <f t="shared" si="19"/>
        <v>9</v>
      </c>
      <c r="B166" t="str">
        <f t="shared" si="20"/>
        <v>2008</v>
      </c>
      <c r="C166" s="1">
        <f t="shared" si="27"/>
        <v>39721</v>
      </c>
      <c r="D166" s="2" cm="1">
        <f t="array" ref="D166">_xlfn.NUMBERVALUE(IF(VLOOKUP($A166,'Ingresos totales'!$1:$1048576,MATCH($B166,LEFT('Ingresos totales'!$1:$1,4),0),FALSE)="",NA(),VLOOKUP($A166,'Ingresos totales'!$1:$1048576,MATCH($B166,LEFT('Ingresos totales'!$1:$1,4),0),FALSE)))</f>
        <v>2476.8000000000002</v>
      </c>
      <c r="E166" cm="1">
        <f t="array" ref="E166">_xlfn.NUMBERVALUE(IF(VLOOKUP($A166,'Ingresos tributarios'!$1:$1048576,MATCH($B166,LEFT('Ingresos tributarios'!$1:$1,4),0),FALSE)="",NA(),VLOOKUP($A166,'Ingresos tributarios'!$1:$1048576,MATCH($B166,LEFT('Ingresos tributarios'!$1:$1,4),0),FALSE)))</f>
        <v>2282.4</v>
      </c>
      <c r="F166" cm="1">
        <f t="array" ref="F166">_xlfn.NUMBERVALUE(IF(VLOOKUP($A166,'Gastos totales'!$1:$1048576,MATCH($B166,LEFT('Gastos totales'!$1:$1,4),0),FALSE)="",NA(),VLOOKUP($A166,'Gastos totales'!$1:$1048576,MATCH($B166,LEFT('Gastos totales'!$1:$1,4),0),FALSE)))</f>
        <v>3609.7</v>
      </c>
      <c r="G166" s="2">
        <f t="shared" si="21"/>
        <v>1132.8999999999996</v>
      </c>
      <c r="H166" t="e">
        <f t="shared" si="22"/>
        <v>#N/A</v>
      </c>
      <c r="I166" t="e">
        <f t="shared" si="23"/>
        <v>#N/A</v>
      </c>
      <c r="J166" t="e">
        <f t="shared" si="24"/>
        <v>#N/A</v>
      </c>
      <c r="K166" t="e">
        <f t="shared" si="25"/>
        <v>#N/A</v>
      </c>
      <c r="L166">
        <f t="shared" si="26"/>
        <v>0</v>
      </c>
    </row>
    <row r="167" spans="1:12" x14ac:dyDescent="0.3">
      <c r="A167">
        <f t="shared" si="19"/>
        <v>10</v>
      </c>
      <c r="B167" t="str">
        <f t="shared" si="20"/>
        <v>2008</v>
      </c>
      <c r="C167" s="1">
        <f t="shared" si="27"/>
        <v>39752</v>
      </c>
      <c r="D167" s="2" cm="1">
        <f t="array" ref="D167">_xlfn.NUMBERVALUE(IF(VLOOKUP($A167,'Ingresos totales'!$1:$1048576,MATCH($B167,LEFT('Ingresos totales'!$1:$1,4),0),FALSE)="",NA(),VLOOKUP($A167,'Ingresos totales'!$1:$1048576,MATCH($B167,LEFT('Ingresos totales'!$1:$1,4),0),FALSE)))</f>
        <v>3836</v>
      </c>
      <c r="E167" cm="1">
        <f t="array" ref="E167">_xlfn.NUMBERVALUE(IF(VLOOKUP($A167,'Ingresos tributarios'!$1:$1048576,MATCH($B167,LEFT('Ingresos tributarios'!$1:$1,4),0),FALSE)="",NA(),VLOOKUP($A167,'Ingresos tributarios'!$1:$1048576,MATCH($B167,LEFT('Ingresos tributarios'!$1:$1,4),0),FALSE)))</f>
        <v>3706.7</v>
      </c>
      <c r="F167" cm="1">
        <f t="array" ref="F167">_xlfn.NUMBERVALUE(IF(VLOOKUP($A167,'Gastos totales'!$1:$1048576,MATCH($B167,LEFT('Gastos totales'!$1:$1,4),0),FALSE)="",NA(),VLOOKUP($A167,'Gastos totales'!$1:$1048576,MATCH($B167,LEFT('Gastos totales'!$1:$1,4),0),FALSE)))</f>
        <v>3919.7</v>
      </c>
      <c r="G167" s="2">
        <f t="shared" si="21"/>
        <v>83.699999999999818</v>
      </c>
      <c r="H167" t="e">
        <f t="shared" si="22"/>
        <v>#N/A</v>
      </c>
      <c r="I167" t="e">
        <f t="shared" si="23"/>
        <v>#N/A</v>
      </c>
      <c r="J167" t="e">
        <f t="shared" si="24"/>
        <v>#N/A</v>
      </c>
      <c r="K167" t="e">
        <f t="shared" si="25"/>
        <v>#N/A</v>
      </c>
      <c r="L167">
        <f t="shared" si="26"/>
        <v>0</v>
      </c>
    </row>
    <row r="168" spans="1:12" x14ac:dyDescent="0.3">
      <c r="A168">
        <f t="shared" si="19"/>
        <v>11</v>
      </c>
      <c r="B168" t="str">
        <f t="shared" si="20"/>
        <v>2008</v>
      </c>
      <c r="C168" s="1">
        <f t="shared" si="27"/>
        <v>39782</v>
      </c>
      <c r="D168" s="2" cm="1">
        <f t="array" ref="D168">_xlfn.NUMBERVALUE(IF(VLOOKUP($A168,'Ingresos totales'!$1:$1048576,MATCH($B168,LEFT('Ingresos totales'!$1:$1,4),0),FALSE)="",NA(),VLOOKUP($A168,'Ingresos totales'!$1:$1048576,MATCH($B168,LEFT('Ingresos totales'!$1:$1,4),0),FALSE)))</f>
        <v>2423.1999999999998</v>
      </c>
      <c r="E168" cm="1">
        <f t="array" ref="E168">_xlfn.NUMBERVALUE(IF(VLOOKUP($A168,'Ingresos tributarios'!$1:$1048576,MATCH($B168,LEFT('Ingresos tributarios'!$1:$1,4),0),FALSE)="",NA(),VLOOKUP($A168,'Ingresos tributarios'!$1:$1048576,MATCH($B168,LEFT('Ingresos tributarios'!$1:$1,4),0),FALSE)))</f>
        <v>2301.1999999999998</v>
      </c>
      <c r="F168" cm="1">
        <f t="array" ref="F168">_xlfn.NUMBERVALUE(IF(VLOOKUP($A168,'Gastos totales'!$1:$1048576,MATCH($B168,LEFT('Gastos totales'!$1:$1,4),0),FALSE)="",NA(),VLOOKUP($A168,'Gastos totales'!$1:$1048576,MATCH($B168,LEFT('Gastos totales'!$1:$1,4),0),FALSE)))</f>
        <v>4847.5</v>
      </c>
      <c r="G168" s="2">
        <f t="shared" si="21"/>
        <v>2424.3000000000002</v>
      </c>
      <c r="H168" t="e">
        <f t="shared" si="22"/>
        <v>#N/A</v>
      </c>
      <c r="I168" t="e">
        <f t="shared" si="23"/>
        <v>#N/A</v>
      </c>
      <c r="J168" t="e">
        <f t="shared" si="24"/>
        <v>#N/A</v>
      </c>
      <c r="K168" t="e">
        <f t="shared" si="25"/>
        <v>#N/A</v>
      </c>
      <c r="L168">
        <f t="shared" si="26"/>
        <v>0</v>
      </c>
    </row>
    <row r="169" spans="1:12" x14ac:dyDescent="0.3">
      <c r="A169">
        <f t="shared" si="19"/>
        <v>12</v>
      </c>
      <c r="B169" t="str">
        <f t="shared" si="20"/>
        <v>2008</v>
      </c>
      <c r="C169" s="1">
        <f t="shared" si="27"/>
        <v>39813</v>
      </c>
      <c r="D169" s="2" cm="1">
        <f t="array" ref="D169">_xlfn.NUMBERVALUE(IF(VLOOKUP($A169,'Ingresos totales'!$1:$1048576,MATCH($B169,LEFT('Ingresos totales'!$1:$1,4),0),FALSE)="",NA(),VLOOKUP($A169,'Ingresos totales'!$1:$1048576,MATCH($B169,LEFT('Ingresos totales'!$1:$1,4),0),FALSE)))</f>
        <v>2802.8051635499901</v>
      </c>
      <c r="E169" cm="1">
        <f t="array" ref="E169">_xlfn.NUMBERVALUE(IF(VLOOKUP($A169,'Ingresos tributarios'!$1:$1048576,MATCH($B169,LEFT('Ingresos tributarios'!$1:$1,4),0),FALSE)="",NA(),VLOOKUP($A169,'Ingresos tributarios'!$1:$1048576,MATCH($B169,LEFT('Ingresos tributarios'!$1:$1,4),0),FALSE)))</f>
        <v>2384.2475347299901</v>
      </c>
      <c r="F169" cm="1">
        <f t="array" ref="F169">_xlfn.NUMBERVALUE(IF(VLOOKUP($A169,'Gastos totales'!$1:$1048576,MATCH($B169,LEFT('Gastos totales'!$1:$1,4),0),FALSE)="",NA(),VLOOKUP($A169,'Gastos totales'!$1:$1048576,MATCH($B169,LEFT('Gastos totales'!$1:$1,4),0),FALSE)))</f>
        <v>5041.6016642699997</v>
      </c>
      <c r="G169" s="2">
        <f t="shared" si="21"/>
        <v>2238.7965007200096</v>
      </c>
      <c r="H169" t="e">
        <f t="shared" si="22"/>
        <v>#N/A</v>
      </c>
      <c r="I169" t="e">
        <f t="shared" si="23"/>
        <v>#N/A</v>
      </c>
      <c r="J169" t="e">
        <f t="shared" si="24"/>
        <v>#N/A</v>
      </c>
      <c r="K169" t="e">
        <f t="shared" si="25"/>
        <v>#N/A</v>
      </c>
      <c r="L169">
        <f t="shared" si="26"/>
        <v>0</v>
      </c>
    </row>
    <row r="170" spans="1:12" x14ac:dyDescent="0.3">
      <c r="A170">
        <f t="shared" si="19"/>
        <v>1</v>
      </c>
      <c r="B170" t="str">
        <f t="shared" si="20"/>
        <v>2009</v>
      </c>
      <c r="C170" s="1">
        <f t="shared" si="27"/>
        <v>39844</v>
      </c>
      <c r="D170" s="2" cm="1">
        <f t="array" ref="D170">_xlfn.NUMBERVALUE(IF(VLOOKUP($A170,'Ingresos totales'!$1:$1048576,MATCH($B170,LEFT('Ingresos totales'!$1:$1,4),0),FALSE)="",NA(),VLOOKUP($A170,'Ingresos totales'!$1:$1048576,MATCH($B170,LEFT('Ingresos totales'!$1:$1,4),0),FALSE)))</f>
        <v>3147.9</v>
      </c>
      <c r="E170" cm="1">
        <f t="array" ref="E170">_xlfn.NUMBERVALUE(IF(VLOOKUP($A170,'Ingresos tributarios'!$1:$1048576,MATCH($B170,LEFT('Ingresos tributarios'!$1:$1,4),0),FALSE)="",NA(),VLOOKUP($A170,'Ingresos tributarios'!$1:$1048576,MATCH($B170,LEFT('Ingresos tributarios'!$1:$1,4),0),FALSE)))</f>
        <v>3071.4</v>
      </c>
      <c r="F170" cm="1">
        <f t="array" ref="F170">_xlfn.NUMBERVALUE(IF(VLOOKUP($A170,'Gastos totales'!$1:$1048576,MATCH($B170,LEFT('Gastos totales'!$1:$1,4),0),FALSE)="",NA(),VLOOKUP($A170,'Gastos totales'!$1:$1048576,MATCH($B170,LEFT('Gastos totales'!$1:$1,4),0),FALSE)))</f>
        <v>2798.9</v>
      </c>
      <c r="G170" s="2">
        <f t="shared" si="21"/>
        <v>-349</v>
      </c>
      <c r="H170" t="e">
        <f t="shared" si="22"/>
        <v>#N/A</v>
      </c>
      <c r="I170" t="e">
        <f t="shared" si="23"/>
        <v>#N/A</v>
      </c>
      <c r="J170" t="e">
        <f t="shared" si="24"/>
        <v>#N/A</v>
      </c>
      <c r="K170" t="e">
        <f t="shared" si="25"/>
        <v>#N/A</v>
      </c>
      <c r="L170">
        <f t="shared" si="26"/>
        <v>0</v>
      </c>
    </row>
    <row r="171" spans="1:12" x14ac:dyDescent="0.3">
      <c r="A171">
        <f t="shared" si="19"/>
        <v>2</v>
      </c>
      <c r="B171" t="str">
        <f t="shared" si="20"/>
        <v>2009</v>
      </c>
      <c r="C171" s="1">
        <f t="shared" si="27"/>
        <v>39872</v>
      </c>
      <c r="D171" s="2" cm="1">
        <f t="array" ref="D171">_xlfn.NUMBERVALUE(IF(VLOOKUP($A171,'Ingresos totales'!$1:$1048576,MATCH($B171,LEFT('Ingresos totales'!$1:$1,4),0),FALSE)="",NA(),VLOOKUP($A171,'Ingresos totales'!$1:$1048576,MATCH($B171,LEFT('Ingresos totales'!$1:$1,4),0),FALSE)))</f>
        <v>2163.5</v>
      </c>
      <c r="E171" cm="1">
        <f t="array" ref="E171">_xlfn.NUMBERVALUE(IF(VLOOKUP($A171,'Ingresos tributarios'!$1:$1048576,MATCH($B171,LEFT('Ingresos tributarios'!$1:$1,4),0),FALSE)="",NA(),VLOOKUP($A171,'Ingresos tributarios'!$1:$1048576,MATCH($B171,LEFT('Ingresos tributarios'!$1:$1,4),0),FALSE)))</f>
        <v>2047.4</v>
      </c>
      <c r="F171" cm="1">
        <f t="array" ref="F171">_xlfn.NUMBERVALUE(IF(VLOOKUP($A171,'Gastos totales'!$1:$1048576,MATCH($B171,LEFT('Gastos totales'!$1:$1,4),0),FALSE)="",NA(),VLOOKUP($A171,'Gastos totales'!$1:$1048576,MATCH($B171,LEFT('Gastos totales'!$1:$1,4),0),FALSE)))</f>
        <v>2243.6</v>
      </c>
      <c r="G171" s="2">
        <f t="shared" si="21"/>
        <v>80.099999999999909</v>
      </c>
      <c r="H171" t="e">
        <f t="shared" si="22"/>
        <v>#N/A</v>
      </c>
      <c r="I171" t="e">
        <f t="shared" si="23"/>
        <v>#N/A</v>
      </c>
      <c r="J171" t="e">
        <f t="shared" si="24"/>
        <v>#N/A</v>
      </c>
      <c r="K171" t="e">
        <f t="shared" si="25"/>
        <v>#N/A</v>
      </c>
      <c r="L171">
        <f t="shared" si="26"/>
        <v>0</v>
      </c>
    </row>
    <row r="172" spans="1:12" x14ac:dyDescent="0.3">
      <c r="A172">
        <f t="shared" si="19"/>
        <v>3</v>
      </c>
      <c r="B172" t="str">
        <f t="shared" si="20"/>
        <v>2009</v>
      </c>
      <c r="C172" s="1">
        <f t="shared" si="27"/>
        <v>39903</v>
      </c>
      <c r="D172" s="2" cm="1">
        <f t="array" ref="D172">_xlfn.NUMBERVALUE(IF(VLOOKUP($A172,'Ingresos totales'!$1:$1048576,MATCH($B172,LEFT('Ingresos totales'!$1:$1,4),0),FALSE)="",NA(),VLOOKUP($A172,'Ingresos totales'!$1:$1048576,MATCH($B172,LEFT('Ingresos totales'!$1:$1,4),0),FALSE)))</f>
        <v>2889.6</v>
      </c>
      <c r="E172" cm="1">
        <f t="array" ref="E172">_xlfn.NUMBERVALUE(IF(VLOOKUP($A172,'Ingresos tributarios'!$1:$1048576,MATCH($B172,LEFT('Ingresos tributarios'!$1:$1,4),0),FALSE)="",NA(),VLOOKUP($A172,'Ingresos tributarios'!$1:$1048576,MATCH($B172,LEFT('Ingresos tributarios'!$1:$1,4),0),FALSE)))</f>
        <v>2777.9</v>
      </c>
      <c r="F172" cm="1">
        <f t="array" ref="F172">_xlfn.NUMBERVALUE(IF(VLOOKUP($A172,'Gastos totales'!$1:$1048576,MATCH($B172,LEFT('Gastos totales'!$1:$1,4),0),FALSE)="",NA(),VLOOKUP($A172,'Gastos totales'!$1:$1048576,MATCH($B172,LEFT('Gastos totales'!$1:$1,4),0),FALSE)))</f>
        <v>3806.3</v>
      </c>
      <c r="G172" s="2">
        <f t="shared" si="21"/>
        <v>916.70000000000027</v>
      </c>
      <c r="H172" t="e">
        <f t="shared" si="22"/>
        <v>#N/A</v>
      </c>
      <c r="I172" t="e">
        <f t="shared" si="23"/>
        <v>#N/A</v>
      </c>
      <c r="J172" t="e">
        <f t="shared" si="24"/>
        <v>#N/A</v>
      </c>
      <c r="K172" t="e">
        <f t="shared" si="25"/>
        <v>#N/A</v>
      </c>
      <c r="L172">
        <f t="shared" si="26"/>
        <v>0</v>
      </c>
    </row>
    <row r="173" spans="1:12" x14ac:dyDescent="0.3">
      <c r="A173">
        <f t="shared" si="19"/>
        <v>4</v>
      </c>
      <c r="B173" t="str">
        <f t="shared" si="20"/>
        <v>2009</v>
      </c>
      <c r="C173" s="1">
        <f t="shared" si="27"/>
        <v>39933</v>
      </c>
      <c r="D173" s="2" cm="1">
        <f t="array" ref="D173">_xlfn.NUMBERVALUE(IF(VLOOKUP($A173,'Ingresos totales'!$1:$1048576,MATCH($B173,LEFT('Ingresos totales'!$1:$1,4),0),FALSE)="",NA(),VLOOKUP($A173,'Ingresos totales'!$1:$1048576,MATCH($B173,LEFT('Ingresos totales'!$1:$1,4),0),FALSE)))</f>
        <v>3391.9</v>
      </c>
      <c r="E173" cm="1">
        <f t="array" ref="E173">_xlfn.NUMBERVALUE(IF(VLOOKUP($A173,'Ingresos tributarios'!$1:$1048576,MATCH($B173,LEFT('Ingresos tributarios'!$1:$1,4),0),FALSE)="",NA(),VLOOKUP($A173,'Ingresos tributarios'!$1:$1048576,MATCH($B173,LEFT('Ingresos tributarios'!$1:$1,4),0),FALSE)))</f>
        <v>3099.7</v>
      </c>
      <c r="F173" cm="1">
        <f t="array" ref="F173">_xlfn.NUMBERVALUE(IF(VLOOKUP($A173,'Gastos totales'!$1:$1048576,MATCH($B173,LEFT('Gastos totales'!$1:$1,4),0),FALSE)="",NA(),VLOOKUP($A173,'Gastos totales'!$1:$1048576,MATCH($B173,LEFT('Gastos totales'!$1:$1,4),0),FALSE)))</f>
        <v>3806.6</v>
      </c>
      <c r="G173" s="2">
        <f t="shared" si="21"/>
        <v>414.69999999999982</v>
      </c>
      <c r="H173" t="e">
        <f t="shared" si="22"/>
        <v>#N/A</v>
      </c>
      <c r="I173" t="e">
        <f t="shared" si="23"/>
        <v>#N/A</v>
      </c>
      <c r="J173" t="e">
        <f t="shared" si="24"/>
        <v>#N/A</v>
      </c>
      <c r="K173" t="e">
        <f t="shared" si="25"/>
        <v>#N/A</v>
      </c>
      <c r="L173">
        <f t="shared" si="26"/>
        <v>0</v>
      </c>
    </row>
    <row r="174" spans="1:12" x14ac:dyDescent="0.3">
      <c r="A174">
        <f t="shared" si="19"/>
        <v>5</v>
      </c>
      <c r="B174" t="str">
        <f t="shared" si="20"/>
        <v>2009</v>
      </c>
      <c r="C174" s="1">
        <f t="shared" si="27"/>
        <v>39964</v>
      </c>
      <c r="D174" s="2" cm="1">
        <f t="array" ref="D174">_xlfn.NUMBERVALUE(IF(VLOOKUP($A174,'Ingresos totales'!$1:$1048576,MATCH($B174,LEFT('Ingresos totales'!$1:$1,4),0),FALSE)="",NA(),VLOOKUP($A174,'Ingresos totales'!$1:$1048576,MATCH($B174,LEFT('Ingresos totales'!$1:$1,4),0),FALSE)))</f>
        <v>2210.1999999999998</v>
      </c>
      <c r="E174" cm="1">
        <f t="array" ref="E174">_xlfn.NUMBERVALUE(IF(VLOOKUP($A174,'Ingresos tributarios'!$1:$1048576,MATCH($B174,LEFT('Ingresos tributarios'!$1:$1,4),0),FALSE)="",NA(),VLOOKUP($A174,'Ingresos tributarios'!$1:$1048576,MATCH($B174,LEFT('Ingresos tributarios'!$1:$1,4),0),FALSE)))</f>
        <v>2086.3000000000002</v>
      </c>
      <c r="F174" cm="1">
        <f t="array" ref="F174">_xlfn.NUMBERVALUE(IF(VLOOKUP($A174,'Gastos totales'!$1:$1048576,MATCH($B174,LEFT('Gastos totales'!$1:$1,4),0),FALSE)="",NA(),VLOOKUP($A174,'Gastos totales'!$1:$1048576,MATCH($B174,LEFT('Gastos totales'!$1:$1,4),0),FALSE)))</f>
        <v>3104.6</v>
      </c>
      <c r="G174" s="2">
        <f t="shared" si="21"/>
        <v>894.40000000000009</v>
      </c>
      <c r="H174" t="e">
        <f t="shared" si="22"/>
        <v>#N/A</v>
      </c>
      <c r="I174" t="e">
        <f t="shared" si="23"/>
        <v>#N/A</v>
      </c>
      <c r="J174" t="e">
        <f t="shared" si="24"/>
        <v>#N/A</v>
      </c>
      <c r="K174" t="e">
        <f t="shared" si="25"/>
        <v>#N/A</v>
      </c>
      <c r="L174">
        <f t="shared" si="26"/>
        <v>0</v>
      </c>
    </row>
    <row r="175" spans="1:12" x14ac:dyDescent="0.3">
      <c r="A175">
        <f t="shared" si="19"/>
        <v>6</v>
      </c>
      <c r="B175" t="str">
        <f t="shared" si="20"/>
        <v>2009</v>
      </c>
      <c r="C175" s="1">
        <f t="shared" si="27"/>
        <v>39994</v>
      </c>
      <c r="D175" s="2" cm="1">
        <f t="array" ref="D175">_xlfn.NUMBERVALUE(IF(VLOOKUP($A175,'Ingresos totales'!$1:$1048576,MATCH($B175,LEFT('Ingresos totales'!$1:$1,4),0),FALSE)="",NA(),VLOOKUP($A175,'Ingresos totales'!$1:$1048576,MATCH($B175,LEFT('Ingresos totales'!$1:$1,4),0),FALSE)))</f>
        <v>2453.6999999999998</v>
      </c>
      <c r="E175" cm="1">
        <f t="array" ref="E175">_xlfn.NUMBERVALUE(IF(VLOOKUP($A175,'Ingresos tributarios'!$1:$1048576,MATCH($B175,LEFT('Ingresos tributarios'!$1:$1,4),0),FALSE)="",NA(),VLOOKUP($A175,'Ingresos tributarios'!$1:$1048576,MATCH($B175,LEFT('Ingresos tributarios'!$1:$1,4),0),FALSE)))</f>
        <v>2237.6999999999998</v>
      </c>
      <c r="F175" cm="1">
        <f t="array" ref="F175">_xlfn.NUMBERVALUE(IF(VLOOKUP($A175,'Gastos totales'!$1:$1048576,MATCH($B175,LEFT('Gastos totales'!$1:$1,4),0),FALSE)="",NA(),VLOOKUP($A175,'Gastos totales'!$1:$1048576,MATCH($B175,LEFT('Gastos totales'!$1:$1,4),0),FALSE)))</f>
        <v>2399.9</v>
      </c>
      <c r="G175" s="2">
        <f t="shared" si="21"/>
        <v>-53.799999999999727</v>
      </c>
      <c r="H175" t="e">
        <f t="shared" si="22"/>
        <v>#N/A</v>
      </c>
      <c r="I175" t="e">
        <f t="shared" si="23"/>
        <v>#N/A</v>
      </c>
      <c r="J175" t="e">
        <f t="shared" si="24"/>
        <v>#N/A</v>
      </c>
      <c r="K175" t="e">
        <f t="shared" si="25"/>
        <v>#N/A</v>
      </c>
      <c r="L175">
        <f t="shared" si="26"/>
        <v>0</v>
      </c>
    </row>
    <row r="176" spans="1:12" x14ac:dyDescent="0.3">
      <c r="A176">
        <f t="shared" si="19"/>
        <v>7</v>
      </c>
      <c r="B176" t="str">
        <f t="shared" si="20"/>
        <v>2009</v>
      </c>
      <c r="C176" s="1">
        <f t="shared" si="27"/>
        <v>40025</v>
      </c>
      <c r="D176" s="2" cm="1">
        <f t="array" ref="D176">_xlfn.NUMBERVALUE(IF(VLOOKUP($A176,'Ingresos totales'!$1:$1048576,MATCH($B176,LEFT('Ingresos totales'!$1:$1,4),0),FALSE)="",NA(),VLOOKUP($A176,'Ingresos totales'!$1:$1048576,MATCH($B176,LEFT('Ingresos totales'!$1:$1,4),0),FALSE)))</f>
        <v>3705.8</v>
      </c>
      <c r="E176" cm="1">
        <f t="array" ref="E176">_xlfn.NUMBERVALUE(IF(VLOOKUP($A176,'Ingresos tributarios'!$1:$1048576,MATCH($B176,LEFT('Ingresos tributarios'!$1:$1,4),0),FALSE)="",NA(),VLOOKUP($A176,'Ingresos tributarios'!$1:$1048576,MATCH($B176,LEFT('Ingresos tributarios'!$1:$1,4),0),FALSE)))</f>
        <v>3548.2</v>
      </c>
      <c r="F176" cm="1">
        <f t="array" ref="F176">_xlfn.NUMBERVALUE(IF(VLOOKUP($A176,'Gastos totales'!$1:$1048576,MATCH($B176,LEFT('Gastos totales'!$1:$1,4),0),FALSE)="",NA(),VLOOKUP($A176,'Gastos totales'!$1:$1048576,MATCH($B176,LEFT('Gastos totales'!$1:$1,4),0),FALSE)))</f>
        <v>4488.7</v>
      </c>
      <c r="G176" s="2">
        <f t="shared" si="21"/>
        <v>782.89999999999964</v>
      </c>
      <c r="H176" t="e">
        <f t="shared" si="22"/>
        <v>#N/A</v>
      </c>
      <c r="I176" t="e">
        <f t="shared" si="23"/>
        <v>#N/A</v>
      </c>
      <c r="J176" t="e">
        <f t="shared" si="24"/>
        <v>#N/A</v>
      </c>
      <c r="K176" t="e">
        <f t="shared" si="25"/>
        <v>#N/A</v>
      </c>
      <c r="L176">
        <f t="shared" si="26"/>
        <v>0</v>
      </c>
    </row>
    <row r="177" spans="1:12" x14ac:dyDescent="0.3">
      <c r="A177">
        <f t="shared" si="19"/>
        <v>8</v>
      </c>
      <c r="B177" t="str">
        <f t="shared" si="20"/>
        <v>2009</v>
      </c>
      <c r="C177" s="1">
        <f t="shared" si="27"/>
        <v>40056</v>
      </c>
      <c r="D177" s="2" cm="1">
        <f t="array" ref="D177">_xlfn.NUMBERVALUE(IF(VLOOKUP($A177,'Ingresos totales'!$1:$1048576,MATCH($B177,LEFT('Ingresos totales'!$1:$1,4),0),FALSE)="",NA(),VLOOKUP($A177,'Ingresos totales'!$1:$1048576,MATCH($B177,LEFT('Ingresos totales'!$1:$1,4),0),FALSE)))</f>
        <v>2309.1999999999998</v>
      </c>
      <c r="E177" cm="1">
        <f t="array" ref="E177">_xlfn.NUMBERVALUE(IF(VLOOKUP($A177,'Ingresos tributarios'!$1:$1048576,MATCH($B177,LEFT('Ingresos tributarios'!$1:$1,4),0),FALSE)="",NA(),VLOOKUP($A177,'Ingresos tributarios'!$1:$1048576,MATCH($B177,LEFT('Ingresos tributarios'!$1:$1,4),0),FALSE)))</f>
        <v>2155.8000000000002</v>
      </c>
      <c r="F177" cm="1">
        <f t="array" ref="F177">_xlfn.NUMBERVALUE(IF(VLOOKUP($A177,'Gastos totales'!$1:$1048576,MATCH($B177,LEFT('Gastos totales'!$1:$1,4),0),FALSE)="",NA(),VLOOKUP($A177,'Gastos totales'!$1:$1048576,MATCH($B177,LEFT('Gastos totales'!$1:$1,4),0),FALSE)))</f>
        <v>3325.2</v>
      </c>
      <c r="G177" s="2">
        <f t="shared" si="21"/>
        <v>1016</v>
      </c>
      <c r="H177" t="e">
        <f t="shared" si="22"/>
        <v>#N/A</v>
      </c>
      <c r="I177" t="e">
        <f t="shared" si="23"/>
        <v>#N/A</v>
      </c>
      <c r="J177" t="e">
        <f t="shared" si="24"/>
        <v>#N/A</v>
      </c>
      <c r="K177" t="e">
        <f t="shared" si="25"/>
        <v>#N/A</v>
      </c>
      <c r="L177">
        <f t="shared" si="26"/>
        <v>0</v>
      </c>
    </row>
    <row r="178" spans="1:12" x14ac:dyDescent="0.3">
      <c r="A178">
        <f t="shared" si="19"/>
        <v>9</v>
      </c>
      <c r="B178" t="str">
        <f t="shared" si="20"/>
        <v>2009</v>
      </c>
      <c r="C178" s="1">
        <f t="shared" si="27"/>
        <v>40086</v>
      </c>
      <c r="D178" s="2" cm="1">
        <f t="array" ref="D178">_xlfn.NUMBERVALUE(IF(VLOOKUP($A178,'Ingresos totales'!$1:$1048576,MATCH($B178,LEFT('Ingresos totales'!$1:$1,4),0),FALSE)="",NA(),VLOOKUP($A178,'Ingresos totales'!$1:$1048576,MATCH($B178,LEFT('Ingresos totales'!$1:$1,4),0),FALSE)))</f>
        <v>2351.3000000000002</v>
      </c>
      <c r="E178" cm="1">
        <f t="array" ref="E178">_xlfn.NUMBERVALUE(IF(VLOOKUP($A178,'Ingresos tributarios'!$1:$1048576,MATCH($B178,LEFT('Ingresos tributarios'!$1:$1,4),0),FALSE)="",NA(),VLOOKUP($A178,'Ingresos tributarios'!$1:$1048576,MATCH($B178,LEFT('Ingresos tributarios'!$1:$1,4),0),FALSE)))</f>
        <v>2191.1</v>
      </c>
      <c r="F178" cm="1">
        <f t="array" ref="F178">_xlfn.NUMBERVALUE(IF(VLOOKUP($A178,'Gastos totales'!$1:$1048576,MATCH($B178,LEFT('Gastos totales'!$1:$1,4),0),FALSE)="",NA(),VLOOKUP($A178,'Gastos totales'!$1:$1048576,MATCH($B178,LEFT('Gastos totales'!$1:$1,4),0),FALSE)))</f>
        <v>4004.5</v>
      </c>
      <c r="G178" s="2">
        <f t="shared" si="21"/>
        <v>1653.1999999999998</v>
      </c>
      <c r="H178" t="e">
        <f t="shared" si="22"/>
        <v>#N/A</v>
      </c>
      <c r="I178" t="e">
        <f t="shared" si="23"/>
        <v>#N/A</v>
      </c>
      <c r="J178" t="e">
        <f t="shared" si="24"/>
        <v>#N/A</v>
      </c>
      <c r="K178" t="e">
        <f t="shared" si="25"/>
        <v>#N/A</v>
      </c>
      <c r="L178">
        <f t="shared" si="26"/>
        <v>0</v>
      </c>
    </row>
    <row r="179" spans="1:12" x14ac:dyDescent="0.3">
      <c r="A179">
        <f t="shared" si="19"/>
        <v>10</v>
      </c>
      <c r="B179" t="str">
        <f t="shared" si="20"/>
        <v>2009</v>
      </c>
      <c r="C179" s="1">
        <f t="shared" si="27"/>
        <v>40117</v>
      </c>
      <c r="D179" s="2" cm="1">
        <f t="array" ref="D179">_xlfn.NUMBERVALUE(IF(VLOOKUP($A179,'Ingresos totales'!$1:$1048576,MATCH($B179,LEFT('Ingresos totales'!$1:$1,4),0),FALSE)="",NA(),VLOOKUP($A179,'Ingresos totales'!$1:$1048576,MATCH($B179,LEFT('Ingresos totales'!$1:$1,4),0),FALSE)))</f>
        <v>3858.4</v>
      </c>
      <c r="E179" cm="1">
        <f t="array" ref="E179">_xlfn.NUMBERVALUE(IF(VLOOKUP($A179,'Ingresos tributarios'!$1:$1048576,MATCH($B179,LEFT('Ingresos tributarios'!$1:$1,4),0),FALSE)="",NA(),VLOOKUP($A179,'Ingresos tributarios'!$1:$1048576,MATCH($B179,LEFT('Ingresos tributarios'!$1:$1,4),0),FALSE)))</f>
        <v>3675.4</v>
      </c>
      <c r="F179" cm="1">
        <f t="array" ref="F179">_xlfn.NUMBERVALUE(IF(VLOOKUP($A179,'Gastos totales'!$1:$1048576,MATCH($B179,LEFT('Gastos totales'!$1:$1,4),0),FALSE)="",NA(),VLOOKUP($A179,'Gastos totales'!$1:$1048576,MATCH($B179,LEFT('Gastos totales'!$1:$1,4),0),FALSE)))</f>
        <v>3856.7</v>
      </c>
      <c r="G179" s="2">
        <f t="shared" si="21"/>
        <v>-1.7000000000002728</v>
      </c>
      <c r="H179" t="e">
        <f t="shared" si="22"/>
        <v>#N/A</v>
      </c>
      <c r="I179" t="e">
        <f t="shared" si="23"/>
        <v>#N/A</v>
      </c>
      <c r="J179" t="e">
        <f t="shared" si="24"/>
        <v>#N/A</v>
      </c>
      <c r="K179" t="e">
        <f t="shared" si="25"/>
        <v>#N/A</v>
      </c>
      <c r="L179">
        <f t="shared" si="26"/>
        <v>0</v>
      </c>
    </row>
    <row r="180" spans="1:12" x14ac:dyDescent="0.3">
      <c r="A180">
        <f t="shared" si="19"/>
        <v>11</v>
      </c>
      <c r="B180" t="str">
        <f t="shared" si="20"/>
        <v>2009</v>
      </c>
      <c r="C180" s="1">
        <f t="shared" si="27"/>
        <v>40147</v>
      </c>
      <c r="D180" s="2" cm="1">
        <f t="array" ref="D180">_xlfn.NUMBERVALUE(IF(VLOOKUP($A180,'Ingresos totales'!$1:$1048576,MATCH($B180,LEFT('Ingresos totales'!$1:$1,4),0),FALSE)="",NA(),VLOOKUP($A180,'Ingresos totales'!$1:$1048576,MATCH($B180,LEFT('Ingresos totales'!$1:$1,4),0),FALSE)))</f>
        <v>2433</v>
      </c>
      <c r="E180" cm="1">
        <f t="array" ref="E180">_xlfn.NUMBERVALUE(IF(VLOOKUP($A180,'Ingresos tributarios'!$1:$1048576,MATCH($B180,LEFT('Ingresos tributarios'!$1:$1,4),0),FALSE)="",NA(),VLOOKUP($A180,'Ingresos tributarios'!$1:$1048576,MATCH($B180,LEFT('Ingresos tributarios'!$1:$1,4),0),FALSE)))</f>
        <v>2289.4</v>
      </c>
      <c r="F180" cm="1">
        <f t="array" ref="F180">_xlfn.NUMBERVALUE(IF(VLOOKUP($A180,'Gastos totales'!$1:$1048576,MATCH($B180,LEFT('Gastos totales'!$1:$1,4),0),FALSE)="",NA(),VLOOKUP($A180,'Gastos totales'!$1:$1048576,MATCH($B180,LEFT('Gastos totales'!$1:$1,4),0),FALSE)))</f>
        <v>4919.3999999999996</v>
      </c>
      <c r="G180" s="2">
        <f t="shared" si="21"/>
        <v>2486.3999999999996</v>
      </c>
      <c r="H180" t="e">
        <f t="shared" si="22"/>
        <v>#N/A</v>
      </c>
      <c r="I180" t="e">
        <f t="shared" si="23"/>
        <v>#N/A</v>
      </c>
      <c r="J180" t="e">
        <f t="shared" si="24"/>
        <v>#N/A</v>
      </c>
      <c r="K180" t="e">
        <f t="shared" si="25"/>
        <v>#N/A</v>
      </c>
      <c r="L180">
        <f t="shared" si="26"/>
        <v>0</v>
      </c>
    </row>
    <row r="181" spans="1:12" x14ac:dyDescent="0.3">
      <c r="A181">
        <f t="shared" si="19"/>
        <v>12</v>
      </c>
      <c r="B181" t="str">
        <f t="shared" si="20"/>
        <v>2009</v>
      </c>
      <c r="C181" s="1">
        <f t="shared" si="27"/>
        <v>40178</v>
      </c>
      <c r="D181" s="2" cm="1">
        <f t="array" ref="D181">_xlfn.NUMBERVALUE(IF(VLOOKUP($A181,'Ingresos totales'!$1:$1048576,MATCH($B181,LEFT('Ingresos totales'!$1:$1,4),0),FALSE)="",NA(),VLOOKUP($A181,'Ingresos totales'!$1:$1048576,MATCH($B181,LEFT('Ingresos totales'!$1:$1,4),0),FALSE)))</f>
        <v>3122.65420791</v>
      </c>
      <c r="E181" cm="1">
        <f t="array" ref="E181">_xlfn.NUMBERVALUE(IF(VLOOKUP($A181,'Ingresos tributarios'!$1:$1048576,MATCH($B181,LEFT('Ingresos tributarios'!$1:$1,4),0),FALSE)="",NA(),VLOOKUP($A181,'Ingresos tributarios'!$1:$1048576,MATCH($B181,LEFT('Ingresos tributarios'!$1:$1,4),0),FALSE)))</f>
        <v>2631.4315432399899</v>
      </c>
      <c r="F181" cm="1">
        <f t="array" ref="F181">_xlfn.NUMBERVALUE(IF(VLOOKUP($A181,'Gastos totales'!$1:$1048576,MATCH($B181,LEFT('Gastos totales'!$1:$1,4),0),FALSE)="",NA(),VLOOKUP($A181,'Gastos totales'!$1:$1048576,MATCH($B181,LEFT('Gastos totales'!$1:$1,4),0),FALSE)))</f>
        <v>4954.4382843200001</v>
      </c>
      <c r="G181" s="2">
        <f t="shared" si="21"/>
        <v>1831.7840764100001</v>
      </c>
      <c r="H181" t="e">
        <f t="shared" si="22"/>
        <v>#N/A</v>
      </c>
      <c r="I181" t="e">
        <f t="shared" si="23"/>
        <v>#N/A</v>
      </c>
      <c r="J181" t="e">
        <f t="shared" si="24"/>
        <v>#N/A</v>
      </c>
      <c r="K181" t="e">
        <f t="shared" si="25"/>
        <v>#N/A</v>
      </c>
      <c r="L181">
        <f t="shared" si="26"/>
        <v>0</v>
      </c>
    </row>
    <row r="182" spans="1:12" x14ac:dyDescent="0.3">
      <c r="A182">
        <f t="shared" si="19"/>
        <v>1</v>
      </c>
      <c r="B182" t="str">
        <f t="shared" si="20"/>
        <v>2010</v>
      </c>
      <c r="C182" s="1">
        <f t="shared" si="27"/>
        <v>40209</v>
      </c>
      <c r="D182" s="2" cm="1">
        <f t="array" ref="D182">_xlfn.NUMBERVALUE(IF(VLOOKUP($A182,'Ingresos totales'!$1:$1048576,MATCH($B182,LEFT('Ingresos totales'!$1:$1,4),0),FALSE)="",NA(),VLOOKUP($A182,'Ingresos totales'!$1:$1048576,MATCH($B182,LEFT('Ingresos totales'!$1:$1,4),0),FALSE)))</f>
        <v>3320</v>
      </c>
      <c r="E182" cm="1">
        <f t="array" ref="E182">_xlfn.NUMBERVALUE(IF(VLOOKUP($A182,'Ingresos tributarios'!$1:$1048576,MATCH($B182,LEFT('Ingresos tributarios'!$1:$1,4),0),FALSE)="",NA(),VLOOKUP($A182,'Ingresos tributarios'!$1:$1048576,MATCH($B182,LEFT('Ingresos tributarios'!$1:$1,4),0),FALSE)))</f>
        <v>3240.8</v>
      </c>
      <c r="F182" cm="1">
        <f t="array" ref="F182">_xlfn.NUMBERVALUE(IF(VLOOKUP($A182,'Gastos totales'!$1:$1048576,MATCH($B182,LEFT('Gastos totales'!$1:$1,4),0),FALSE)="",NA(),VLOOKUP($A182,'Gastos totales'!$1:$1048576,MATCH($B182,LEFT('Gastos totales'!$1:$1,4),0),FALSE)))</f>
        <v>2933.7</v>
      </c>
      <c r="G182" s="2">
        <f t="shared" si="21"/>
        <v>-386.30000000000018</v>
      </c>
      <c r="H182" t="e">
        <f t="shared" si="22"/>
        <v>#N/A</v>
      </c>
      <c r="I182" t="e">
        <f t="shared" si="23"/>
        <v>#N/A</v>
      </c>
      <c r="J182" t="e">
        <f t="shared" si="24"/>
        <v>#N/A</v>
      </c>
      <c r="K182" t="e">
        <f t="shared" si="25"/>
        <v>#N/A</v>
      </c>
      <c r="L182">
        <f t="shared" si="26"/>
        <v>0</v>
      </c>
    </row>
    <row r="183" spans="1:12" x14ac:dyDescent="0.3">
      <c r="A183">
        <f t="shared" si="19"/>
        <v>2</v>
      </c>
      <c r="B183" t="str">
        <f t="shared" si="20"/>
        <v>2010</v>
      </c>
      <c r="C183" s="1">
        <f t="shared" si="27"/>
        <v>40237</v>
      </c>
      <c r="D183" s="2" cm="1">
        <f t="array" ref="D183">_xlfn.NUMBERVALUE(IF(VLOOKUP($A183,'Ingresos totales'!$1:$1048576,MATCH($B183,LEFT('Ingresos totales'!$1:$1,4),0),FALSE)="",NA(),VLOOKUP($A183,'Ingresos totales'!$1:$1048576,MATCH($B183,LEFT('Ingresos totales'!$1:$1,4),0),FALSE)))</f>
        <v>2389.6999999999998</v>
      </c>
      <c r="E183" cm="1">
        <f t="array" ref="E183">_xlfn.NUMBERVALUE(IF(VLOOKUP($A183,'Ingresos tributarios'!$1:$1048576,MATCH($B183,LEFT('Ingresos tributarios'!$1:$1,4),0),FALSE)="",NA(),VLOOKUP($A183,'Ingresos tributarios'!$1:$1048576,MATCH($B183,LEFT('Ingresos tributarios'!$1:$1,4),0),FALSE)))</f>
        <v>2250.1999999999998</v>
      </c>
      <c r="F183" cm="1">
        <f t="array" ref="F183">_xlfn.NUMBERVALUE(IF(VLOOKUP($A183,'Gastos totales'!$1:$1048576,MATCH($B183,LEFT('Gastos totales'!$1:$1,4),0),FALSE)="",NA(),VLOOKUP($A183,'Gastos totales'!$1:$1048576,MATCH($B183,LEFT('Gastos totales'!$1:$1,4),0),FALSE)))</f>
        <v>3124.3</v>
      </c>
      <c r="G183" s="2">
        <f t="shared" si="21"/>
        <v>734.60000000000036</v>
      </c>
      <c r="H183" t="e">
        <f t="shared" si="22"/>
        <v>#N/A</v>
      </c>
      <c r="I183" t="e">
        <f t="shared" si="23"/>
        <v>#N/A</v>
      </c>
      <c r="J183" t="e">
        <f t="shared" si="24"/>
        <v>#N/A</v>
      </c>
      <c r="K183" t="e">
        <f t="shared" si="25"/>
        <v>#N/A</v>
      </c>
      <c r="L183">
        <f t="shared" si="26"/>
        <v>0</v>
      </c>
    </row>
    <row r="184" spans="1:12" x14ac:dyDescent="0.3">
      <c r="A184">
        <f t="shared" si="19"/>
        <v>3</v>
      </c>
      <c r="B184" t="str">
        <f t="shared" si="20"/>
        <v>2010</v>
      </c>
      <c r="C184" s="1">
        <f t="shared" si="27"/>
        <v>40268</v>
      </c>
      <c r="D184" s="2" cm="1">
        <f t="array" ref="D184">_xlfn.NUMBERVALUE(IF(VLOOKUP($A184,'Ingresos totales'!$1:$1048576,MATCH($B184,LEFT('Ingresos totales'!$1:$1,4),0),FALSE)="",NA(),VLOOKUP($A184,'Ingresos totales'!$1:$1048576,MATCH($B184,LEFT('Ingresos totales'!$1:$1,4),0),FALSE)))</f>
        <v>3207</v>
      </c>
      <c r="E184" cm="1">
        <f t="array" ref="E184">_xlfn.NUMBERVALUE(IF(VLOOKUP($A184,'Ingresos tributarios'!$1:$1048576,MATCH($B184,LEFT('Ingresos tributarios'!$1:$1,4),0),FALSE)="",NA(),VLOOKUP($A184,'Ingresos tributarios'!$1:$1048576,MATCH($B184,LEFT('Ingresos tributarios'!$1:$1,4),0),FALSE)))</f>
        <v>2982.2</v>
      </c>
      <c r="F184" cm="1">
        <f t="array" ref="F184">_xlfn.NUMBERVALUE(IF(VLOOKUP($A184,'Gastos totales'!$1:$1048576,MATCH($B184,LEFT('Gastos totales'!$1:$1,4),0),FALSE)="",NA(),VLOOKUP($A184,'Gastos totales'!$1:$1048576,MATCH($B184,LEFT('Gastos totales'!$1:$1,4),0),FALSE)))</f>
        <v>4048.7</v>
      </c>
      <c r="G184" s="2">
        <f t="shared" si="21"/>
        <v>841.69999999999982</v>
      </c>
      <c r="H184" t="e">
        <f t="shared" si="22"/>
        <v>#N/A</v>
      </c>
      <c r="I184" t="e">
        <f t="shared" si="23"/>
        <v>#N/A</v>
      </c>
      <c r="J184" t="e">
        <f t="shared" si="24"/>
        <v>#N/A</v>
      </c>
      <c r="K184" t="e">
        <f t="shared" si="25"/>
        <v>#N/A</v>
      </c>
      <c r="L184">
        <f t="shared" si="26"/>
        <v>0</v>
      </c>
    </row>
    <row r="185" spans="1:12" x14ac:dyDescent="0.3">
      <c r="A185">
        <f t="shared" si="19"/>
        <v>4</v>
      </c>
      <c r="B185" t="str">
        <f t="shared" si="20"/>
        <v>2010</v>
      </c>
      <c r="C185" s="1">
        <f t="shared" si="27"/>
        <v>40298</v>
      </c>
      <c r="D185" s="2" cm="1">
        <f t="array" ref="D185">_xlfn.NUMBERVALUE(IF(VLOOKUP($A185,'Ingresos totales'!$1:$1048576,MATCH($B185,LEFT('Ingresos totales'!$1:$1,4),0),FALSE)="",NA(),VLOOKUP($A185,'Ingresos totales'!$1:$1048576,MATCH($B185,LEFT('Ingresos totales'!$1:$1,4),0),FALSE)))</f>
        <v>3778.5</v>
      </c>
      <c r="E185" cm="1">
        <f t="array" ref="E185">_xlfn.NUMBERVALUE(IF(VLOOKUP($A185,'Ingresos tributarios'!$1:$1048576,MATCH($B185,LEFT('Ingresos tributarios'!$1:$1,4),0),FALSE)="",NA(),VLOOKUP($A185,'Ingresos tributarios'!$1:$1048576,MATCH($B185,LEFT('Ingresos tributarios'!$1:$1,4),0),FALSE)))</f>
        <v>3458.7</v>
      </c>
      <c r="F185" cm="1">
        <f t="array" ref="F185">_xlfn.NUMBERVALUE(IF(VLOOKUP($A185,'Gastos totales'!$1:$1048576,MATCH($B185,LEFT('Gastos totales'!$1:$1,4),0),FALSE)="",NA(),VLOOKUP($A185,'Gastos totales'!$1:$1048576,MATCH($B185,LEFT('Gastos totales'!$1:$1,4),0),FALSE)))</f>
        <v>3110.3</v>
      </c>
      <c r="G185" s="2">
        <f t="shared" si="21"/>
        <v>-668.19999999999982</v>
      </c>
      <c r="H185" t="e">
        <f t="shared" si="22"/>
        <v>#N/A</v>
      </c>
      <c r="I185" t="e">
        <f t="shared" si="23"/>
        <v>#N/A</v>
      </c>
      <c r="J185" t="e">
        <f t="shared" si="24"/>
        <v>#N/A</v>
      </c>
      <c r="K185" t="e">
        <f t="shared" si="25"/>
        <v>#N/A</v>
      </c>
      <c r="L185">
        <f t="shared" si="26"/>
        <v>0</v>
      </c>
    </row>
    <row r="186" spans="1:12" x14ac:dyDescent="0.3">
      <c r="A186">
        <f t="shared" si="19"/>
        <v>5</v>
      </c>
      <c r="B186" t="str">
        <f t="shared" si="20"/>
        <v>2010</v>
      </c>
      <c r="C186" s="1">
        <f t="shared" si="27"/>
        <v>40329</v>
      </c>
      <c r="D186" s="2" cm="1">
        <f t="array" ref="D186">_xlfn.NUMBERVALUE(IF(VLOOKUP($A186,'Ingresos totales'!$1:$1048576,MATCH($B186,LEFT('Ingresos totales'!$1:$1,4),0),FALSE)="",NA(),VLOOKUP($A186,'Ingresos totales'!$1:$1048576,MATCH($B186,LEFT('Ingresos totales'!$1:$1,4),0),FALSE)))</f>
        <v>2433.1999999999998</v>
      </c>
      <c r="E186" cm="1">
        <f t="array" ref="E186">_xlfn.NUMBERVALUE(IF(VLOOKUP($A186,'Ingresos tributarios'!$1:$1048576,MATCH($B186,LEFT('Ingresos tributarios'!$1:$1,4),0),FALSE)="",NA(),VLOOKUP($A186,'Ingresos tributarios'!$1:$1048576,MATCH($B186,LEFT('Ingresos tributarios'!$1:$1,4),0),FALSE)))</f>
        <v>2362.9</v>
      </c>
      <c r="F186" cm="1">
        <f t="array" ref="F186">_xlfn.NUMBERVALUE(IF(VLOOKUP($A186,'Gastos totales'!$1:$1048576,MATCH($B186,LEFT('Gastos totales'!$1:$1,4),0),FALSE)="",NA(),VLOOKUP($A186,'Gastos totales'!$1:$1048576,MATCH($B186,LEFT('Gastos totales'!$1:$1,4),0),FALSE)))</f>
        <v>4524</v>
      </c>
      <c r="G186" s="2">
        <f t="shared" si="21"/>
        <v>2090.8000000000002</v>
      </c>
      <c r="H186" t="e">
        <f t="shared" si="22"/>
        <v>#N/A</v>
      </c>
      <c r="I186" t="e">
        <f t="shared" si="23"/>
        <v>#N/A</v>
      </c>
      <c r="J186" t="e">
        <f t="shared" si="24"/>
        <v>#N/A</v>
      </c>
      <c r="K186" t="e">
        <f t="shared" si="25"/>
        <v>#N/A</v>
      </c>
      <c r="L186">
        <f t="shared" si="26"/>
        <v>0</v>
      </c>
    </row>
    <row r="187" spans="1:12" x14ac:dyDescent="0.3">
      <c r="A187">
        <f t="shared" si="19"/>
        <v>6</v>
      </c>
      <c r="B187" t="str">
        <f t="shared" si="20"/>
        <v>2010</v>
      </c>
      <c r="C187" s="1">
        <f t="shared" si="27"/>
        <v>40359</v>
      </c>
      <c r="D187" s="2" cm="1">
        <f t="array" ref="D187">_xlfn.NUMBERVALUE(IF(VLOOKUP($A187,'Ingresos totales'!$1:$1048576,MATCH($B187,LEFT('Ingresos totales'!$1:$1,4),0),FALSE)="",NA(),VLOOKUP($A187,'Ingresos totales'!$1:$1048576,MATCH($B187,LEFT('Ingresos totales'!$1:$1,4),0),FALSE)))</f>
        <v>2650</v>
      </c>
      <c r="E187" cm="1">
        <f t="array" ref="E187">_xlfn.NUMBERVALUE(IF(VLOOKUP($A187,'Ingresos tributarios'!$1:$1048576,MATCH($B187,LEFT('Ingresos tributarios'!$1:$1,4),0),FALSE)="",NA(),VLOOKUP($A187,'Ingresos tributarios'!$1:$1048576,MATCH($B187,LEFT('Ingresos tributarios'!$1:$1,4),0),FALSE)))</f>
        <v>2415.5</v>
      </c>
      <c r="F187" cm="1">
        <f t="array" ref="F187">_xlfn.NUMBERVALUE(IF(VLOOKUP($A187,'Gastos totales'!$1:$1048576,MATCH($B187,LEFT('Gastos totales'!$1:$1,4),0),FALSE)="",NA(),VLOOKUP($A187,'Gastos totales'!$1:$1048576,MATCH($B187,LEFT('Gastos totales'!$1:$1,4),0),FALSE)))</f>
        <v>3126.9</v>
      </c>
      <c r="G187" s="2">
        <f t="shared" si="21"/>
        <v>476.90000000000009</v>
      </c>
      <c r="H187" t="e">
        <f t="shared" si="22"/>
        <v>#N/A</v>
      </c>
      <c r="I187" t="e">
        <f t="shared" si="23"/>
        <v>#N/A</v>
      </c>
      <c r="J187" t="e">
        <f t="shared" si="24"/>
        <v>#N/A</v>
      </c>
      <c r="K187" t="e">
        <f t="shared" si="25"/>
        <v>#N/A</v>
      </c>
      <c r="L187">
        <f t="shared" si="26"/>
        <v>0</v>
      </c>
    </row>
    <row r="188" spans="1:12" x14ac:dyDescent="0.3">
      <c r="A188">
        <f t="shared" si="19"/>
        <v>7</v>
      </c>
      <c r="B188" t="str">
        <f t="shared" si="20"/>
        <v>2010</v>
      </c>
      <c r="C188" s="1">
        <f t="shared" si="27"/>
        <v>40390</v>
      </c>
      <c r="D188" s="2" cm="1">
        <f t="array" ref="D188">_xlfn.NUMBERVALUE(IF(VLOOKUP($A188,'Ingresos totales'!$1:$1048576,MATCH($B188,LEFT('Ingresos totales'!$1:$1,4),0),FALSE)="",NA(),VLOOKUP($A188,'Ingresos totales'!$1:$1048576,MATCH($B188,LEFT('Ingresos totales'!$1:$1,4),0),FALSE)))</f>
        <v>4033.5</v>
      </c>
      <c r="E188" cm="1">
        <f t="array" ref="E188">_xlfn.NUMBERVALUE(IF(VLOOKUP($A188,'Ingresos tributarios'!$1:$1048576,MATCH($B188,LEFT('Ingresos tributarios'!$1:$1,4),0),FALSE)="",NA(),VLOOKUP($A188,'Ingresos tributarios'!$1:$1048576,MATCH($B188,LEFT('Ingresos tributarios'!$1:$1,4),0),FALSE)))</f>
        <v>3739.3</v>
      </c>
      <c r="F188" cm="1">
        <f t="array" ref="F188">_xlfn.NUMBERVALUE(IF(VLOOKUP($A188,'Gastos totales'!$1:$1048576,MATCH($B188,LEFT('Gastos totales'!$1:$1,4),0),FALSE)="",NA(),VLOOKUP($A188,'Gastos totales'!$1:$1048576,MATCH($B188,LEFT('Gastos totales'!$1:$1,4),0),FALSE)))</f>
        <v>4737</v>
      </c>
      <c r="G188" s="2">
        <f t="shared" si="21"/>
        <v>703.5</v>
      </c>
      <c r="H188" t="e">
        <f t="shared" si="22"/>
        <v>#N/A</v>
      </c>
      <c r="I188" t="e">
        <f t="shared" si="23"/>
        <v>#N/A</v>
      </c>
      <c r="J188" t="e">
        <f t="shared" si="24"/>
        <v>#N/A</v>
      </c>
      <c r="K188" t="e">
        <f t="shared" si="25"/>
        <v>#N/A</v>
      </c>
      <c r="L188">
        <f t="shared" si="26"/>
        <v>0</v>
      </c>
    </row>
    <row r="189" spans="1:12" x14ac:dyDescent="0.3">
      <c r="A189">
        <f t="shared" si="19"/>
        <v>8</v>
      </c>
      <c r="B189" t="str">
        <f t="shared" si="20"/>
        <v>2010</v>
      </c>
      <c r="C189" s="1">
        <f t="shared" si="27"/>
        <v>40421</v>
      </c>
      <c r="D189" s="2" cm="1">
        <f t="array" ref="D189">_xlfn.NUMBERVALUE(IF(VLOOKUP($A189,'Ingresos totales'!$1:$1048576,MATCH($B189,LEFT('Ingresos totales'!$1:$1,4),0),FALSE)="",NA(),VLOOKUP($A189,'Ingresos totales'!$1:$1048576,MATCH($B189,LEFT('Ingresos totales'!$1:$1,4),0),FALSE)))</f>
        <v>2810.5</v>
      </c>
      <c r="E189" cm="1">
        <f t="array" ref="E189">_xlfn.NUMBERVALUE(IF(VLOOKUP($A189,'Ingresos tributarios'!$1:$1048576,MATCH($B189,LEFT('Ingresos tributarios'!$1:$1,4),0),FALSE)="",NA(),VLOOKUP($A189,'Ingresos tributarios'!$1:$1048576,MATCH($B189,LEFT('Ingresos tributarios'!$1:$1,4),0),FALSE)))</f>
        <v>2577.6</v>
      </c>
      <c r="F189" cm="1">
        <f t="array" ref="F189">_xlfn.NUMBERVALUE(IF(VLOOKUP($A189,'Gastos totales'!$1:$1048576,MATCH($B189,LEFT('Gastos totales'!$1:$1,4),0),FALSE)="",NA(),VLOOKUP($A189,'Gastos totales'!$1:$1048576,MATCH($B189,LEFT('Gastos totales'!$1:$1,4),0),FALSE)))</f>
        <v>4417.1000000000004</v>
      </c>
      <c r="G189" s="2">
        <f t="shared" si="21"/>
        <v>1606.6000000000004</v>
      </c>
      <c r="H189" t="e">
        <f t="shared" si="22"/>
        <v>#N/A</v>
      </c>
      <c r="I189" t="e">
        <f t="shared" si="23"/>
        <v>#N/A</v>
      </c>
      <c r="J189" t="e">
        <f t="shared" si="24"/>
        <v>#N/A</v>
      </c>
      <c r="K189" t="e">
        <f t="shared" si="25"/>
        <v>#N/A</v>
      </c>
      <c r="L189">
        <f t="shared" si="26"/>
        <v>0</v>
      </c>
    </row>
    <row r="190" spans="1:12" x14ac:dyDescent="0.3">
      <c r="A190">
        <f t="shared" si="19"/>
        <v>9</v>
      </c>
      <c r="B190" t="str">
        <f t="shared" si="20"/>
        <v>2010</v>
      </c>
      <c r="C190" s="1">
        <f t="shared" si="27"/>
        <v>40451</v>
      </c>
      <c r="D190" s="2" cm="1">
        <f t="array" ref="D190">_xlfn.NUMBERVALUE(IF(VLOOKUP($A190,'Ingresos totales'!$1:$1048576,MATCH($B190,LEFT('Ingresos totales'!$1:$1,4),0),FALSE)="",NA(),VLOOKUP($A190,'Ingresos totales'!$1:$1048576,MATCH($B190,LEFT('Ingresos totales'!$1:$1,4),0),FALSE)))</f>
        <v>2648.4</v>
      </c>
      <c r="E190" cm="1">
        <f t="array" ref="E190">_xlfn.NUMBERVALUE(IF(VLOOKUP($A190,'Ingresos tributarios'!$1:$1048576,MATCH($B190,LEFT('Ingresos tributarios'!$1:$1,4),0),FALSE)="",NA(),VLOOKUP($A190,'Ingresos tributarios'!$1:$1048576,MATCH($B190,LEFT('Ingresos tributarios'!$1:$1,4),0),FALSE)))</f>
        <v>2433.3000000000002</v>
      </c>
      <c r="F190" cm="1">
        <f t="array" ref="F190">_xlfn.NUMBERVALUE(IF(VLOOKUP($A190,'Gastos totales'!$1:$1048576,MATCH($B190,LEFT('Gastos totales'!$1:$1,4),0),FALSE)="",NA(),VLOOKUP($A190,'Gastos totales'!$1:$1048576,MATCH($B190,LEFT('Gastos totales'!$1:$1,4),0),FALSE)))</f>
        <v>3547.2</v>
      </c>
      <c r="G190" s="2">
        <f t="shared" si="21"/>
        <v>898.79999999999973</v>
      </c>
      <c r="H190" t="e">
        <f t="shared" si="22"/>
        <v>#N/A</v>
      </c>
      <c r="I190" t="e">
        <f t="shared" si="23"/>
        <v>#N/A</v>
      </c>
      <c r="J190" t="e">
        <f t="shared" si="24"/>
        <v>#N/A</v>
      </c>
      <c r="K190" t="e">
        <f t="shared" si="25"/>
        <v>#N/A</v>
      </c>
      <c r="L190">
        <f t="shared" si="26"/>
        <v>0</v>
      </c>
    </row>
    <row r="191" spans="1:12" x14ac:dyDescent="0.3">
      <c r="A191">
        <f t="shared" si="19"/>
        <v>10</v>
      </c>
      <c r="B191" t="str">
        <f t="shared" si="20"/>
        <v>2010</v>
      </c>
      <c r="C191" s="1">
        <f t="shared" si="27"/>
        <v>40482</v>
      </c>
      <c r="D191" s="2" cm="1">
        <f t="array" ref="D191">_xlfn.NUMBERVALUE(IF(VLOOKUP($A191,'Ingresos totales'!$1:$1048576,MATCH($B191,LEFT('Ingresos totales'!$1:$1,4),0),FALSE)="",NA(),VLOOKUP($A191,'Ingresos totales'!$1:$1048576,MATCH($B191,LEFT('Ingresos totales'!$1:$1,4),0),FALSE)))</f>
        <v>3860.1</v>
      </c>
      <c r="E191" cm="1">
        <f t="array" ref="E191">_xlfn.NUMBERVALUE(IF(VLOOKUP($A191,'Ingresos tributarios'!$1:$1048576,MATCH($B191,LEFT('Ingresos tributarios'!$1:$1,4),0),FALSE)="",NA(),VLOOKUP($A191,'Ingresos tributarios'!$1:$1048576,MATCH($B191,LEFT('Ingresos tributarios'!$1:$1,4),0),FALSE)))</f>
        <v>3670.2</v>
      </c>
      <c r="F191" cm="1">
        <f t="array" ref="F191">_xlfn.NUMBERVALUE(IF(VLOOKUP($A191,'Gastos totales'!$1:$1048576,MATCH($B191,LEFT('Gastos totales'!$1:$1,4),0),FALSE)="",NA(),VLOOKUP($A191,'Gastos totales'!$1:$1048576,MATCH($B191,LEFT('Gastos totales'!$1:$1,4),0),FALSE)))</f>
        <v>4156.2</v>
      </c>
      <c r="G191" s="2">
        <f t="shared" si="21"/>
        <v>296.09999999999991</v>
      </c>
      <c r="H191" t="e">
        <f t="shared" si="22"/>
        <v>#N/A</v>
      </c>
      <c r="I191" t="e">
        <f t="shared" si="23"/>
        <v>#N/A</v>
      </c>
      <c r="J191" t="e">
        <f t="shared" si="24"/>
        <v>#N/A</v>
      </c>
      <c r="K191" t="e">
        <f t="shared" si="25"/>
        <v>#N/A</v>
      </c>
      <c r="L191">
        <f t="shared" si="26"/>
        <v>0</v>
      </c>
    </row>
    <row r="192" spans="1:12" x14ac:dyDescent="0.3">
      <c r="A192">
        <f t="shared" si="19"/>
        <v>11</v>
      </c>
      <c r="B192" t="str">
        <f t="shared" si="20"/>
        <v>2010</v>
      </c>
      <c r="C192" s="1">
        <f t="shared" si="27"/>
        <v>40512</v>
      </c>
      <c r="D192" s="2" cm="1">
        <f t="array" ref="D192">_xlfn.NUMBERVALUE(IF(VLOOKUP($A192,'Ingresos totales'!$1:$1048576,MATCH($B192,LEFT('Ingresos totales'!$1:$1,4),0),FALSE)="",NA(),VLOOKUP($A192,'Ingresos totales'!$1:$1048576,MATCH($B192,LEFT('Ingresos totales'!$1:$1,4),0),FALSE)))</f>
        <v>2892.5</v>
      </c>
      <c r="E192" cm="1">
        <f t="array" ref="E192">_xlfn.NUMBERVALUE(IF(VLOOKUP($A192,'Ingresos tributarios'!$1:$1048576,MATCH($B192,LEFT('Ingresos tributarios'!$1:$1,4),0),FALSE)="",NA(),VLOOKUP($A192,'Ingresos tributarios'!$1:$1048576,MATCH($B192,LEFT('Ingresos tributarios'!$1:$1,4),0),FALSE)))</f>
        <v>2665.4</v>
      </c>
      <c r="F192" cm="1">
        <f t="array" ref="F192">_xlfn.NUMBERVALUE(IF(VLOOKUP($A192,'Gastos totales'!$1:$1048576,MATCH($B192,LEFT('Gastos totales'!$1:$1,4),0),FALSE)="",NA(),VLOOKUP($A192,'Gastos totales'!$1:$1048576,MATCH($B192,LEFT('Gastos totales'!$1:$1,4),0),FALSE)))</f>
        <v>4505.3</v>
      </c>
      <c r="G192" s="2">
        <f t="shared" si="21"/>
        <v>1612.8000000000002</v>
      </c>
      <c r="H192" t="e">
        <f t="shared" si="22"/>
        <v>#N/A</v>
      </c>
      <c r="I192" t="e">
        <f t="shared" si="23"/>
        <v>#N/A</v>
      </c>
      <c r="J192" t="e">
        <f t="shared" si="24"/>
        <v>#N/A</v>
      </c>
      <c r="K192" t="e">
        <f t="shared" si="25"/>
        <v>#N/A</v>
      </c>
      <c r="L192">
        <f t="shared" si="26"/>
        <v>0</v>
      </c>
    </row>
    <row r="193" spans="1:12" x14ac:dyDescent="0.3">
      <c r="A193">
        <f t="shared" si="19"/>
        <v>12</v>
      </c>
      <c r="B193" t="str">
        <f t="shared" si="20"/>
        <v>2010</v>
      </c>
      <c r="C193" s="1">
        <f t="shared" si="27"/>
        <v>40543</v>
      </c>
      <c r="D193" s="2" cm="1">
        <f t="array" ref="D193">_xlfn.NUMBERVALUE(IF(VLOOKUP($A193,'Ingresos totales'!$1:$1048576,MATCH($B193,LEFT('Ingresos totales'!$1:$1,4),0),FALSE)="",NA(),VLOOKUP($A193,'Ingresos totales'!$1:$1048576,MATCH($B193,LEFT('Ingresos totales'!$1:$1,4),0),FALSE)))</f>
        <v>3401.7160759499902</v>
      </c>
      <c r="E193" cm="1">
        <f t="array" ref="E193">_xlfn.NUMBERVALUE(IF(VLOOKUP($A193,'Ingresos tributarios'!$1:$1048576,MATCH($B193,LEFT('Ingresos tributarios'!$1:$1,4),0),FALSE)="",NA(),VLOOKUP($A193,'Ingresos tributarios'!$1:$1048576,MATCH($B193,LEFT('Ingresos tributarios'!$1:$1,4),0),FALSE)))</f>
        <v>2975.85683574</v>
      </c>
      <c r="F193" cm="1">
        <f t="array" ref="F193">_xlfn.NUMBERVALUE(IF(VLOOKUP($A193,'Gastos totales'!$1:$1048576,MATCH($B193,LEFT('Gastos totales'!$1:$1,4),0),FALSE)="",NA(),VLOOKUP($A193,'Gastos totales'!$1:$1048576,MATCH($B193,LEFT('Gastos totales'!$1:$1,4),0),FALSE)))</f>
        <v>6154.6782427600001</v>
      </c>
      <c r="G193" s="2">
        <f t="shared" si="21"/>
        <v>2752.9621668100099</v>
      </c>
      <c r="H193" t="e">
        <f t="shared" si="22"/>
        <v>#N/A</v>
      </c>
      <c r="I193" t="e">
        <f t="shared" si="23"/>
        <v>#N/A</v>
      </c>
      <c r="J193" t="e">
        <f t="shared" si="24"/>
        <v>#N/A</v>
      </c>
      <c r="K193" t="e">
        <f t="shared" si="25"/>
        <v>#N/A</v>
      </c>
      <c r="L193">
        <f t="shared" si="26"/>
        <v>0</v>
      </c>
    </row>
    <row r="194" spans="1:12" x14ac:dyDescent="0.3">
      <c r="A194">
        <f t="shared" si="19"/>
        <v>1</v>
      </c>
      <c r="B194" t="str">
        <f t="shared" si="20"/>
        <v>2011</v>
      </c>
      <c r="C194" s="1">
        <f t="shared" si="27"/>
        <v>40574</v>
      </c>
      <c r="D194" s="2" cm="1">
        <f t="array" ref="D194">_xlfn.NUMBERVALUE(IF(VLOOKUP($A194,'Ingresos totales'!$1:$1048576,MATCH($B194,LEFT('Ingresos totales'!$1:$1,4),0),FALSE)="",NA(),VLOOKUP($A194,'Ingresos totales'!$1:$1048576,MATCH($B194,LEFT('Ingresos totales'!$1:$1,4),0),FALSE)))</f>
        <v>3539.1027612900002</v>
      </c>
      <c r="E194" cm="1">
        <f t="array" ref="E194">_xlfn.NUMBERVALUE(IF(VLOOKUP($A194,'Ingresos tributarios'!$1:$1048576,MATCH($B194,LEFT('Ingresos tributarios'!$1:$1,4),0),FALSE)="",NA(),VLOOKUP($A194,'Ingresos tributarios'!$1:$1048576,MATCH($B194,LEFT('Ingresos tributarios'!$1:$1,4),0),FALSE)))</f>
        <v>3471.1952815700001</v>
      </c>
      <c r="F194" cm="1">
        <f t="array" ref="F194">_xlfn.NUMBERVALUE(IF(VLOOKUP($A194,'Gastos totales'!$1:$1048576,MATCH($B194,LEFT('Gastos totales'!$1:$1,4),0),FALSE)="",NA(),VLOOKUP($A194,'Gastos totales'!$1:$1048576,MATCH($B194,LEFT('Gastos totales'!$1:$1,4),0),FALSE)))</f>
        <v>3032.3069472299999</v>
      </c>
      <c r="G194" s="2">
        <f t="shared" si="21"/>
        <v>-506.79581406000034</v>
      </c>
      <c r="H194" t="e">
        <f t="shared" si="22"/>
        <v>#N/A</v>
      </c>
      <c r="I194" t="e">
        <f t="shared" si="23"/>
        <v>#N/A</v>
      </c>
      <c r="J194" t="e">
        <f t="shared" si="24"/>
        <v>#N/A</v>
      </c>
      <c r="K194" t="e">
        <f t="shared" si="25"/>
        <v>#N/A</v>
      </c>
      <c r="L194">
        <f t="shared" si="26"/>
        <v>0</v>
      </c>
    </row>
    <row r="195" spans="1:12" x14ac:dyDescent="0.3">
      <c r="A195">
        <f t="shared" ref="A195:A258" si="28">+MONTH(C195)</f>
        <v>2</v>
      </c>
      <c r="B195" t="str">
        <f t="shared" ref="B195:B258" si="29">+TEXT(YEAR(C195),"0")</f>
        <v>2011</v>
      </c>
      <c r="C195" s="1">
        <f t="shared" si="27"/>
        <v>40602</v>
      </c>
      <c r="D195" s="2" cm="1">
        <f t="array" ref="D195">_xlfn.NUMBERVALUE(IF(VLOOKUP($A195,'Ingresos totales'!$1:$1048576,MATCH($B195,LEFT('Ingresos totales'!$1:$1,4),0),FALSE)="",NA(),VLOOKUP($A195,'Ingresos totales'!$1:$1048576,MATCH($B195,LEFT('Ingresos totales'!$1:$1,4),0),FALSE)))</f>
        <v>2664.7724901299998</v>
      </c>
      <c r="E195" cm="1">
        <f t="array" ref="E195">_xlfn.NUMBERVALUE(IF(VLOOKUP($A195,'Ingresos tributarios'!$1:$1048576,MATCH($B195,LEFT('Ingresos tributarios'!$1:$1,4),0),FALSE)="",NA(),VLOOKUP($A195,'Ingresos tributarios'!$1:$1048576,MATCH($B195,LEFT('Ingresos tributarios'!$1:$1,4),0),FALSE)))</f>
        <v>2519.5179836399998</v>
      </c>
      <c r="F195" cm="1">
        <f t="array" ref="F195">_xlfn.NUMBERVALUE(IF(VLOOKUP($A195,'Gastos totales'!$1:$1048576,MATCH($B195,LEFT('Gastos totales'!$1:$1,4),0),FALSE)="",NA(),VLOOKUP($A195,'Gastos totales'!$1:$1048576,MATCH($B195,LEFT('Gastos totales'!$1:$1,4),0),FALSE)))</f>
        <v>3744.1253798600001</v>
      </c>
      <c r="G195" s="2">
        <f t="shared" ref="G195:G258" si="30">+F195-D195</f>
        <v>1079.3528897300002</v>
      </c>
      <c r="H195" t="e">
        <f t="shared" ref="H195:H258" si="31">+IF(ISNA(D196),D195,NA())</f>
        <v>#N/A</v>
      </c>
      <c r="I195" t="e">
        <f t="shared" ref="I195:I258" si="32">+IF(ISNA(E196),E195,NA())</f>
        <v>#N/A</v>
      </c>
      <c r="J195" t="e">
        <f t="shared" ref="J195:J258" si="33">+IF(ISNA(F196),F195,NA())</f>
        <v>#N/A</v>
      </c>
      <c r="K195" t="e">
        <f t="shared" ref="K195:K258" si="34">+IF(ISNA(G196),G195,NA())</f>
        <v>#N/A</v>
      </c>
      <c r="L195">
        <f t="shared" ref="L195:L258" si="35">+IF(AND(ISNA(D195)=FALSE,_xlfn.NUMBERVALUE(B195)&gt;=2018),1,0)</f>
        <v>0</v>
      </c>
    </row>
    <row r="196" spans="1:12" x14ac:dyDescent="0.3">
      <c r="A196">
        <f t="shared" si="28"/>
        <v>3</v>
      </c>
      <c r="B196" t="str">
        <f t="shared" si="29"/>
        <v>2011</v>
      </c>
      <c r="C196" s="1">
        <f t="shared" ref="C196:C259" si="36">+EOMONTH(C195,1)</f>
        <v>40633</v>
      </c>
      <c r="D196" s="2" cm="1">
        <f t="array" ref="D196">_xlfn.NUMBERVALUE(IF(VLOOKUP($A196,'Ingresos totales'!$1:$1048576,MATCH($B196,LEFT('Ingresos totales'!$1:$1,4),0),FALSE)="",NA(),VLOOKUP($A196,'Ingresos totales'!$1:$1048576,MATCH($B196,LEFT('Ingresos totales'!$1:$1,4),0),FALSE)))</f>
        <v>4527.2475450600004</v>
      </c>
      <c r="E196" cm="1">
        <f t="array" ref="E196">_xlfn.NUMBERVALUE(IF(VLOOKUP($A196,'Ingresos tributarios'!$1:$1048576,MATCH($B196,LEFT('Ingresos tributarios'!$1:$1,4),0),FALSE)="",NA(),VLOOKUP($A196,'Ingresos tributarios'!$1:$1048576,MATCH($B196,LEFT('Ingresos tributarios'!$1:$1,4),0),FALSE)))</f>
        <v>4213.9090571999996</v>
      </c>
      <c r="F196" cm="1">
        <f t="array" ref="F196">_xlfn.NUMBERVALUE(IF(VLOOKUP($A196,'Gastos totales'!$1:$1048576,MATCH($B196,LEFT('Gastos totales'!$1:$1,4),0),FALSE)="",NA(),VLOOKUP($A196,'Gastos totales'!$1:$1048576,MATCH($B196,LEFT('Gastos totales'!$1:$1,4),0),FALSE)))</f>
        <v>4273.24719886</v>
      </c>
      <c r="G196" s="2">
        <f t="shared" si="30"/>
        <v>-254.00034620000042</v>
      </c>
      <c r="H196" t="e">
        <f t="shared" si="31"/>
        <v>#N/A</v>
      </c>
      <c r="I196" t="e">
        <f t="shared" si="32"/>
        <v>#N/A</v>
      </c>
      <c r="J196" t="e">
        <f t="shared" si="33"/>
        <v>#N/A</v>
      </c>
      <c r="K196" t="e">
        <f t="shared" si="34"/>
        <v>#N/A</v>
      </c>
      <c r="L196">
        <f t="shared" si="35"/>
        <v>0</v>
      </c>
    </row>
    <row r="197" spans="1:12" x14ac:dyDescent="0.3">
      <c r="A197">
        <f t="shared" si="28"/>
        <v>4</v>
      </c>
      <c r="B197" t="str">
        <f t="shared" si="29"/>
        <v>2011</v>
      </c>
      <c r="C197" s="1">
        <f t="shared" si="36"/>
        <v>40663</v>
      </c>
      <c r="D197" s="2" cm="1">
        <f t="array" ref="D197">_xlfn.NUMBERVALUE(IF(VLOOKUP($A197,'Ingresos totales'!$1:$1048576,MATCH($B197,LEFT('Ingresos totales'!$1:$1,4),0),FALSE)="",NA(),VLOOKUP($A197,'Ingresos totales'!$1:$1048576,MATCH($B197,LEFT('Ingresos totales'!$1:$1,4),0),FALSE)))</f>
        <v>4067.9948165599999</v>
      </c>
      <c r="E197" cm="1">
        <f t="array" ref="E197">_xlfn.NUMBERVALUE(IF(VLOOKUP($A197,'Ingresos tributarios'!$1:$1048576,MATCH($B197,LEFT('Ingresos tributarios'!$1:$1,4),0),FALSE)="",NA(),VLOOKUP($A197,'Ingresos tributarios'!$1:$1048576,MATCH($B197,LEFT('Ingresos tributarios'!$1:$1,4),0),FALSE)))</f>
        <v>3887.3510043199999</v>
      </c>
      <c r="F197" cm="1">
        <f t="array" ref="F197">_xlfn.NUMBERVALUE(IF(VLOOKUP($A197,'Gastos totales'!$1:$1048576,MATCH($B197,LEFT('Gastos totales'!$1:$1,4),0),FALSE)="",NA(),VLOOKUP($A197,'Gastos totales'!$1:$1048576,MATCH($B197,LEFT('Gastos totales'!$1:$1,4),0),FALSE)))</f>
        <v>4164.1067923700002</v>
      </c>
      <c r="G197" s="2">
        <f t="shared" si="30"/>
        <v>96.111975810000331</v>
      </c>
      <c r="H197" t="e">
        <f t="shared" si="31"/>
        <v>#N/A</v>
      </c>
      <c r="I197" t="e">
        <f t="shared" si="32"/>
        <v>#N/A</v>
      </c>
      <c r="J197" t="e">
        <f t="shared" si="33"/>
        <v>#N/A</v>
      </c>
      <c r="K197" t="e">
        <f t="shared" si="34"/>
        <v>#N/A</v>
      </c>
      <c r="L197">
        <f t="shared" si="35"/>
        <v>0</v>
      </c>
    </row>
    <row r="198" spans="1:12" x14ac:dyDescent="0.3">
      <c r="A198">
        <f t="shared" si="28"/>
        <v>5</v>
      </c>
      <c r="B198" t="str">
        <f t="shared" si="29"/>
        <v>2011</v>
      </c>
      <c r="C198" s="1">
        <f t="shared" si="36"/>
        <v>40694</v>
      </c>
      <c r="D198" s="2" cm="1">
        <f t="array" ref="D198">_xlfn.NUMBERVALUE(IF(VLOOKUP($A198,'Ingresos totales'!$1:$1048576,MATCH($B198,LEFT('Ingresos totales'!$1:$1,4),0),FALSE)="",NA(),VLOOKUP($A198,'Ingresos totales'!$1:$1048576,MATCH($B198,LEFT('Ingresos totales'!$1:$1,4),0),FALSE)))</f>
        <v>2999.4984479099999</v>
      </c>
      <c r="E198" cm="1">
        <f t="array" ref="E198">_xlfn.NUMBERVALUE(IF(VLOOKUP($A198,'Ingresos tributarios'!$1:$1048576,MATCH($B198,LEFT('Ingresos tributarios'!$1:$1,4),0),FALSE)="",NA(),VLOOKUP($A198,'Ingresos tributarios'!$1:$1048576,MATCH($B198,LEFT('Ingresos tributarios'!$1:$1,4),0),FALSE)))</f>
        <v>2837.97569621</v>
      </c>
      <c r="F198" cm="1">
        <f t="array" ref="F198">_xlfn.NUMBERVALUE(IF(VLOOKUP($A198,'Gastos totales'!$1:$1048576,MATCH($B198,LEFT('Gastos totales'!$1:$1,4),0),FALSE)="",NA(),VLOOKUP($A198,'Gastos totales'!$1:$1048576,MATCH($B198,LEFT('Gastos totales'!$1:$1,4),0),FALSE)))</f>
        <v>4921.4609234899999</v>
      </c>
      <c r="G198" s="2">
        <f t="shared" si="30"/>
        <v>1921.96247558</v>
      </c>
      <c r="H198" t="e">
        <f t="shared" si="31"/>
        <v>#N/A</v>
      </c>
      <c r="I198" t="e">
        <f t="shared" si="32"/>
        <v>#N/A</v>
      </c>
      <c r="J198" t="e">
        <f t="shared" si="33"/>
        <v>#N/A</v>
      </c>
      <c r="K198" t="e">
        <f t="shared" si="34"/>
        <v>#N/A</v>
      </c>
      <c r="L198">
        <f t="shared" si="35"/>
        <v>0</v>
      </c>
    </row>
    <row r="199" spans="1:12" x14ac:dyDescent="0.3">
      <c r="A199">
        <f t="shared" si="28"/>
        <v>6</v>
      </c>
      <c r="B199" t="str">
        <f t="shared" si="29"/>
        <v>2011</v>
      </c>
      <c r="C199" s="1">
        <f t="shared" si="36"/>
        <v>40724</v>
      </c>
      <c r="D199" s="2" cm="1">
        <f t="array" ref="D199">_xlfn.NUMBERVALUE(IF(VLOOKUP($A199,'Ingresos totales'!$1:$1048576,MATCH($B199,LEFT('Ingresos totales'!$1:$1,4),0),FALSE)="",NA(),VLOOKUP($A199,'Ingresos totales'!$1:$1048576,MATCH($B199,LEFT('Ingresos totales'!$1:$1,4),0),FALSE)))</f>
        <v>3351.2065595600002</v>
      </c>
      <c r="E199" cm="1">
        <f t="array" ref="E199">_xlfn.NUMBERVALUE(IF(VLOOKUP($A199,'Ingresos tributarios'!$1:$1048576,MATCH($B199,LEFT('Ingresos tributarios'!$1:$1,4),0),FALSE)="",NA(),VLOOKUP($A199,'Ingresos tributarios'!$1:$1048576,MATCH($B199,LEFT('Ingresos tributarios'!$1:$1,4),0),FALSE)))</f>
        <v>2998.1789812100001</v>
      </c>
      <c r="F199" cm="1">
        <f t="array" ref="F199">_xlfn.NUMBERVALUE(IF(VLOOKUP($A199,'Gastos totales'!$1:$1048576,MATCH($B199,LEFT('Gastos totales'!$1:$1,4),0),FALSE)="",NA(),VLOOKUP($A199,'Gastos totales'!$1:$1048576,MATCH($B199,LEFT('Gastos totales'!$1:$1,4),0),FALSE)))</f>
        <v>3870.7688269999999</v>
      </c>
      <c r="G199" s="2">
        <f t="shared" si="30"/>
        <v>519.56226743999969</v>
      </c>
      <c r="H199" t="e">
        <f t="shared" si="31"/>
        <v>#N/A</v>
      </c>
      <c r="I199" t="e">
        <f t="shared" si="32"/>
        <v>#N/A</v>
      </c>
      <c r="J199" t="e">
        <f t="shared" si="33"/>
        <v>#N/A</v>
      </c>
      <c r="K199" t="e">
        <f t="shared" si="34"/>
        <v>#N/A</v>
      </c>
      <c r="L199">
        <f t="shared" si="35"/>
        <v>0</v>
      </c>
    </row>
    <row r="200" spans="1:12" x14ac:dyDescent="0.3">
      <c r="A200">
        <f t="shared" si="28"/>
        <v>7</v>
      </c>
      <c r="B200" t="str">
        <f t="shared" si="29"/>
        <v>2011</v>
      </c>
      <c r="C200" s="1">
        <f t="shared" si="36"/>
        <v>40755</v>
      </c>
      <c r="D200" s="2" cm="1">
        <f t="array" ref="D200">_xlfn.NUMBERVALUE(IF(VLOOKUP($A200,'Ingresos totales'!$1:$1048576,MATCH($B200,LEFT('Ingresos totales'!$1:$1,4),0),FALSE)="",NA(),VLOOKUP($A200,'Ingresos totales'!$1:$1048576,MATCH($B200,LEFT('Ingresos totales'!$1:$1,4),0),FALSE)))</f>
        <v>4394.5165648800003</v>
      </c>
      <c r="E200" cm="1">
        <f t="array" ref="E200">_xlfn.NUMBERVALUE(IF(VLOOKUP($A200,'Ingresos tributarios'!$1:$1048576,MATCH($B200,LEFT('Ingresos tributarios'!$1:$1,4),0),FALSE)="",NA(),VLOOKUP($A200,'Ingresos tributarios'!$1:$1048576,MATCH($B200,LEFT('Ingresos tributarios'!$1:$1,4),0),FALSE)))</f>
        <v>4185.0385157000001</v>
      </c>
      <c r="F200" cm="1">
        <f t="array" ref="F200">_xlfn.NUMBERVALUE(IF(VLOOKUP($A200,'Gastos totales'!$1:$1048576,MATCH($B200,LEFT('Gastos totales'!$1:$1,4),0),FALSE)="",NA(),VLOOKUP($A200,'Gastos totales'!$1:$1048576,MATCH($B200,LEFT('Gastos totales'!$1:$1,4),0),FALSE)))</f>
        <v>4913.7183537800001</v>
      </c>
      <c r="G200" s="2">
        <f t="shared" si="30"/>
        <v>519.20178889999988</v>
      </c>
      <c r="H200" t="e">
        <f t="shared" si="31"/>
        <v>#N/A</v>
      </c>
      <c r="I200" t="e">
        <f t="shared" si="32"/>
        <v>#N/A</v>
      </c>
      <c r="J200" t="e">
        <f t="shared" si="33"/>
        <v>#N/A</v>
      </c>
      <c r="K200" t="e">
        <f t="shared" si="34"/>
        <v>#N/A</v>
      </c>
      <c r="L200">
        <f t="shared" si="35"/>
        <v>0</v>
      </c>
    </row>
    <row r="201" spans="1:12" x14ac:dyDescent="0.3">
      <c r="A201">
        <f t="shared" si="28"/>
        <v>8</v>
      </c>
      <c r="B201" t="str">
        <f t="shared" si="29"/>
        <v>2011</v>
      </c>
      <c r="C201" s="1">
        <f t="shared" si="36"/>
        <v>40786</v>
      </c>
      <c r="D201" s="2" cm="1">
        <f t="array" ref="D201">_xlfn.NUMBERVALUE(IF(VLOOKUP($A201,'Ingresos totales'!$1:$1048576,MATCH($B201,LEFT('Ingresos totales'!$1:$1,4),0),FALSE)="",NA(),VLOOKUP($A201,'Ingresos totales'!$1:$1048576,MATCH($B201,LEFT('Ingresos totales'!$1:$1,4),0),FALSE)))</f>
        <v>3109.4753110800002</v>
      </c>
      <c r="E201" cm="1">
        <f t="array" ref="E201">_xlfn.NUMBERVALUE(IF(VLOOKUP($A201,'Ingresos tributarios'!$1:$1048576,MATCH($B201,LEFT('Ingresos tributarios'!$1:$1,4),0),FALSE)="",NA(),VLOOKUP($A201,'Ingresos tributarios'!$1:$1048576,MATCH($B201,LEFT('Ingresos tributarios'!$1:$1,4),0),FALSE)))</f>
        <v>3001.6253567499998</v>
      </c>
      <c r="F201" cm="1">
        <f t="array" ref="F201">_xlfn.NUMBERVALUE(IF(VLOOKUP($A201,'Gastos totales'!$1:$1048576,MATCH($B201,LEFT('Gastos totales'!$1:$1,4),0),FALSE)="",NA(),VLOOKUP($A201,'Gastos totales'!$1:$1048576,MATCH($B201,LEFT('Gastos totales'!$1:$1,4),0),FALSE)))</f>
        <v>4381.4914187200002</v>
      </c>
      <c r="G201" s="2">
        <f t="shared" si="30"/>
        <v>1272.01610764</v>
      </c>
      <c r="H201" t="e">
        <f t="shared" si="31"/>
        <v>#N/A</v>
      </c>
      <c r="I201" t="e">
        <f t="shared" si="32"/>
        <v>#N/A</v>
      </c>
      <c r="J201" t="e">
        <f t="shared" si="33"/>
        <v>#N/A</v>
      </c>
      <c r="K201" t="e">
        <f t="shared" si="34"/>
        <v>#N/A</v>
      </c>
      <c r="L201">
        <f t="shared" si="35"/>
        <v>0</v>
      </c>
    </row>
    <row r="202" spans="1:12" x14ac:dyDescent="0.3">
      <c r="A202">
        <f t="shared" si="28"/>
        <v>9</v>
      </c>
      <c r="B202" t="str">
        <f t="shared" si="29"/>
        <v>2011</v>
      </c>
      <c r="C202" s="1">
        <f t="shared" si="36"/>
        <v>40816</v>
      </c>
      <c r="D202" s="2" cm="1">
        <f t="array" ref="D202">_xlfn.NUMBERVALUE(IF(VLOOKUP($A202,'Ingresos totales'!$1:$1048576,MATCH($B202,LEFT('Ingresos totales'!$1:$1,4),0),FALSE)="",NA(),VLOOKUP($A202,'Ingresos totales'!$1:$1048576,MATCH($B202,LEFT('Ingresos totales'!$1:$1,4),0),FALSE)))</f>
        <v>3176.75020713</v>
      </c>
      <c r="E202" cm="1">
        <f t="array" ref="E202">_xlfn.NUMBERVALUE(IF(VLOOKUP($A202,'Ingresos tributarios'!$1:$1048576,MATCH($B202,LEFT('Ingresos tributarios'!$1:$1,4),0),FALSE)="",NA(),VLOOKUP($A202,'Ingresos tributarios'!$1:$1048576,MATCH($B202,LEFT('Ingresos tributarios'!$1:$1,4),0),FALSE)))</f>
        <v>2905.4652614199999</v>
      </c>
      <c r="F202" cm="1">
        <f t="array" ref="F202">_xlfn.NUMBERVALUE(IF(VLOOKUP($A202,'Gastos totales'!$1:$1048576,MATCH($B202,LEFT('Gastos totales'!$1:$1,4),0),FALSE)="",NA(),VLOOKUP($A202,'Gastos totales'!$1:$1048576,MATCH($B202,LEFT('Gastos totales'!$1:$1,4),0),FALSE)))</f>
        <v>4049.87507375</v>
      </c>
      <c r="G202" s="2">
        <f t="shared" si="30"/>
        <v>873.12486661999992</v>
      </c>
      <c r="H202" t="e">
        <f t="shared" si="31"/>
        <v>#N/A</v>
      </c>
      <c r="I202" t="e">
        <f t="shared" si="32"/>
        <v>#N/A</v>
      </c>
      <c r="J202" t="e">
        <f t="shared" si="33"/>
        <v>#N/A</v>
      </c>
      <c r="K202" t="e">
        <f t="shared" si="34"/>
        <v>#N/A</v>
      </c>
      <c r="L202">
        <f t="shared" si="35"/>
        <v>0</v>
      </c>
    </row>
    <row r="203" spans="1:12" x14ac:dyDescent="0.3">
      <c r="A203">
        <f t="shared" si="28"/>
        <v>10</v>
      </c>
      <c r="B203" t="str">
        <f t="shared" si="29"/>
        <v>2011</v>
      </c>
      <c r="C203" s="1">
        <f t="shared" si="36"/>
        <v>40847</v>
      </c>
      <c r="D203" s="2" cm="1">
        <f t="array" ref="D203">_xlfn.NUMBERVALUE(IF(VLOOKUP($A203,'Ingresos totales'!$1:$1048576,MATCH($B203,LEFT('Ingresos totales'!$1:$1,4),0),FALSE)="",NA(),VLOOKUP($A203,'Ingresos totales'!$1:$1048576,MATCH($B203,LEFT('Ingresos totales'!$1:$1,4),0),FALSE)))</f>
        <v>4505.8210292800004</v>
      </c>
      <c r="E203" cm="1">
        <f t="array" ref="E203">_xlfn.NUMBERVALUE(IF(VLOOKUP($A203,'Ingresos tributarios'!$1:$1048576,MATCH($B203,LEFT('Ingresos tributarios'!$1:$1,4),0),FALSE)="",NA(),VLOOKUP($A203,'Ingresos tributarios'!$1:$1048576,MATCH($B203,LEFT('Ingresos tributarios'!$1:$1,4),0),FALSE)))</f>
        <v>4289.61141649</v>
      </c>
      <c r="F203" cm="1">
        <f t="array" ref="F203">_xlfn.NUMBERVALUE(IF(VLOOKUP($A203,'Gastos totales'!$1:$1048576,MATCH($B203,LEFT('Gastos totales'!$1:$1,4),0),FALSE)="",NA(),VLOOKUP($A203,'Gastos totales'!$1:$1048576,MATCH($B203,LEFT('Gastos totales'!$1:$1,4),0),FALSE)))</f>
        <v>4300.9157872200003</v>
      </c>
      <c r="G203" s="2">
        <f t="shared" si="30"/>
        <v>-204.90524206000009</v>
      </c>
      <c r="H203" t="e">
        <f t="shared" si="31"/>
        <v>#N/A</v>
      </c>
      <c r="I203" t="e">
        <f t="shared" si="32"/>
        <v>#N/A</v>
      </c>
      <c r="J203" t="e">
        <f t="shared" si="33"/>
        <v>#N/A</v>
      </c>
      <c r="K203" t="e">
        <f t="shared" si="34"/>
        <v>#N/A</v>
      </c>
      <c r="L203">
        <f t="shared" si="35"/>
        <v>0</v>
      </c>
    </row>
    <row r="204" spans="1:12" x14ac:dyDescent="0.3">
      <c r="A204">
        <f t="shared" si="28"/>
        <v>11</v>
      </c>
      <c r="B204" t="str">
        <f t="shared" si="29"/>
        <v>2011</v>
      </c>
      <c r="C204" s="1">
        <f t="shared" si="36"/>
        <v>40877</v>
      </c>
      <c r="D204" s="2" cm="1">
        <f t="array" ref="D204">_xlfn.NUMBERVALUE(IF(VLOOKUP($A204,'Ingresos totales'!$1:$1048576,MATCH($B204,LEFT('Ingresos totales'!$1:$1,4),0),FALSE)="",NA(),VLOOKUP($A204,'Ingresos totales'!$1:$1048576,MATCH($B204,LEFT('Ingresos totales'!$1:$1,4),0),FALSE)))</f>
        <v>3306.5300191000001</v>
      </c>
      <c r="E204" cm="1">
        <f t="array" ref="E204">_xlfn.NUMBERVALUE(IF(VLOOKUP($A204,'Ingresos tributarios'!$1:$1048576,MATCH($B204,LEFT('Ingresos tributarios'!$1:$1,4),0),FALSE)="",NA(),VLOOKUP($A204,'Ingresos tributarios'!$1:$1048576,MATCH($B204,LEFT('Ingresos tributarios'!$1:$1,4),0),FALSE)))</f>
        <v>2915.9814200699998</v>
      </c>
      <c r="F204" cm="1">
        <f t="array" ref="F204">_xlfn.NUMBERVALUE(IF(VLOOKUP($A204,'Gastos totales'!$1:$1048576,MATCH($B204,LEFT('Gastos totales'!$1:$1,4),0),FALSE)="",NA(),VLOOKUP($A204,'Gastos totales'!$1:$1048576,MATCH($B204,LEFT('Gastos totales'!$1:$1,4),0),FALSE)))</f>
        <v>3941.1405163600002</v>
      </c>
      <c r="G204" s="2">
        <f t="shared" si="30"/>
        <v>634.6104972600001</v>
      </c>
      <c r="H204" t="e">
        <f t="shared" si="31"/>
        <v>#N/A</v>
      </c>
      <c r="I204" t="e">
        <f t="shared" si="32"/>
        <v>#N/A</v>
      </c>
      <c r="J204" t="e">
        <f t="shared" si="33"/>
        <v>#N/A</v>
      </c>
      <c r="K204" t="e">
        <f t="shared" si="34"/>
        <v>#N/A</v>
      </c>
      <c r="L204">
        <f t="shared" si="35"/>
        <v>0</v>
      </c>
    </row>
    <row r="205" spans="1:12" x14ac:dyDescent="0.3">
      <c r="A205">
        <f t="shared" si="28"/>
        <v>12</v>
      </c>
      <c r="B205" t="str">
        <f t="shared" si="29"/>
        <v>2011</v>
      </c>
      <c r="C205" s="1">
        <f t="shared" si="36"/>
        <v>40908</v>
      </c>
      <c r="D205" s="2" cm="1">
        <f t="array" ref="D205">_xlfn.NUMBERVALUE(IF(VLOOKUP($A205,'Ingresos totales'!$1:$1048576,MATCH($B205,LEFT('Ingresos totales'!$1:$1,4),0),FALSE)="",NA(),VLOOKUP($A205,'Ingresos totales'!$1:$1048576,MATCH($B205,LEFT('Ingresos totales'!$1:$1,4),0),FALSE)))</f>
        <v>3511.0767066499998</v>
      </c>
      <c r="E205" cm="1">
        <f t="array" ref="E205">_xlfn.NUMBERVALUE(IF(VLOOKUP($A205,'Ingresos tributarios'!$1:$1048576,MATCH($B205,LEFT('Ingresos tributarios'!$1:$1,4),0),FALSE)="",NA(),VLOOKUP($A205,'Ingresos tributarios'!$1:$1048576,MATCH($B205,LEFT('Ingresos tributarios'!$1:$1,4),0),FALSE)))</f>
        <v>3066.3039670399999</v>
      </c>
      <c r="F205" cm="1">
        <f t="array" ref="F205">_xlfn.NUMBERVALUE(IF(VLOOKUP($A205,'Gastos totales'!$1:$1048576,MATCH($B205,LEFT('Gastos totales'!$1:$1,4),0),FALSE)="",NA(),VLOOKUP($A205,'Gastos totales'!$1:$1048576,MATCH($B205,LEFT('Gastos totales'!$1:$1,4),0),FALSE)))</f>
        <v>7917.8194815500001</v>
      </c>
      <c r="G205" s="2">
        <f t="shared" si="30"/>
        <v>4406.7427748999999</v>
      </c>
      <c r="H205" t="e">
        <f t="shared" si="31"/>
        <v>#N/A</v>
      </c>
      <c r="I205" t="e">
        <f t="shared" si="32"/>
        <v>#N/A</v>
      </c>
      <c r="J205" t="e">
        <f t="shared" si="33"/>
        <v>#N/A</v>
      </c>
      <c r="K205" t="e">
        <f t="shared" si="34"/>
        <v>#N/A</v>
      </c>
      <c r="L205">
        <f t="shared" si="35"/>
        <v>0</v>
      </c>
    </row>
    <row r="206" spans="1:12" x14ac:dyDescent="0.3">
      <c r="A206">
        <f t="shared" si="28"/>
        <v>1</v>
      </c>
      <c r="B206" t="str">
        <f t="shared" si="29"/>
        <v>2012</v>
      </c>
      <c r="C206" s="1">
        <f t="shared" si="36"/>
        <v>40939</v>
      </c>
      <c r="D206" s="2" cm="1">
        <f t="array" ref="D206">_xlfn.NUMBERVALUE(IF(VLOOKUP($A206,'Ingresos totales'!$1:$1048576,MATCH($B206,LEFT('Ingresos totales'!$1:$1,4),0),FALSE)="",NA(),VLOOKUP($A206,'Ingresos totales'!$1:$1048576,MATCH($B206,LEFT('Ingresos totales'!$1:$1,4),0),FALSE)))</f>
        <v>3973.17155336</v>
      </c>
      <c r="E206" cm="1">
        <f t="array" ref="E206">_xlfn.NUMBERVALUE(IF(VLOOKUP($A206,'Ingresos tributarios'!$1:$1048576,MATCH($B206,LEFT('Ingresos tributarios'!$1:$1,4),0),FALSE)="",NA(),VLOOKUP($A206,'Ingresos tributarios'!$1:$1048576,MATCH($B206,LEFT('Ingresos tributarios'!$1:$1,4),0),FALSE)))</f>
        <v>3867.7989505800001</v>
      </c>
      <c r="F206" cm="1">
        <f t="array" ref="F206">_xlfn.NUMBERVALUE(IF(VLOOKUP($A206,'Gastos totales'!$1:$1048576,MATCH($B206,LEFT('Gastos totales'!$1:$1,4),0),FALSE)="",NA(),VLOOKUP($A206,'Gastos totales'!$1:$1048576,MATCH($B206,LEFT('Gastos totales'!$1:$1,4),0),FALSE)))</f>
        <v>3277.7162880599999</v>
      </c>
      <c r="G206" s="2">
        <f t="shared" si="30"/>
        <v>-695.45526530000006</v>
      </c>
      <c r="H206" t="e">
        <f t="shared" si="31"/>
        <v>#N/A</v>
      </c>
      <c r="I206" t="e">
        <f t="shared" si="32"/>
        <v>#N/A</v>
      </c>
      <c r="J206" t="e">
        <f t="shared" si="33"/>
        <v>#N/A</v>
      </c>
      <c r="K206" t="e">
        <f t="shared" si="34"/>
        <v>#N/A</v>
      </c>
      <c r="L206">
        <f t="shared" si="35"/>
        <v>0</v>
      </c>
    </row>
    <row r="207" spans="1:12" x14ac:dyDescent="0.3">
      <c r="A207">
        <f t="shared" si="28"/>
        <v>2</v>
      </c>
      <c r="B207" t="str">
        <f t="shared" si="29"/>
        <v>2012</v>
      </c>
      <c r="C207" s="1">
        <f t="shared" si="36"/>
        <v>40968</v>
      </c>
      <c r="D207" s="2" cm="1">
        <f t="array" ref="D207">_xlfn.NUMBERVALUE(IF(VLOOKUP($A207,'Ingresos totales'!$1:$1048576,MATCH($B207,LEFT('Ingresos totales'!$1:$1,4),0),FALSE)="",NA(),VLOOKUP($A207,'Ingresos totales'!$1:$1048576,MATCH($B207,LEFT('Ingresos totales'!$1:$1,4),0),FALSE)))</f>
        <v>3158.6973125899999</v>
      </c>
      <c r="E207" cm="1">
        <f t="array" ref="E207">_xlfn.NUMBERVALUE(IF(VLOOKUP($A207,'Ingresos tributarios'!$1:$1048576,MATCH($B207,LEFT('Ingresos tributarios'!$1:$1,4),0),FALSE)="",NA(),VLOOKUP($A207,'Ingresos tributarios'!$1:$1048576,MATCH($B207,LEFT('Ingresos tributarios'!$1:$1,4),0),FALSE)))</f>
        <v>2863.4738010800002</v>
      </c>
      <c r="F207" cm="1">
        <f t="array" ref="F207">_xlfn.NUMBERVALUE(IF(VLOOKUP($A207,'Gastos totales'!$1:$1048576,MATCH($B207,LEFT('Gastos totales'!$1:$1,4),0),FALSE)="",NA(),VLOOKUP($A207,'Gastos totales'!$1:$1048576,MATCH($B207,LEFT('Gastos totales'!$1:$1,4),0),FALSE)))</f>
        <v>3381.67327419</v>
      </c>
      <c r="G207" s="2">
        <f t="shared" si="30"/>
        <v>222.97596160000012</v>
      </c>
      <c r="H207" t="e">
        <f t="shared" si="31"/>
        <v>#N/A</v>
      </c>
      <c r="I207" t="e">
        <f t="shared" si="32"/>
        <v>#N/A</v>
      </c>
      <c r="J207" t="e">
        <f t="shared" si="33"/>
        <v>#N/A</v>
      </c>
      <c r="K207" t="e">
        <f t="shared" si="34"/>
        <v>#N/A</v>
      </c>
      <c r="L207">
        <f t="shared" si="35"/>
        <v>0</v>
      </c>
    </row>
    <row r="208" spans="1:12" x14ac:dyDescent="0.3">
      <c r="A208">
        <f t="shared" si="28"/>
        <v>3</v>
      </c>
      <c r="B208" t="str">
        <f t="shared" si="29"/>
        <v>2012</v>
      </c>
      <c r="C208" s="1">
        <f t="shared" si="36"/>
        <v>40999</v>
      </c>
      <c r="D208" s="2" cm="1">
        <f t="array" ref="D208">_xlfn.NUMBERVALUE(IF(VLOOKUP($A208,'Ingresos totales'!$1:$1048576,MATCH($B208,LEFT('Ingresos totales'!$1:$1,4),0),FALSE)="",NA(),VLOOKUP($A208,'Ingresos totales'!$1:$1048576,MATCH($B208,LEFT('Ingresos totales'!$1:$1,4),0),FALSE)))</f>
        <v>4288.0613756100001</v>
      </c>
      <c r="E208" cm="1">
        <f t="array" ref="E208">_xlfn.NUMBERVALUE(IF(VLOOKUP($A208,'Ingresos tributarios'!$1:$1048576,MATCH($B208,LEFT('Ingresos tributarios'!$1:$1,4),0),FALSE)="",NA(),VLOOKUP($A208,'Ingresos tributarios'!$1:$1048576,MATCH($B208,LEFT('Ingresos tributarios'!$1:$1,4),0),FALSE)))</f>
        <v>4095.1601116900001</v>
      </c>
      <c r="F208" cm="1">
        <f t="array" ref="F208">_xlfn.NUMBERVALUE(IF(VLOOKUP($A208,'Gastos totales'!$1:$1048576,MATCH($B208,LEFT('Gastos totales'!$1:$1,4),0),FALSE)="",NA(),VLOOKUP($A208,'Gastos totales'!$1:$1048576,MATCH($B208,LEFT('Gastos totales'!$1:$1,4),0),FALSE)))</f>
        <v>3821.0057887200001</v>
      </c>
      <c r="G208" s="2">
        <f t="shared" si="30"/>
        <v>-467.05558689000009</v>
      </c>
      <c r="H208" t="e">
        <f t="shared" si="31"/>
        <v>#N/A</v>
      </c>
      <c r="I208" t="e">
        <f t="shared" si="32"/>
        <v>#N/A</v>
      </c>
      <c r="J208" t="e">
        <f t="shared" si="33"/>
        <v>#N/A</v>
      </c>
      <c r="K208" t="e">
        <f t="shared" si="34"/>
        <v>#N/A</v>
      </c>
      <c r="L208">
        <f t="shared" si="35"/>
        <v>0</v>
      </c>
    </row>
    <row r="209" spans="1:12" x14ac:dyDescent="0.3">
      <c r="A209">
        <f t="shared" si="28"/>
        <v>4</v>
      </c>
      <c r="B209" t="str">
        <f t="shared" si="29"/>
        <v>2012</v>
      </c>
      <c r="C209" s="1">
        <f t="shared" si="36"/>
        <v>41029</v>
      </c>
      <c r="D209" s="2" cm="1">
        <f t="array" ref="D209">_xlfn.NUMBERVALUE(IF(VLOOKUP($A209,'Ingresos totales'!$1:$1048576,MATCH($B209,LEFT('Ingresos totales'!$1:$1,4),0),FALSE)="",NA(),VLOOKUP($A209,'Ingresos totales'!$1:$1048576,MATCH($B209,LEFT('Ingresos totales'!$1:$1,4),0),FALSE)))</f>
        <v>4092.2680739299999</v>
      </c>
      <c r="E209" cm="1">
        <f t="array" ref="E209">_xlfn.NUMBERVALUE(IF(VLOOKUP($A209,'Ingresos tributarios'!$1:$1048576,MATCH($B209,LEFT('Ingresos tributarios'!$1:$1,4),0),FALSE)="",NA(),VLOOKUP($A209,'Ingresos tributarios'!$1:$1048576,MATCH($B209,LEFT('Ingresos tributarios'!$1:$1,4),0),FALSE)))</f>
        <v>3999.80618869</v>
      </c>
      <c r="F209" cm="1">
        <f t="array" ref="F209">_xlfn.NUMBERVALUE(IF(VLOOKUP($A209,'Gastos totales'!$1:$1048576,MATCH($B209,LEFT('Gastos totales'!$1:$1,4),0),FALSE)="",NA(),VLOOKUP($A209,'Gastos totales'!$1:$1048576,MATCH($B209,LEFT('Gastos totales'!$1:$1,4),0),FALSE)))</f>
        <v>3615.0306740199999</v>
      </c>
      <c r="G209" s="2">
        <f t="shared" si="30"/>
        <v>-477.23739991000002</v>
      </c>
      <c r="H209" t="e">
        <f t="shared" si="31"/>
        <v>#N/A</v>
      </c>
      <c r="I209" t="e">
        <f t="shared" si="32"/>
        <v>#N/A</v>
      </c>
      <c r="J209" t="e">
        <f t="shared" si="33"/>
        <v>#N/A</v>
      </c>
      <c r="K209" t="e">
        <f t="shared" si="34"/>
        <v>#N/A</v>
      </c>
      <c r="L209">
        <f t="shared" si="35"/>
        <v>0</v>
      </c>
    </row>
    <row r="210" spans="1:12" x14ac:dyDescent="0.3">
      <c r="A210">
        <f t="shared" si="28"/>
        <v>5</v>
      </c>
      <c r="B210" t="str">
        <f t="shared" si="29"/>
        <v>2012</v>
      </c>
      <c r="C210" s="1">
        <f t="shared" si="36"/>
        <v>41060</v>
      </c>
      <c r="D210" s="2" cm="1">
        <f t="array" ref="D210">_xlfn.NUMBERVALUE(IF(VLOOKUP($A210,'Ingresos totales'!$1:$1048576,MATCH($B210,LEFT('Ingresos totales'!$1:$1,4),0),FALSE)="",NA(),VLOOKUP($A210,'Ingresos totales'!$1:$1048576,MATCH($B210,LEFT('Ingresos totales'!$1:$1,4),0),FALSE)))</f>
        <v>3391.0261015599999</v>
      </c>
      <c r="E210" cm="1">
        <f t="array" ref="E210">_xlfn.NUMBERVALUE(IF(VLOOKUP($A210,'Ingresos tributarios'!$1:$1048576,MATCH($B210,LEFT('Ingresos tributarios'!$1:$1,4),0),FALSE)="",NA(),VLOOKUP($A210,'Ingresos tributarios'!$1:$1048576,MATCH($B210,LEFT('Ingresos tributarios'!$1:$1,4),0),FALSE)))</f>
        <v>3046.6744457300001</v>
      </c>
      <c r="F210" cm="1">
        <f t="array" ref="F210">_xlfn.NUMBERVALUE(IF(VLOOKUP($A210,'Gastos totales'!$1:$1048576,MATCH($B210,LEFT('Gastos totales'!$1:$1,4),0),FALSE)="",NA(),VLOOKUP($A210,'Gastos totales'!$1:$1048576,MATCH($B210,LEFT('Gastos totales'!$1:$1,4),0),FALSE)))</f>
        <v>4033.10004764</v>
      </c>
      <c r="G210" s="2">
        <f t="shared" si="30"/>
        <v>642.07394608000004</v>
      </c>
      <c r="H210" t="e">
        <f t="shared" si="31"/>
        <v>#N/A</v>
      </c>
      <c r="I210" t="e">
        <f t="shared" si="32"/>
        <v>#N/A</v>
      </c>
      <c r="J210" t="e">
        <f t="shared" si="33"/>
        <v>#N/A</v>
      </c>
      <c r="K210" t="e">
        <f t="shared" si="34"/>
        <v>#N/A</v>
      </c>
      <c r="L210">
        <f t="shared" si="35"/>
        <v>0</v>
      </c>
    </row>
    <row r="211" spans="1:12" x14ac:dyDescent="0.3">
      <c r="A211">
        <f t="shared" si="28"/>
        <v>6</v>
      </c>
      <c r="B211" t="str">
        <f t="shared" si="29"/>
        <v>2012</v>
      </c>
      <c r="C211" s="1">
        <f t="shared" si="36"/>
        <v>41090</v>
      </c>
      <c r="D211" s="2" cm="1">
        <f t="array" ref="D211">_xlfn.NUMBERVALUE(IF(VLOOKUP($A211,'Ingresos totales'!$1:$1048576,MATCH($B211,LEFT('Ingresos totales'!$1:$1,4),0),FALSE)="",NA(),VLOOKUP($A211,'Ingresos totales'!$1:$1048576,MATCH($B211,LEFT('Ingresos totales'!$1:$1,4),0),FALSE)))</f>
        <v>3461.3295928699999</v>
      </c>
      <c r="E211" cm="1">
        <f t="array" ref="E211">_xlfn.NUMBERVALUE(IF(VLOOKUP($A211,'Ingresos tributarios'!$1:$1048576,MATCH($B211,LEFT('Ingresos tributarios'!$1:$1,4),0),FALSE)="",NA(),VLOOKUP($A211,'Ingresos tributarios'!$1:$1048576,MATCH($B211,LEFT('Ingresos tributarios'!$1:$1,4),0),FALSE)))</f>
        <v>3253.91751514</v>
      </c>
      <c r="F211" cm="1">
        <f t="array" ref="F211">_xlfn.NUMBERVALUE(IF(VLOOKUP($A211,'Gastos totales'!$1:$1048576,MATCH($B211,LEFT('Gastos totales'!$1:$1,4),0),FALSE)="",NA(),VLOOKUP($A211,'Gastos totales'!$1:$1048576,MATCH($B211,LEFT('Gastos totales'!$1:$1,4),0),FALSE)))</f>
        <v>4026.8446657499999</v>
      </c>
      <c r="G211" s="2">
        <f t="shared" si="30"/>
        <v>565.51507287999993</v>
      </c>
      <c r="H211" t="e">
        <f t="shared" si="31"/>
        <v>#N/A</v>
      </c>
      <c r="I211" t="e">
        <f t="shared" si="32"/>
        <v>#N/A</v>
      </c>
      <c r="J211" t="e">
        <f t="shared" si="33"/>
        <v>#N/A</v>
      </c>
      <c r="K211" t="e">
        <f t="shared" si="34"/>
        <v>#N/A</v>
      </c>
      <c r="L211">
        <f t="shared" si="35"/>
        <v>0</v>
      </c>
    </row>
    <row r="212" spans="1:12" x14ac:dyDescent="0.3">
      <c r="A212">
        <f t="shared" si="28"/>
        <v>7</v>
      </c>
      <c r="B212" t="str">
        <f t="shared" si="29"/>
        <v>2012</v>
      </c>
      <c r="C212" s="1">
        <f t="shared" si="36"/>
        <v>41121</v>
      </c>
      <c r="D212" s="2" cm="1">
        <f t="array" ref="D212">_xlfn.NUMBERVALUE(IF(VLOOKUP($A212,'Ingresos totales'!$1:$1048576,MATCH($B212,LEFT('Ingresos totales'!$1:$1,4),0),FALSE)="",NA(),VLOOKUP($A212,'Ingresos totales'!$1:$1048576,MATCH($B212,LEFT('Ingresos totales'!$1:$1,4),0),FALSE)))</f>
        <v>4722.9146405800002</v>
      </c>
      <c r="E212" cm="1">
        <f t="array" ref="E212">_xlfn.NUMBERVALUE(IF(VLOOKUP($A212,'Ingresos tributarios'!$1:$1048576,MATCH($B212,LEFT('Ingresos tributarios'!$1:$1,4),0),FALSE)="",NA(),VLOOKUP($A212,'Ingresos tributarios'!$1:$1048576,MATCH($B212,LEFT('Ingresos tributarios'!$1:$1,4),0),FALSE)))</f>
        <v>4490.6509391099999</v>
      </c>
      <c r="F212" cm="1">
        <f t="array" ref="F212">_xlfn.NUMBERVALUE(IF(VLOOKUP($A212,'Gastos totales'!$1:$1048576,MATCH($B212,LEFT('Gastos totales'!$1:$1,4),0),FALSE)="",NA(),VLOOKUP($A212,'Gastos totales'!$1:$1048576,MATCH($B212,LEFT('Gastos totales'!$1:$1,4),0),FALSE)))</f>
        <v>5522.6818697600002</v>
      </c>
      <c r="G212" s="2">
        <f t="shared" si="30"/>
        <v>799.76722917999996</v>
      </c>
      <c r="H212" t="e">
        <f t="shared" si="31"/>
        <v>#N/A</v>
      </c>
      <c r="I212" t="e">
        <f t="shared" si="32"/>
        <v>#N/A</v>
      </c>
      <c r="J212" t="e">
        <f t="shared" si="33"/>
        <v>#N/A</v>
      </c>
      <c r="K212" t="e">
        <f t="shared" si="34"/>
        <v>#N/A</v>
      </c>
      <c r="L212">
        <f t="shared" si="35"/>
        <v>0</v>
      </c>
    </row>
    <row r="213" spans="1:12" x14ac:dyDescent="0.3">
      <c r="A213">
        <f t="shared" si="28"/>
        <v>8</v>
      </c>
      <c r="B213" t="str">
        <f t="shared" si="29"/>
        <v>2012</v>
      </c>
      <c r="C213" s="1">
        <f t="shared" si="36"/>
        <v>41152</v>
      </c>
      <c r="D213" s="2" cm="1">
        <f t="array" ref="D213">_xlfn.NUMBERVALUE(IF(VLOOKUP($A213,'Ingresos totales'!$1:$1048576,MATCH($B213,LEFT('Ingresos totales'!$1:$1,4),0),FALSE)="",NA(),VLOOKUP($A213,'Ingresos totales'!$1:$1048576,MATCH($B213,LEFT('Ingresos totales'!$1:$1,4),0),FALSE)))</f>
        <v>3446.1246710800001</v>
      </c>
      <c r="E213" cm="1">
        <f t="array" ref="E213">_xlfn.NUMBERVALUE(IF(VLOOKUP($A213,'Ingresos tributarios'!$1:$1048576,MATCH($B213,LEFT('Ingresos tributarios'!$1:$1,4),0),FALSE)="",NA(),VLOOKUP($A213,'Ingresos tributarios'!$1:$1048576,MATCH($B213,LEFT('Ingresos tributarios'!$1:$1,4),0),FALSE)))</f>
        <v>3102.0041235200001</v>
      </c>
      <c r="F213" cm="1">
        <f t="array" ref="F213">_xlfn.NUMBERVALUE(IF(VLOOKUP($A213,'Gastos totales'!$1:$1048576,MATCH($B213,LEFT('Gastos totales'!$1:$1,4),0),FALSE)="",NA(),VLOOKUP($A213,'Gastos totales'!$1:$1048576,MATCH($B213,LEFT('Gastos totales'!$1:$1,4),0),FALSE)))</f>
        <v>5283.9953988300003</v>
      </c>
      <c r="G213" s="2">
        <f t="shared" si="30"/>
        <v>1837.8707277500002</v>
      </c>
      <c r="H213" t="e">
        <f t="shared" si="31"/>
        <v>#N/A</v>
      </c>
      <c r="I213" t="e">
        <f t="shared" si="32"/>
        <v>#N/A</v>
      </c>
      <c r="J213" t="e">
        <f t="shared" si="33"/>
        <v>#N/A</v>
      </c>
      <c r="K213" t="e">
        <f t="shared" si="34"/>
        <v>#N/A</v>
      </c>
      <c r="L213">
        <f t="shared" si="35"/>
        <v>0</v>
      </c>
    </row>
    <row r="214" spans="1:12" x14ac:dyDescent="0.3">
      <c r="A214">
        <f t="shared" si="28"/>
        <v>9</v>
      </c>
      <c r="B214" t="str">
        <f t="shared" si="29"/>
        <v>2012</v>
      </c>
      <c r="C214" s="1">
        <f t="shared" si="36"/>
        <v>41182</v>
      </c>
      <c r="D214" s="2" cm="1">
        <f t="array" ref="D214">_xlfn.NUMBERVALUE(IF(VLOOKUP($A214,'Ingresos totales'!$1:$1048576,MATCH($B214,LEFT('Ingresos totales'!$1:$1,4),0),FALSE)="",NA(),VLOOKUP($A214,'Ingresos totales'!$1:$1048576,MATCH($B214,LEFT('Ingresos totales'!$1:$1,4),0),FALSE)))</f>
        <v>3113.1383969799999</v>
      </c>
      <c r="E214" cm="1">
        <f t="array" ref="E214">_xlfn.NUMBERVALUE(IF(VLOOKUP($A214,'Ingresos tributarios'!$1:$1048576,MATCH($B214,LEFT('Ingresos tributarios'!$1:$1,4),0),FALSE)="",NA(),VLOOKUP($A214,'Ingresos tributarios'!$1:$1048576,MATCH($B214,LEFT('Ingresos tributarios'!$1:$1,4),0),FALSE)))</f>
        <v>2903.6489488799998</v>
      </c>
      <c r="F214" cm="1">
        <f t="array" ref="F214">_xlfn.NUMBERVALUE(IF(VLOOKUP($A214,'Gastos totales'!$1:$1048576,MATCH($B214,LEFT('Gastos totales'!$1:$1,4),0),FALSE)="",NA(),VLOOKUP($A214,'Gastos totales'!$1:$1048576,MATCH($B214,LEFT('Gastos totales'!$1:$1,4),0),FALSE)))</f>
        <v>4671.1978195199999</v>
      </c>
      <c r="G214" s="2">
        <f t="shared" si="30"/>
        <v>1558.05942254</v>
      </c>
      <c r="H214" t="e">
        <f t="shared" si="31"/>
        <v>#N/A</v>
      </c>
      <c r="I214" t="e">
        <f t="shared" si="32"/>
        <v>#N/A</v>
      </c>
      <c r="J214" t="e">
        <f t="shared" si="33"/>
        <v>#N/A</v>
      </c>
      <c r="K214" t="e">
        <f t="shared" si="34"/>
        <v>#N/A</v>
      </c>
      <c r="L214">
        <f t="shared" si="35"/>
        <v>0</v>
      </c>
    </row>
    <row r="215" spans="1:12" x14ac:dyDescent="0.3">
      <c r="A215">
        <f t="shared" si="28"/>
        <v>10</v>
      </c>
      <c r="B215" t="str">
        <f t="shared" si="29"/>
        <v>2012</v>
      </c>
      <c r="C215" s="1">
        <f t="shared" si="36"/>
        <v>41213</v>
      </c>
      <c r="D215" s="2" cm="1">
        <f t="array" ref="D215">_xlfn.NUMBERVALUE(IF(VLOOKUP($A215,'Ingresos totales'!$1:$1048576,MATCH($B215,LEFT('Ingresos totales'!$1:$1,4),0),FALSE)="",NA(),VLOOKUP($A215,'Ingresos totales'!$1:$1048576,MATCH($B215,LEFT('Ingresos totales'!$1:$1,4),0),FALSE)))</f>
        <v>4841.8522731599996</v>
      </c>
      <c r="E215" cm="1">
        <f t="array" ref="E215">_xlfn.NUMBERVALUE(IF(VLOOKUP($A215,'Ingresos tributarios'!$1:$1048576,MATCH($B215,LEFT('Ingresos tributarios'!$1:$1,4),0),FALSE)="",NA(),VLOOKUP($A215,'Ingresos tributarios'!$1:$1048576,MATCH($B215,LEFT('Ingresos tributarios'!$1:$1,4),0),FALSE)))</f>
        <v>4615.4725564199998</v>
      </c>
      <c r="F215" cm="1">
        <f t="array" ref="F215">_xlfn.NUMBERVALUE(IF(VLOOKUP($A215,'Gastos totales'!$1:$1048576,MATCH($B215,LEFT('Gastos totales'!$1:$1,4),0),FALSE)="",NA(),VLOOKUP($A215,'Gastos totales'!$1:$1048576,MATCH($B215,LEFT('Gastos totales'!$1:$1,4),0),FALSE)))</f>
        <v>4755.2666633700001</v>
      </c>
      <c r="G215" s="2">
        <f t="shared" si="30"/>
        <v>-86.58560978999958</v>
      </c>
      <c r="H215" t="e">
        <f t="shared" si="31"/>
        <v>#N/A</v>
      </c>
      <c r="I215" t="e">
        <f t="shared" si="32"/>
        <v>#N/A</v>
      </c>
      <c r="J215" t="e">
        <f t="shared" si="33"/>
        <v>#N/A</v>
      </c>
      <c r="K215" t="e">
        <f t="shared" si="34"/>
        <v>#N/A</v>
      </c>
      <c r="L215">
        <f t="shared" si="35"/>
        <v>0</v>
      </c>
    </row>
    <row r="216" spans="1:12" x14ac:dyDescent="0.3">
      <c r="A216">
        <f t="shared" si="28"/>
        <v>11</v>
      </c>
      <c r="B216" t="str">
        <f t="shared" si="29"/>
        <v>2012</v>
      </c>
      <c r="C216" s="1">
        <f t="shared" si="36"/>
        <v>41243</v>
      </c>
      <c r="D216" s="2" cm="1">
        <f t="array" ref="D216">_xlfn.NUMBERVALUE(IF(VLOOKUP($A216,'Ingresos totales'!$1:$1048576,MATCH($B216,LEFT('Ingresos totales'!$1:$1,4),0),FALSE)="",NA(),VLOOKUP($A216,'Ingresos totales'!$1:$1048576,MATCH($B216,LEFT('Ingresos totales'!$1:$1,4),0),FALSE)))</f>
        <v>3324.6735556600001</v>
      </c>
      <c r="E216" cm="1">
        <f t="array" ref="E216">_xlfn.NUMBERVALUE(IF(VLOOKUP($A216,'Ingresos tributarios'!$1:$1048576,MATCH($B216,LEFT('Ingresos tributarios'!$1:$1,4),0),FALSE)="",NA(),VLOOKUP($A216,'Ingresos tributarios'!$1:$1048576,MATCH($B216,LEFT('Ingresos tributarios'!$1:$1,4),0),FALSE)))</f>
        <v>3120.7536733299999</v>
      </c>
      <c r="F216" cm="1">
        <f t="array" ref="F216">_xlfn.NUMBERVALUE(IF(VLOOKUP($A216,'Gastos totales'!$1:$1048576,MATCH($B216,LEFT('Gastos totales'!$1:$1,4),0),FALSE)="",NA(),VLOOKUP($A216,'Gastos totales'!$1:$1048576,MATCH($B216,LEFT('Gastos totales'!$1:$1,4),0),FALSE)))</f>
        <v>6166.8723551900002</v>
      </c>
      <c r="G216" s="2">
        <f t="shared" si="30"/>
        <v>2842.1987995300001</v>
      </c>
      <c r="H216" t="e">
        <f t="shared" si="31"/>
        <v>#N/A</v>
      </c>
      <c r="I216" t="e">
        <f t="shared" si="32"/>
        <v>#N/A</v>
      </c>
      <c r="J216" t="e">
        <f t="shared" si="33"/>
        <v>#N/A</v>
      </c>
      <c r="K216" t="e">
        <f t="shared" si="34"/>
        <v>#N/A</v>
      </c>
      <c r="L216">
        <f t="shared" si="35"/>
        <v>0</v>
      </c>
    </row>
    <row r="217" spans="1:12" x14ac:dyDescent="0.3">
      <c r="A217">
        <f t="shared" si="28"/>
        <v>12</v>
      </c>
      <c r="B217" t="str">
        <f t="shared" si="29"/>
        <v>2012</v>
      </c>
      <c r="C217" s="1">
        <f t="shared" si="36"/>
        <v>41274</v>
      </c>
      <c r="D217" s="2" cm="1">
        <f t="array" ref="D217">_xlfn.NUMBERVALUE(IF(VLOOKUP($A217,'Ingresos totales'!$1:$1048576,MATCH($B217,LEFT('Ingresos totales'!$1:$1,4),0),FALSE)="",NA(),VLOOKUP($A217,'Ingresos totales'!$1:$1048576,MATCH($B217,LEFT('Ingresos totales'!$1:$1,4),0),FALSE)))</f>
        <v>4060.5574249699998</v>
      </c>
      <c r="E217" cm="1">
        <f t="array" ref="E217">_xlfn.NUMBERVALUE(IF(VLOOKUP($A217,'Ingresos tributarios'!$1:$1048576,MATCH($B217,LEFT('Ingresos tributarios'!$1:$1,4),0),FALSE)="",NA(),VLOOKUP($A217,'Ingresos tributarios'!$1:$1048576,MATCH($B217,LEFT('Ingresos tributarios'!$1:$1,4),0),FALSE)))</f>
        <v>3460.4666042499998</v>
      </c>
      <c r="F217" cm="1">
        <f t="array" ref="F217">_xlfn.NUMBERVALUE(IF(VLOOKUP($A217,'Gastos totales'!$1:$1048576,MATCH($B217,LEFT('Gastos totales'!$1:$1,4),0),FALSE)="",NA(),VLOOKUP($A217,'Gastos totales'!$1:$1048576,MATCH($B217,LEFT('Gastos totales'!$1:$1,4),0),FALSE)))</f>
        <v>6764.1766524699897</v>
      </c>
      <c r="G217" s="2">
        <f t="shared" si="30"/>
        <v>2703.6192274999898</v>
      </c>
      <c r="H217" t="e">
        <f t="shared" si="31"/>
        <v>#N/A</v>
      </c>
      <c r="I217" t="e">
        <f t="shared" si="32"/>
        <v>#N/A</v>
      </c>
      <c r="J217" t="e">
        <f t="shared" si="33"/>
        <v>#N/A</v>
      </c>
      <c r="K217" t="e">
        <f t="shared" si="34"/>
        <v>#N/A</v>
      </c>
      <c r="L217">
        <f t="shared" si="35"/>
        <v>0</v>
      </c>
    </row>
    <row r="218" spans="1:12" x14ac:dyDescent="0.3">
      <c r="A218">
        <f t="shared" si="28"/>
        <v>1</v>
      </c>
      <c r="B218" t="str">
        <f t="shared" si="29"/>
        <v>2013</v>
      </c>
      <c r="C218" s="1">
        <f t="shared" si="36"/>
        <v>41305</v>
      </c>
      <c r="D218" s="2" cm="1">
        <f t="array" ref="D218">_xlfn.NUMBERVALUE(IF(VLOOKUP($A218,'Ingresos totales'!$1:$1048576,MATCH($B218,LEFT('Ingresos totales'!$1:$1,4),0),FALSE)="",NA(),VLOOKUP($A218,'Ingresos totales'!$1:$1048576,MATCH($B218,LEFT('Ingresos totales'!$1:$1,4),0),FALSE)))</f>
        <v>4640.7073877399998</v>
      </c>
      <c r="E218" cm="1">
        <f t="array" ref="E218">_xlfn.NUMBERVALUE(IF(VLOOKUP($A218,'Ingresos tributarios'!$1:$1048576,MATCH($B218,LEFT('Ingresos tributarios'!$1:$1,4),0),FALSE)="",NA(),VLOOKUP($A218,'Ingresos tributarios'!$1:$1048576,MATCH($B218,LEFT('Ingresos tributarios'!$1:$1,4),0),FALSE)))</f>
        <v>4505.3548003300002</v>
      </c>
      <c r="F218" cm="1">
        <f t="array" ref="F218">_xlfn.NUMBERVALUE(IF(VLOOKUP($A218,'Gastos totales'!$1:$1048576,MATCH($B218,LEFT('Gastos totales'!$1:$1,4),0),FALSE)="",NA(),VLOOKUP($A218,'Gastos totales'!$1:$1048576,MATCH($B218,LEFT('Gastos totales'!$1:$1,4),0),FALSE)))</f>
        <v>3218.8636369999999</v>
      </c>
      <c r="G218" s="2">
        <f t="shared" si="30"/>
        <v>-1421.8437507399999</v>
      </c>
      <c r="H218" t="e">
        <f t="shared" si="31"/>
        <v>#N/A</v>
      </c>
      <c r="I218" t="e">
        <f t="shared" si="32"/>
        <v>#N/A</v>
      </c>
      <c r="J218" t="e">
        <f t="shared" si="33"/>
        <v>#N/A</v>
      </c>
      <c r="K218" t="e">
        <f t="shared" si="34"/>
        <v>#N/A</v>
      </c>
      <c r="L218">
        <f t="shared" si="35"/>
        <v>0</v>
      </c>
    </row>
    <row r="219" spans="1:12" x14ac:dyDescent="0.3">
      <c r="A219">
        <f t="shared" si="28"/>
        <v>2</v>
      </c>
      <c r="B219" t="str">
        <f t="shared" si="29"/>
        <v>2013</v>
      </c>
      <c r="C219" s="1">
        <f t="shared" si="36"/>
        <v>41333</v>
      </c>
      <c r="D219" s="2" cm="1">
        <f t="array" ref="D219">_xlfn.NUMBERVALUE(IF(VLOOKUP($A219,'Ingresos totales'!$1:$1048576,MATCH($B219,LEFT('Ingresos totales'!$1:$1,4),0),FALSE)="",NA(),VLOOKUP($A219,'Ingresos totales'!$1:$1048576,MATCH($B219,LEFT('Ingresos totales'!$1:$1,4),0),FALSE)))</f>
        <v>3208.33303411</v>
      </c>
      <c r="E219" cm="1">
        <f t="array" ref="E219">_xlfn.NUMBERVALUE(IF(VLOOKUP($A219,'Ingresos tributarios'!$1:$1048576,MATCH($B219,LEFT('Ingresos tributarios'!$1:$1,4),0),FALSE)="",NA(),VLOOKUP($A219,'Ingresos tributarios'!$1:$1048576,MATCH($B219,LEFT('Ingresos tributarios'!$1:$1,4),0),FALSE)))</f>
        <v>3030.7808128000001</v>
      </c>
      <c r="F219" cm="1">
        <f t="array" ref="F219">_xlfn.NUMBERVALUE(IF(VLOOKUP($A219,'Gastos totales'!$1:$1048576,MATCH($B219,LEFT('Gastos totales'!$1:$1,4),0),FALSE)="",NA(),VLOOKUP($A219,'Gastos totales'!$1:$1048576,MATCH($B219,LEFT('Gastos totales'!$1:$1,4),0),FALSE)))</f>
        <v>4064.2732972600002</v>
      </c>
      <c r="G219" s="2">
        <f t="shared" si="30"/>
        <v>855.94026315000019</v>
      </c>
      <c r="H219" t="e">
        <f t="shared" si="31"/>
        <v>#N/A</v>
      </c>
      <c r="I219" t="e">
        <f t="shared" si="32"/>
        <v>#N/A</v>
      </c>
      <c r="J219" t="e">
        <f t="shared" si="33"/>
        <v>#N/A</v>
      </c>
      <c r="K219" t="e">
        <f t="shared" si="34"/>
        <v>#N/A</v>
      </c>
      <c r="L219">
        <f t="shared" si="35"/>
        <v>0</v>
      </c>
    </row>
    <row r="220" spans="1:12" x14ac:dyDescent="0.3">
      <c r="A220">
        <f t="shared" si="28"/>
        <v>3</v>
      </c>
      <c r="B220" t="str">
        <f t="shared" si="29"/>
        <v>2013</v>
      </c>
      <c r="C220" s="1">
        <f t="shared" si="36"/>
        <v>41364</v>
      </c>
      <c r="D220" s="2" cm="1">
        <f t="array" ref="D220">_xlfn.NUMBERVALUE(IF(VLOOKUP($A220,'Ingresos totales'!$1:$1048576,MATCH($B220,LEFT('Ingresos totales'!$1:$1,4),0),FALSE)="",NA(),VLOOKUP($A220,'Ingresos totales'!$1:$1048576,MATCH($B220,LEFT('Ingresos totales'!$1:$1,4),0),FALSE)))</f>
        <v>4344.9801938999999</v>
      </c>
      <c r="E220" cm="1">
        <f t="array" ref="E220">_xlfn.NUMBERVALUE(IF(VLOOKUP($A220,'Ingresos tributarios'!$1:$1048576,MATCH($B220,LEFT('Ingresos tributarios'!$1:$1,4),0),FALSE)="",NA(),VLOOKUP($A220,'Ingresos tributarios'!$1:$1048576,MATCH($B220,LEFT('Ingresos tributarios'!$1:$1,4),0),FALSE)))</f>
        <v>4142.6001531900001</v>
      </c>
      <c r="F220" cm="1">
        <f t="array" ref="F220">_xlfn.NUMBERVALUE(IF(VLOOKUP($A220,'Gastos totales'!$1:$1048576,MATCH($B220,LEFT('Gastos totales'!$1:$1,4),0),FALSE)="",NA(),VLOOKUP($A220,'Gastos totales'!$1:$1048576,MATCH($B220,LEFT('Gastos totales'!$1:$1,4),0),FALSE)))</f>
        <v>4308.3030974800004</v>
      </c>
      <c r="G220" s="2">
        <f t="shared" si="30"/>
        <v>-36.677096419999543</v>
      </c>
      <c r="H220" t="e">
        <f t="shared" si="31"/>
        <v>#N/A</v>
      </c>
      <c r="I220" t="e">
        <f t="shared" si="32"/>
        <v>#N/A</v>
      </c>
      <c r="J220" t="e">
        <f t="shared" si="33"/>
        <v>#N/A</v>
      </c>
      <c r="K220" t="e">
        <f t="shared" si="34"/>
        <v>#N/A</v>
      </c>
      <c r="L220">
        <f t="shared" si="35"/>
        <v>0</v>
      </c>
    </row>
    <row r="221" spans="1:12" x14ac:dyDescent="0.3">
      <c r="A221">
        <f t="shared" si="28"/>
        <v>4</v>
      </c>
      <c r="B221" t="str">
        <f t="shared" si="29"/>
        <v>2013</v>
      </c>
      <c r="C221" s="1">
        <f t="shared" si="36"/>
        <v>41394</v>
      </c>
      <c r="D221" s="2" cm="1">
        <f t="array" ref="D221">_xlfn.NUMBERVALUE(IF(VLOOKUP($A221,'Ingresos totales'!$1:$1048576,MATCH($B221,LEFT('Ingresos totales'!$1:$1,4),0),FALSE)="",NA(),VLOOKUP($A221,'Ingresos totales'!$1:$1048576,MATCH($B221,LEFT('Ingresos totales'!$1:$1,4),0),FALSE)))</f>
        <v>5043.2189193599997</v>
      </c>
      <c r="E221" cm="1">
        <f t="array" ref="E221">_xlfn.NUMBERVALUE(IF(VLOOKUP($A221,'Ingresos tributarios'!$1:$1048576,MATCH($B221,LEFT('Ingresos tributarios'!$1:$1,4),0),FALSE)="",NA(),VLOOKUP($A221,'Ingresos tributarios'!$1:$1048576,MATCH($B221,LEFT('Ingresos tributarios'!$1:$1,4),0),FALSE)))</f>
        <v>4775.6240939099998</v>
      </c>
      <c r="F221" cm="1">
        <f t="array" ref="F221">_xlfn.NUMBERVALUE(IF(VLOOKUP($A221,'Gastos totales'!$1:$1048576,MATCH($B221,LEFT('Gastos totales'!$1:$1,4),0),FALSE)="",NA(),VLOOKUP($A221,'Gastos totales'!$1:$1048576,MATCH($B221,LEFT('Gastos totales'!$1:$1,4),0),FALSE)))</f>
        <v>5368.3800786700003</v>
      </c>
      <c r="G221" s="2">
        <f t="shared" si="30"/>
        <v>325.16115931000058</v>
      </c>
      <c r="H221" t="e">
        <f t="shared" si="31"/>
        <v>#N/A</v>
      </c>
      <c r="I221" t="e">
        <f t="shared" si="32"/>
        <v>#N/A</v>
      </c>
      <c r="J221" t="e">
        <f t="shared" si="33"/>
        <v>#N/A</v>
      </c>
      <c r="K221" t="e">
        <f t="shared" si="34"/>
        <v>#N/A</v>
      </c>
      <c r="L221">
        <f t="shared" si="35"/>
        <v>0</v>
      </c>
    </row>
    <row r="222" spans="1:12" x14ac:dyDescent="0.3">
      <c r="A222">
        <f t="shared" si="28"/>
        <v>5</v>
      </c>
      <c r="B222" t="str">
        <f t="shared" si="29"/>
        <v>2013</v>
      </c>
      <c r="C222" s="1">
        <f t="shared" si="36"/>
        <v>41425</v>
      </c>
      <c r="D222" s="2" cm="1">
        <f t="array" ref="D222">_xlfn.NUMBERVALUE(IF(VLOOKUP($A222,'Ingresos totales'!$1:$1048576,MATCH($B222,LEFT('Ingresos totales'!$1:$1,4),0),FALSE)="",NA(),VLOOKUP($A222,'Ingresos totales'!$1:$1048576,MATCH($B222,LEFT('Ingresos totales'!$1:$1,4),0),FALSE)))</f>
        <v>3743.6664676</v>
      </c>
      <c r="E222" cm="1">
        <f t="array" ref="E222">_xlfn.NUMBERVALUE(IF(VLOOKUP($A222,'Ingresos tributarios'!$1:$1048576,MATCH($B222,LEFT('Ingresos tributarios'!$1:$1,4),0),FALSE)="",NA(),VLOOKUP($A222,'Ingresos tributarios'!$1:$1048576,MATCH($B222,LEFT('Ingresos tributarios'!$1:$1,4),0),FALSE)))</f>
        <v>3439.92101099</v>
      </c>
      <c r="F222" cm="1">
        <f t="array" ref="F222">_xlfn.NUMBERVALUE(IF(VLOOKUP($A222,'Gastos totales'!$1:$1048576,MATCH($B222,LEFT('Gastos totales'!$1:$1,4),0),FALSE)="",NA(),VLOOKUP($A222,'Gastos totales'!$1:$1048576,MATCH($B222,LEFT('Gastos totales'!$1:$1,4),0),FALSE)))</f>
        <v>4643.1962090200004</v>
      </c>
      <c r="G222" s="2">
        <f t="shared" si="30"/>
        <v>899.52974142000039</v>
      </c>
      <c r="H222" t="e">
        <f t="shared" si="31"/>
        <v>#N/A</v>
      </c>
      <c r="I222" t="e">
        <f t="shared" si="32"/>
        <v>#N/A</v>
      </c>
      <c r="J222" t="e">
        <f t="shared" si="33"/>
        <v>#N/A</v>
      </c>
      <c r="K222" t="e">
        <f t="shared" si="34"/>
        <v>#N/A</v>
      </c>
      <c r="L222">
        <f t="shared" si="35"/>
        <v>0</v>
      </c>
    </row>
    <row r="223" spans="1:12" x14ac:dyDescent="0.3">
      <c r="A223">
        <f t="shared" si="28"/>
        <v>6</v>
      </c>
      <c r="B223" t="str">
        <f t="shared" si="29"/>
        <v>2013</v>
      </c>
      <c r="C223" s="1">
        <f t="shared" si="36"/>
        <v>41455</v>
      </c>
      <c r="D223" s="2" cm="1">
        <f t="array" ref="D223">_xlfn.NUMBERVALUE(IF(VLOOKUP($A223,'Ingresos totales'!$1:$1048576,MATCH($B223,LEFT('Ingresos totales'!$1:$1,4),0),FALSE)="",NA(),VLOOKUP($A223,'Ingresos totales'!$1:$1048576,MATCH($B223,LEFT('Ingresos totales'!$1:$1,4),0),FALSE)))</f>
        <v>3237.7923631499998</v>
      </c>
      <c r="E223" cm="1">
        <f t="array" ref="E223">_xlfn.NUMBERVALUE(IF(VLOOKUP($A223,'Ingresos tributarios'!$1:$1048576,MATCH($B223,LEFT('Ingresos tributarios'!$1:$1,4),0),FALSE)="",NA(),VLOOKUP($A223,'Ingresos tributarios'!$1:$1048576,MATCH($B223,LEFT('Ingresos tributarios'!$1:$1,4),0),FALSE)))</f>
        <v>3031.3536689900002</v>
      </c>
      <c r="F223" cm="1">
        <f t="array" ref="F223">_xlfn.NUMBERVALUE(IF(VLOOKUP($A223,'Gastos totales'!$1:$1048576,MATCH($B223,LEFT('Gastos totales'!$1:$1,4),0),FALSE)="",NA(),VLOOKUP($A223,'Gastos totales'!$1:$1048576,MATCH($B223,LEFT('Gastos totales'!$1:$1,4),0),FALSE)))</f>
        <v>4706.0711779499998</v>
      </c>
      <c r="G223" s="2">
        <f t="shared" si="30"/>
        <v>1468.2788148</v>
      </c>
      <c r="H223" t="e">
        <f t="shared" si="31"/>
        <v>#N/A</v>
      </c>
      <c r="I223" t="e">
        <f t="shared" si="32"/>
        <v>#N/A</v>
      </c>
      <c r="J223" t="e">
        <f t="shared" si="33"/>
        <v>#N/A</v>
      </c>
      <c r="K223" t="e">
        <f t="shared" si="34"/>
        <v>#N/A</v>
      </c>
      <c r="L223">
        <f t="shared" si="35"/>
        <v>0</v>
      </c>
    </row>
    <row r="224" spans="1:12" x14ac:dyDescent="0.3">
      <c r="A224">
        <f t="shared" si="28"/>
        <v>7</v>
      </c>
      <c r="B224" t="str">
        <f t="shared" si="29"/>
        <v>2013</v>
      </c>
      <c r="C224" s="1">
        <f t="shared" si="36"/>
        <v>41486</v>
      </c>
      <c r="D224" s="2" cm="1">
        <f t="array" ref="D224">_xlfn.NUMBERVALUE(IF(VLOOKUP($A224,'Ingresos totales'!$1:$1048576,MATCH($B224,LEFT('Ingresos totales'!$1:$1,4),0),FALSE)="",NA(),VLOOKUP($A224,'Ingresos totales'!$1:$1048576,MATCH($B224,LEFT('Ingresos totales'!$1:$1,4),0),FALSE)))</f>
        <v>5470.8875614099998</v>
      </c>
      <c r="E224" cm="1">
        <f t="array" ref="E224">_xlfn.NUMBERVALUE(IF(VLOOKUP($A224,'Ingresos tributarios'!$1:$1048576,MATCH($B224,LEFT('Ingresos tributarios'!$1:$1,4),0),FALSE)="",NA(),VLOOKUP($A224,'Ingresos tributarios'!$1:$1048576,MATCH($B224,LEFT('Ingresos tributarios'!$1:$1,4),0),FALSE)))</f>
        <v>5213.8326661399997</v>
      </c>
      <c r="F224" cm="1">
        <f t="array" ref="F224">_xlfn.NUMBERVALUE(IF(VLOOKUP($A224,'Gastos totales'!$1:$1048576,MATCH($B224,LEFT('Gastos totales'!$1:$1,4),0),FALSE)="",NA(),VLOOKUP($A224,'Gastos totales'!$1:$1048576,MATCH($B224,LEFT('Gastos totales'!$1:$1,4),0),FALSE)))</f>
        <v>6093.9466303199997</v>
      </c>
      <c r="G224" s="2">
        <f t="shared" si="30"/>
        <v>623.05906890999995</v>
      </c>
      <c r="H224" t="e">
        <f t="shared" si="31"/>
        <v>#N/A</v>
      </c>
      <c r="I224" t="e">
        <f t="shared" si="32"/>
        <v>#N/A</v>
      </c>
      <c r="J224" t="e">
        <f t="shared" si="33"/>
        <v>#N/A</v>
      </c>
      <c r="K224" t="e">
        <f t="shared" si="34"/>
        <v>#N/A</v>
      </c>
      <c r="L224">
        <f t="shared" si="35"/>
        <v>0</v>
      </c>
    </row>
    <row r="225" spans="1:12" x14ac:dyDescent="0.3">
      <c r="A225">
        <f t="shared" si="28"/>
        <v>8</v>
      </c>
      <c r="B225" t="str">
        <f t="shared" si="29"/>
        <v>2013</v>
      </c>
      <c r="C225" s="1">
        <f t="shared" si="36"/>
        <v>41517</v>
      </c>
      <c r="D225" s="2" cm="1">
        <f t="array" ref="D225">_xlfn.NUMBERVALUE(IF(VLOOKUP($A225,'Ingresos totales'!$1:$1048576,MATCH($B225,LEFT('Ingresos totales'!$1:$1,4),0),FALSE)="",NA(),VLOOKUP($A225,'Ingresos totales'!$1:$1048576,MATCH($B225,LEFT('Ingresos totales'!$1:$1,4),0),FALSE)))</f>
        <v>3504.8045891000002</v>
      </c>
      <c r="E225" cm="1">
        <f t="array" ref="E225">_xlfn.NUMBERVALUE(IF(VLOOKUP($A225,'Ingresos tributarios'!$1:$1048576,MATCH($B225,LEFT('Ingresos tributarios'!$1:$1,4),0),FALSE)="",NA(),VLOOKUP($A225,'Ingresos tributarios'!$1:$1048576,MATCH($B225,LEFT('Ingresos tributarios'!$1:$1,4),0),FALSE)))</f>
        <v>3303.8880714699999</v>
      </c>
      <c r="F225" cm="1">
        <f t="array" ref="F225">_xlfn.NUMBERVALUE(IF(VLOOKUP($A225,'Gastos totales'!$1:$1048576,MATCH($B225,LEFT('Gastos totales'!$1:$1,4),0),FALSE)="",NA(),VLOOKUP($A225,'Gastos totales'!$1:$1048576,MATCH($B225,LEFT('Gastos totales'!$1:$1,4),0),FALSE)))</f>
        <v>4321.7439588699999</v>
      </c>
      <c r="G225" s="2">
        <f t="shared" si="30"/>
        <v>816.93936976999976</v>
      </c>
      <c r="H225" t="e">
        <f t="shared" si="31"/>
        <v>#N/A</v>
      </c>
      <c r="I225" t="e">
        <f t="shared" si="32"/>
        <v>#N/A</v>
      </c>
      <c r="J225" t="e">
        <f t="shared" si="33"/>
        <v>#N/A</v>
      </c>
      <c r="K225" t="e">
        <f t="shared" si="34"/>
        <v>#N/A</v>
      </c>
      <c r="L225">
        <f t="shared" si="35"/>
        <v>0</v>
      </c>
    </row>
    <row r="226" spans="1:12" x14ac:dyDescent="0.3">
      <c r="A226">
        <f t="shared" si="28"/>
        <v>9</v>
      </c>
      <c r="B226" t="str">
        <f t="shared" si="29"/>
        <v>2013</v>
      </c>
      <c r="C226" s="1">
        <f t="shared" si="36"/>
        <v>41547</v>
      </c>
      <c r="D226" s="2" cm="1">
        <f t="array" ref="D226">_xlfn.NUMBERVALUE(IF(VLOOKUP($A226,'Ingresos totales'!$1:$1048576,MATCH($B226,LEFT('Ingresos totales'!$1:$1,4),0),FALSE)="",NA(),VLOOKUP($A226,'Ingresos totales'!$1:$1048576,MATCH($B226,LEFT('Ingresos totales'!$1:$1,4),0),FALSE)))</f>
        <v>3476.8100049200002</v>
      </c>
      <c r="E226" cm="1">
        <f t="array" ref="E226">_xlfn.NUMBERVALUE(IF(VLOOKUP($A226,'Ingresos tributarios'!$1:$1048576,MATCH($B226,LEFT('Ingresos tributarios'!$1:$1,4),0),FALSE)="",NA(),VLOOKUP($A226,'Ingresos tributarios'!$1:$1048576,MATCH($B226,LEFT('Ingresos tributarios'!$1:$1,4),0),FALSE)))</f>
        <v>3175.18702132</v>
      </c>
      <c r="F226" cm="1">
        <f t="array" ref="F226">_xlfn.NUMBERVALUE(IF(VLOOKUP($A226,'Gastos totales'!$1:$1048576,MATCH($B226,LEFT('Gastos totales'!$1:$1,4),0),FALSE)="",NA(),VLOOKUP($A226,'Gastos totales'!$1:$1048576,MATCH($B226,LEFT('Gastos totales'!$1:$1,4),0),FALSE)))</f>
        <v>4307.1624939499998</v>
      </c>
      <c r="G226" s="2">
        <f t="shared" si="30"/>
        <v>830.35248902999956</v>
      </c>
      <c r="H226" t="e">
        <f t="shared" si="31"/>
        <v>#N/A</v>
      </c>
      <c r="I226" t="e">
        <f t="shared" si="32"/>
        <v>#N/A</v>
      </c>
      <c r="J226" t="e">
        <f t="shared" si="33"/>
        <v>#N/A</v>
      </c>
      <c r="K226" t="e">
        <f t="shared" si="34"/>
        <v>#N/A</v>
      </c>
      <c r="L226">
        <f t="shared" si="35"/>
        <v>0</v>
      </c>
    </row>
    <row r="227" spans="1:12" x14ac:dyDescent="0.3">
      <c r="A227">
        <f t="shared" si="28"/>
        <v>10</v>
      </c>
      <c r="B227" t="str">
        <f t="shared" si="29"/>
        <v>2013</v>
      </c>
      <c r="C227" s="1">
        <f t="shared" si="36"/>
        <v>41578</v>
      </c>
      <c r="D227" s="2" cm="1">
        <f t="array" ref="D227">_xlfn.NUMBERVALUE(IF(VLOOKUP($A227,'Ingresos totales'!$1:$1048576,MATCH($B227,LEFT('Ingresos totales'!$1:$1,4),0),FALSE)="",NA(),VLOOKUP($A227,'Ingresos totales'!$1:$1048576,MATCH($B227,LEFT('Ingresos totales'!$1:$1,4),0),FALSE)))</f>
        <v>5368.1886433199998</v>
      </c>
      <c r="E227" cm="1">
        <f t="array" ref="E227">_xlfn.NUMBERVALUE(IF(VLOOKUP($A227,'Ingresos tributarios'!$1:$1048576,MATCH($B227,LEFT('Ingresos tributarios'!$1:$1,4),0),FALSE)="",NA(),VLOOKUP($A227,'Ingresos tributarios'!$1:$1048576,MATCH($B227,LEFT('Ingresos tributarios'!$1:$1,4),0),FALSE)))</f>
        <v>5114.8164276400003</v>
      </c>
      <c r="F227" cm="1">
        <f t="array" ref="F227">_xlfn.NUMBERVALUE(IF(VLOOKUP($A227,'Gastos totales'!$1:$1048576,MATCH($B227,LEFT('Gastos totales'!$1:$1,4),0),FALSE)="",NA(),VLOOKUP($A227,'Gastos totales'!$1:$1048576,MATCH($B227,LEFT('Gastos totales'!$1:$1,4),0),FALSE)))</f>
        <v>4388.46249876</v>
      </c>
      <c r="G227" s="2">
        <f t="shared" si="30"/>
        <v>-979.72614455999974</v>
      </c>
      <c r="H227" t="e">
        <f t="shared" si="31"/>
        <v>#N/A</v>
      </c>
      <c r="I227" t="e">
        <f t="shared" si="32"/>
        <v>#N/A</v>
      </c>
      <c r="J227" t="e">
        <f t="shared" si="33"/>
        <v>#N/A</v>
      </c>
      <c r="K227" t="e">
        <f t="shared" si="34"/>
        <v>#N/A</v>
      </c>
      <c r="L227">
        <f t="shared" si="35"/>
        <v>0</v>
      </c>
    </row>
    <row r="228" spans="1:12" x14ac:dyDescent="0.3">
      <c r="A228">
        <f t="shared" si="28"/>
        <v>11</v>
      </c>
      <c r="B228" t="str">
        <f t="shared" si="29"/>
        <v>2013</v>
      </c>
      <c r="C228" s="1">
        <f t="shared" si="36"/>
        <v>41608</v>
      </c>
      <c r="D228" s="2" cm="1">
        <f t="array" ref="D228">_xlfn.NUMBERVALUE(IF(VLOOKUP($A228,'Ingresos totales'!$1:$1048576,MATCH($B228,LEFT('Ingresos totales'!$1:$1,4),0),FALSE)="",NA(),VLOOKUP($A228,'Ingresos totales'!$1:$1048576,MATCH($B228,LEFT('Ingresos totales'!$1:$1,4),0),FALSE)))</f>
        <v>3505.815325</v>
      </c>
      <c r="E228" cm="1">
        <f t="array" ref="E228">_xlfn.NUMBERVALUE(IF(VLOOKUP($A228,'Ingresos tributarios'!$1:$1048576,MATCH($B228,LEFT('Ingresos tributarios'!$1:$1,4),0),FALSE)="",NA(),VLOOKUP($A228,'Ingresos tributarios'!$1:$1048576,MATCH($B228,LEFT('Ingresos tributarios'!$1:$1,4),0),FALSE)))</f>
        <v>3300.2372912000001</v>
      </c>
      <c r="F228" cm="1">
        <f t="array" ref="F228">_xlfn.NUMBERVALUE(IF(VLOOKUP($A228,'Gastos totales'!$1:$1048576,MATCH($B228,LEFT('Gastos totales'!$1:$1,4),0),FALSE)="",NA(),VLOOKUP($A228,'Gastos totales'!$1:$1048576,MATCH($B228,LEFT('Gastos totales'!$1:$1,4),0),FALSE)))</f>
        <v>5495.1614299700004</v>
      </c>
      <c r="G228" s="2">
        <f t="shared" si="30"/>
        <v>1989.3461049700004</v>
      </c>
      <c r="H228" t="e">
        <f t="shared" si="31"/>
        <v>#N/A</v>
      </c>
      <c r="I228" t="e">
        <f t="shared" si="32"/>
        <v>#N/A</v>
      </c>
      <c r="J228" t="e">
        <f t="shared" si="33"/>
        <v>#N/A</v>
      </c>
      <c r="K228" t="e">
        <f t="shared" si="34"/>
        <v>#N/A</v>
      </c>
      <c r="L228">
        <f t="shared" si="35"/>
        <v>0</v>
      </c>
    </row>
    <row r="229" spans="1:12" x14ac:dyDescent="0.3">
      <c r="A229">
        <f t="shared" si="28"/>
        <v>12</v>
      </c>
      <c r="B229" t="str">
        <f t="shared" si="29"/>
        <v>2013</v>
      </c>
      <c r="C229" s="1">
        <f t="shared" si="36"/>
        <v>41639</v>
      </c>
      <c r="D229" s="2" cm="1">
        <f t="array" ref="D229">_xlfn.NUMBERVALUE(IF(VLOOKUP($A229,'Ingresos totales'!$1:$1048576,MATCH($B229,LEFT('Ingresos totales'!$1:$1,4),0),FALSE)="",NA(),VLOOKUP($A229,'Ingresos totales'!$1:$1048576,MATCH($B229,LEFT('Ingresos totales'!$1:$1,4),0),FALSE)))</f>
        <v>3713.96081353001</v>
      </c>
      <c r="E229" cm="1">
        <f t="array" ref="E229">_xlfn.NUMBERVALUE(IF(VLOOKUP($A229,'Ingresos tributarios'!$1:$1048576,MATCH($B229,LEFT('Ingresos tributarios'!$1:$1,4),0),FALSE)="",NA(),VLOOKUP($A229,'Ingresos tributarios'!$1:$1048576,MATCH($B229,LEFT('Ingresos tributarios'!$1:$1,4),0),FALSE)))</f>
        <v>3301.9516088200098</v>
      </c>
      <c r="F229" cm="1">
        <f t="array" ref="F229">_xlfn.NUMBERVALUE(IF(VLOOKUP($A229,'Gastos totales'!$1:$1048576,MATCH($B229,LEFT('Gastos totales'!$1:$1,4),0),FALSE)="",NA(),VLOOKUP($A229,'Gastos totales'!$1:$1048576,MATCH($B229,LEFT('Gastos totales'!$1:$1,4),0),FALSE)))</f>
        <v>7353.3875931499997</v>
      </c>
      <c r="G229" s="2">
        <f t="shared" si="30"/>
        <v>3639.4267796199897</v>
      </c>
      <c r="H229" t="e">
        <f t="shared" si="31"/>
        <v>#N/A</v>
      </c>
      <c r="I229" t="e">
        <f t="shared" si="32"/>
        <v>#N/A</v>
      </c>
      <c r="J229" t="e">
        <f t="shared" si="33"/>
        <v>#N/A</v>
      </c>
      <c r="K229" t="e">
        <f t="shared" si="34"/>
        <v>#N/A</v>
      </c>
      <c r="L229">
        <f t="shared" si="35"/>
        <v>0</v>
      </c>
    </row>
    <row r="230" spans="1:12" x14ac:dyDescent="0.3">
      <c r="A230">
        <f t="shared" si="28"/>
        <v>1</v>
      </c>
      <c r="B230" t="str">
        <f t="shared" si="29"/>
        <v>2014</v>
      </c>
      <c r="C230" s="1">
        <f t="shared" si="36"/>
        <v>41670</v>
      </c>
      <c r="D230" s="2" cm="1">
        <f t="array" ref="D230">_xlfn.NUMBERVALUE(IF(VLOOKUP($A230,'Ingresos totales'!$1:$1048576,MATCH($B230,LEFT('Ingresos totales'!$1:$1,4),0),FALSE)="",NA(),VLOOKUP($A230,'Ingresos totales'!$1:$1048576,MATCH($B230,LEFT('Ingresos totales'!$1:$1,4),0),FALSE)))</f>
        <v>4935.7369307500003</v>
      </c>
      <c r="E230" cm="1">
        <f t="array" ref="E230">_xlfn.NUMBERVALUE(IF(VLOOKUP($A230,'Ingresos tributarios'!$1:$1048576,MATCH($B230,LEFT('Ingresos tributarios'!$1:$1,4),0),FALSE)="",NA(),VLOOKUP($A230,'Ingresos tributarios'!$1:$1048576,MATCH($B230,LEFT('Ingresos tributarios'!$1:$1,4),0),FALSE)))</f>
        <v>4696.2440091400003</v>
      </c>
      <c r="F230" cm="1">
        <f t="array" ref="F230">_xlfn.NUMBERVALUE(IF(VLOOKUP($A230,'Gastos totales'!$1:$1048576,MATCH($B230,LEFT('Gastos totales'!$1:$1,4),0),FALSE)="",NA(),VLOOKUP($A230,'Gastos totales'!$1:$1048576,MATCH($B230,LEFT('Gastos totales'!$1:$1,4),0),FALSE)))</f>
        <v>3427.1768700299999</v>
      </c>
      <c r="G230" s="2">
        <f t="shared" si="30"/>
        <v>-1508.5600607200004</v>
      </c>
      <c r="H230" t="e">
        <f t="shared" si="31"/>
        <v>#N/A</v>
      </c>
      <c r="I230" t="e">
        <f t="shared" si="32"/>
        <v>#N/A</v>
      </c>
      <c r="J230" t="e">
        <f t="shared" si="33"/>
        <v>#N/A</v>
      </c>
      <c r="K230" t="e">
        <f t="shared" si="34"/>
        <v>#N/A</v>
      </c>
      <c r="L230">
        <f t="shared" si="35"/>
        <v>0</v>
      </c>
    </row>
    <row r="231" spans="1:12" x14ac:dyDescent="0.3">
      <c r="A231">
        <f t="shared" si="28"/>
        <v>2</v>
      </c>
      <c r="B231" t="str">
        <f t="shared" si="29"/>
        <v>2014</v>
      </c>
      <c r="C231" s="1">
        <f t="shared" si="36"/>
        <v>41698</v>
      </c>
      <c r="D231" s="2" cm="1">
        <f t="array" ref="D231">_xlfn.NUMBERVALUE(IF(VLOOKUP($A231,'Ingresos totales'!$1:$1048576,MATCH($B231,LEFT('Ingresos totales'!$1:$1,4),0),FALSE)="",NA(),VLOOKUP($A231,'Ingresos totales'!$1:$1048576,MATCH($B231,LEFT('Ingresos totales'!$1:$1,4),0),FALSE)))</f>
        <v>3315.53630759</v>
      </c>
      <c r="E231" cm="1">
        <f t="array" ref="E231">_xlfn.NUMBERVALUE(IF(VLOOKUP($A231,'Ingresos tributarios'!$1:$1048576,MATCH($B231,LEFT('Ingresos tributarios'!$1:$1,4),0),FALSE)="",NA(),VLOOKUP($A231,'Ingresos tributarios'!$1:$1048576,MATCH($B231,LEFT('Ingresos tributarios'!$1:$1,4),0),FALSE)))</f>
        <v>3139.8641973899998</v>
      </c>
      <c r="F231" cm="1">
        <f t="array" ref="F231">_xlfn.NUMBERVALUE(IF(VLOOKUP($A231,'Gastos totales'!$1:$1048576,MATCH($B231,LEFT('Gastos totales'!$1:$1,4),0),FALSE)="",NA(),VLOOKUP($A231,'Gastos totales'!$1:$1048576,MATCH($B231,LEFT('Gastos totales'!$1:$1,4),0),FALSE)))</f>
        <v>3706.58102951</v>
      </c>
      <c r="G231" s="2">
        <f t="shared" si="30"/>
        <v>391.04472192000003</v>
      </c>
      <c r="H231" t="e">
        <f t="shared" si="31"/>
        <v>#N/A</v>
      </c>
      <c r="I231" t="e">
        <f t="shared" si="32"/>
        <v>#N/A</v>
      </c>
      <c r="J231" t="e">
        <f t="shared" si="33"/>
        <v>#N/A</v>
      </c>
      <c r="K231" t="e">
        <f t="shared" si="34"/>
        <v>#N/A</v>
      </c>
      <c r="L231">
        <f t="shared" si="35"/>
        <v>0</v>
      </c>
    </row>
    <row r="232" spans="1:12" x14ac:dyDescent="0.3">
      <c r="A232">
        <f t="shared" si="28"/>
        <v>3</v>
      </c>
      <c r="B232" t="str">
        <f t="shared" si="29"/>
        <v>2014</v>
      </c>
      <c r="C232" s="1">
        <f t="shared" si="36"/>
        <v>41729</v>
      </c>
      <c r="D232" s="2" cm="1">
        <f t="array" ref="D232">_xlfn.NUMBERVALUE(IF(VLOOKUP($A232,'Ingresos totales'!$1:$1048576,MATCH($B232,LEFT('Ingresos totales'!$1:$1,4),0),FALSE)="",NA(),VLOOKUP($A232,'Ingresos totales'!$1:$1048576,MATCH($B232,LEFT('Ingresos totales'!$1:$1,4),0),FALSE)))</f>
        <v>4370.1102629400002</v>
      </c>
      <c r="E232" cm="1">
        <f t="array" ref="E232">_xlfn.NUMBERVALUE(IF(VLOOKUP($A232,'Ingresos tributarios'!$1:$1048576,MATCH($B232,LEFT('Ingresos tributarios'!$1:$1,4),0),FALSE)="",NA(),VLOOKUP($A232,'Ingresos tributarios'!$1:$1048576,MATCH($B232,LEFT('Ingresos tributarios'!$1:$1,4),0),FALSE)))</f>
        <v>4089.3390322700002</v>
      </c>
      <c r="F232" cm="1">
        <f t="array" ref="F232">_xlfn.NUMBERVALUE(IF(VLOOKUP($A232,'Gastos totales'!$1:$1048576,MATCH($B232,LEFT('Gastos totales'!$1:$1,4),0),FALSE)="",NA(),VLOOKUP($A232,'Gastos totales'!$1:$1048576,MATCH($B232,LEFT('Gastos totales'!$1:$1,4),0),FALSE)))</f>
        <v>4762.6335863100003</v>
      </c>
      <c r="G232" s="2">
        <f t="shared" si="30"/>
        <v>392.52332337000007</v>
      </c>
      <c r="H232" t="e">
        <f t="shared" si="31"/>
        <v>#N/A</v>
      </c>
      <c r="I232" t="e">
        <f t="shared" si="32"/>
        <v>#N/A</v>
      </c>
      <c r="J232" t="e">
        <f t="shared" si="33"/>
        <v>#N/A</v>
      </c>
      <c r="K232" t="e">
        <f t="shared" si="34"/>
        <v>#N/A</v>
      </c>
      <c r="L232">
        <f t="shared" si="35"/>
        <v>0</v>
      </c>
    </row>
    <row r="233" spans="1:12" x14ac:dyDescent="0.3">
      <c r="A233">
        <f t="shared" si="28"/>
        <v>4</v>
      </c>
      <c r="B233" t="str">
        <f t="shared" si="29"/>
        <v>2014</v>
      </c>
      <c r="C233" s="1">
        <f t="shared" si="36"/>
        <v>41759</v>
      </c>
      <c r="D233" s="2" cm="1">
        <f t="array" ref="D233">_xlfn.NUMBERVALUE(IF(VLOOKUP($A233,'Ingresos totales'!$1:$1048576,MATCH($B233,LEFT('Ingresos totales'!$1:$1,4),0),FALSE)="",NA(),VLOOKUP($A233,'Ingresos totales'!$1:$1048576,MATCH($B233,LEFT('Ingresos totales'!$1:$1,4),0),FALSE)))</f>
        <v>5331.4925299500001</v>
      </c>
      <c r="E233" cm="1">
        <f t="array" ref="E233">_xlfn.NUMBERVALUE(IF(VLOOKUP($A233,'Ingresos tributarios'!$1:$1048576,MATCH($B233,LEFT('Ingresos tributarios'!$1:$1,4),0),FALSE)="",NA(),VLOOKUP($A233,'Ingresos tributarios'!$1:$1048576,MATCH($B233,LEFT('Ingresos tributarios'!$1:$1,4),0),FALSE)))</f>
        <v>5068.5199600599999</v>
      </c>
      <c r="F233" cm="1">
        <f t="array" ref="F233">_xlfn.NUMBERVALUE(IF(VLOOKUP($A233,'Gastos totales'!$1:$1048576,MATCH($B233,LEFT('Gastos totales'!$1:$1,4),0),FALSE)="",NA(),VLOOKUP($A233,'Gastos totales'!$1:$1048576,MATCH($B233,LEFT('Gastos totales'!$1:$1,4),0),FALSE)))</f>
        <v>5569.5891886099998</v>
      </c>
      <c r="G233" s="2">
        <f t="shared" si="30"/>
        <v>238.09665865999978</v>
      </c>
      <c r="H233" t="e">
        <f t="shared" si="31"/>
        <v>#N/A</v>
      </c>
      <c r="I233" t="e">
        <f t="shared" si="32"/>
        <v>#N/A</v>
      </c>
      <c r="J233" t="e">
        <f t="shared" si="33"/>
        <v>#N/A</v>
      </c>
      <c r="K233" t="e">
        <f t="shared" si="34"/>
        <v>#N/A</v>
      </c>
      <c r="L233">
        <f t="shared" si="35"/>
        <v>0</v>
      </c>
    </row>
    <row r="234" spans="1:12" x14ac:dyDescent="0.3">
      <c r="A234">
        <f t="shared" si="28"/>
        <v>5</v>
      </c>
      <c r="B234" t="str">
        <f t="shared" si="29"/>
        <v>2014</v>
      </c>
      <c r="C234" s="1">
        <f t="shared" si="36"/>
        <v>41790</v>
      </c>
      <c r="D234" s="2" cm="1">
        <f t="array" ref="D234">_xlfn.NUMBERVALUE(IF(VLOOKUP($A234,'Ingresos totales'!$1:$1048576,MATCH($B234,LEFT('Ingresos totales'!$1:$1,4),0),FALSE)="",NA(),VLOOKUP($A234,'Ingresos totales'!$1:$1048576,MATCH($B234,LEFT('Ingresos totales'!$1:$1,4),0),FALSE)))</f>
        <v>3796.3264039800001</v>
      </c>
      <c r="E234" cm="1">
        <f t="array" ref="E234">_xlfn.NUMBERVALUE(IF(VLOOKUP($A234,'Ingresos tributarios'!$1:$1048576,MATCH($B234,LEFT('Ingresos tributarios'!$1:$1,4),0),FALSE)="",NA(),VLOOKUP($A234,'Ingresos tributarios'!$1:$1048576,MATCH($B234,LEFT('Ingresos tributarios'!$1:$1,4),0),FALSE)))</f>
        <v>3565.81076704</v>
      </c>
      <c r="F234" cm="1">
        <f t="array" ref="F234">_xlfn.NUMBERVALUE(IF(VLOOKUP($A234,'Gastos totales'!$1:$1048576,MATCH($B234,LEFT('Gastos totales'!$1:$1,4),0),FALSE)="",NA(),VLOOKUP($A234,'Gastos totales'!$1:$1048576,MATCH($B234,LEFT('Gastos totales'!$1:$1,4),0),FALSE)))</f>
        <v>5256.9223151400001</v>
      </c>
      <c r="G234" s="2">
        <f t="shared" si="30"/>
        <v>1460.59591116</v>
      </c>
      <c r="H234" t="e">
        <f t="shared" si="31"/>
        <v>#N/A</v>
      </c>
      <c r="I234" t="e">
        <f t="shared" si="32"/>
        <v>#N/A</v>
      </c>
      <c r="J234" t="e">
        <f t="shared" si="33"/>
        <v>#N/A</v>
      </c>
      <c r="K234" t="e">
        <f t="shared" si="34"/>
        <v>#N/A</v>
      </c>
      <c r="L234">
        <f t="shared" si="35"/>
        <v>0</v>
      </c>
    </row>
    <row r="235" spans="1:12" x14ac:dyDescent="0.3">
      <c r="A235">
        <f t="shared" si="28"/>
        <v>6</v>
      </c>
      <c r="B235" t="str">
        <f t="shared" si="29"/>
        <v>2014</v>
      </c>
      <c r="C235" s="1">
        <f t="shared" si="36"/>
        <v>41820</v>
      </c>
      <c r="D235" s="2" cm="1">
        <f t="array" ref="D235">_xlfn.NUMBERVALUE(IF(VLOOKUP($A235,'Ingresos totales'!$1:$1048576,MATCH($B235,LEFT('Ingresos totales'!$1:$1,4),0),FALSE)="",NA(),VLOOKUP($A235,'Ingresos totales'!$1:$1048576,MATCH($B235,LEFT('Ingresos totales'!$1:$1,4),0),FALSE)))</f>
        <v>3717.2435190800002</v>
      </c>
      <c r="E235" cm="1">
        <f t="array" ref="E235">_xlfn.NUMBERVALUE(IF(VLOOKUP($A235,'Ingresos tributarios'!$1:$1048576,MATCH($B235,LEFT('Ingresos tributarios'!$1:$1,4),0),FALSE)="",NA(),VLOOKUP($A235,'Ingresos tributarios'!$1:$1048576,MATCH($B235,LEFT('Ingresos tributarios'!$1:$1,4),0),FALSE)))</f>
        <v>3402.23286641</v>
      </c>
      <c r="F235" cm="1">
        <f t="array" ref="F235">_xlfn.NUMBERVALUE(IF(VLOOKUP($A235,'Gastos totales'!$1:$1048576,MATCH($B235,LEFT('Gastos totales'!$1:$1,4),0),FALSE)="",NA(),VLOOKUP($A235,'Gastos totales'!$1:$1048576,MATCH($B235,LEFT('Gastos totales'!$1:$1,4),0),FALSE)))</f>
        <v>5181.6608898200002</v>
      </c>
      <c r="G235" s="2">
        <f t="shared" si="30"/>
        <v>1464.41737074</v>
      </c>
      <c r="H235" t="e">
        <f t="shared" si="31"/>
        <v>#N/A</v>
      </c>
      <c r="I235" t="e">
        <f t="shared" si="32"/>
        <v>#N/A</v>
      </c>
      <c r="J235" t="e">
        <f t="shared" si="33"/>
        <v>#N/A</v>
      </c>
      <c r="K235" t="e">
        <f t="shared" si="34"/>
        <v>#N/A</v>
      </c>
      <c r="L235">
        <f t="shared" si="35"/>
        <v>0</v>
      </c>
    </row>
    <row r="236" spans="1:12" x14ac:dyDescent="0.3">
      <c r="A236">
        <f t="shared" si="28"/>
        <v>7</v>
      </c>
      <c r="B236" t="str">
        <f t="shared" si="29"/>
        <v>2014</v>
      </c>
      <c r="C236" s="1">
        <f t="shared" si="36"/>
        <v>41851</v>
      </c>
      <c r="D236" s="2" cm="1">
        <f t="array" ref="D236">_xlfn.NUMBERVALUE(IF(VLOOKUP($A236,'Ingresos totales'!$1:$1048576,MATCH($B236,LEFT('Ingresos totales'!$1:$1,4),0),FALSE)="",NA(),VLOOKUP($A236,'Ingresos totales'!$1:$1048576,MATCH($B236,LEFT('Ingresos totales'!$1:$1,4),0),FALSE)))</f>
        <v>5950.8029305999999</v>
      </c>
      <c r="E236" cm="1">
        <f t="array" ref="E236">_xlfn.NUMBERVALUE(IF(VLOOKUP($A236,'Ingresos tributarios'!$1:$1048576,MATCH($B236,LEFT('Ingresos tributarios'!$1:$1,4),0),FALSE)="",NA(),VLOOKUP($A236,'Ingresos tributarios'!$1:$1048576,MATCH($B236,LEFT('Ingresos tributarios'!$1:$1,4),0),FALSE)))</f>
        <v>5589.2027843200003</v>
      </c>
      <c r="F236" cm="1">
        <f t="array" ref="F236">_xlfn.NUMBERVALUE(IF(VLOOKUP($A236,'Gastos totales'!$1:$1048576,MATCH($B236,LEFT('Gastos totales'!$1:$1,4),0),FALSE)="",NA(),VLOOKUP($A236,'Gastos totales'!$1:$1048576,MATCH($B236,LEFT('Gastos totales'!$1:$1,4),0),FALSE)))</f>
        <v>6091.6898777300003</v>
      </c>
      <c r="G236" s="2">
        <f t="shared" si="30"/>
        <v>140.88694713000041</v>
      </c>
      <c r="H236" t="e">
        <f t="shared" si="31"/>
        <v>#N/A</v>
      </c>
      <c r="I236" t="e">
        <f t="shared" si="32"/>
        <v>#N/A</v>
      </c>
      <c r="J236" t="e">
        <f t="shared" si="33"/>
        <v>#N/A</v>
      </c>
      <c r="K236" t="e">
        <f t="shared" si="34"/>
        <v>#N/A</v>
      </c>
      <c r="L236">
        <f t="shared" si="35"/>
        <v>0</v>
      </c>
    </row>
    <row r="237" spans="1:12" x14ac:dyDescent="0.3">
      <c r="A237">
        <f t="shared" si="28"/>
        <v>8</v>
      </c>
      <c r="B237" t="str">
        <f t="shared" si="29"/>
        <v>2014</v>
      </c>
      <c r="C237" s="1">
        <f t="shared" si="36"/>
        <v>41882</v>
      </c>
      <c r="D237" s="2" cm="1">
        <f t="array" ref="D237">_xlfn.NUMBERVALUE(IF(VLOOKUP($A237,'Ingresos totales'!$1:$1048576,MATCH($B237,LEFT('Ingresos totales'!$1:$1,4),0),FALSE)="",NA(),VLOOKUP($A237,'Ingresos totales'!$1:$1048576,MATCH($B237,LEFT('Ingresos totales'!$1:$1,4),0),FALSE)))</f>
        <v>3808.8965062100001</v>
      </c>
      <c r="E237" cm="1">
        <f t="array" ref="E237">_xlfn.NUMBERVALUE(IF(VLOOKUP($A237,'Ingresos tributarios'!$1:$1048576,MATCH($B237,LEFT('Ingresos tributarios'!$1:$1,4),0),FALSE)="",NA(),VLOOKUP($A237,'Ingresos tributarios'!$1:$1048576,MATCH($B237,LEFT('Ingresos tributarios'!$1:$1,4),0),FALSE)))</f>
        <v>3601.8945415399999</v>
      </c>
      <c r="F237" cm="1">
        <f t="array" ref="F237">_xlfn.NUMBERVALUE(IF(VLOOKUP($A237,'Gastos totales'!$1:$1048576,MATCH($B237,LEFT('Gastos totales'!$1:$1,4),0),FALSE)="",NA(),VLOOKUP($A237,'Gastos totales'!$1:$1048576,MATCH($B237,LEFT('Gastos totales'!$1:$1,4),0),FALSE)))</f>
        <v>5440.7568587799997</v>
      </c>
      <c r="G237" s="2">
        <f t="shared" si="30"/>
        <v>1631.8603525699996</v>
      </c>
      <c r="H237" t="e">
        <f t="shared" si="31"/>
        <v>#N/A</v>
      </c>
      <c r="I237" t="e">
        <f t="shared" si="32"/>
        <v>#N/A</v>
      </c>
      <c r="J237" t="e">
        <f t="shared" si="33"/>
        <v>#N/A</v>
      </c>
      <c r="K237" t="e">
        <f t="shared" si="34"/>
        <v>#N/A</v>
      </c>
      <c r="L237">
        <f t="shared" si="35"/>
        <v>0</v>
      </c>
    </row>
    <row r="238" spans="1:12" x14ac:dyDescent="0.3">
      <c r="A238">
        <f t="shared" si="28"/>
        <v>9</v>
      </c>
      <c r="B238" t="str">
        <f t="shared" si="29"/>
        <v>2014</v>
      </c>
      <c r="C238" s="1">
        <f t="shared" si="36"/>
        <v>41912</v>
      </c>
      <c r="D238" s="2" cm="1">
        <f t="array" ref="D238">_xlfn.NUMBERVALUE(IF(VLOOKUP($A238,'Ingresos totales'!$1:$1048576,MATCH($B238,LEFT('Ingresos totales'!$1:$1,4),0),FALSE)="",NA(),VLOOKUP($A238,'Ingresos totales'!$1:$1048576,MATCH($B238,LEFT('Ingresos totales'!$1:$1,4),0),FALSE)))</f>
        <v>3758.9476866199998</v>
      </c>
      <c r="E238" cm="1">
        <f t="array" ref="E238">_xlfn.NUMBERVALUE(IF(VLOOKUP($A238,'Ingresos tributarios'!$1:$1048576,MATCH($B238,LEFT('Ingresos tributarios'!$1:$1,4),0),FALSE)="",NA(),VLOOKUP($A238,'Ingresos tributarios'!$1:$1048576,MATCH($B238,LEFT('Ingresos tributarios'!$1:$1,4),0),FALSE)))</f>
        <v>3528.1331951000002</v>
      </c>
      <c r="F238" cm="1">
        <f t="array" ref="F238">_xlfn.NUMBERVALUE(IF(VLOOKUP($A238,'Gastos totales'!$1:$1048576,MATCH($B238,LEFT('Gastos totales'!$1:$1,4),0),FALSE)="",NA(),VLOOKUP($A238,'Gastos totales'!$1:$1048576,MATCH($B238,LEFT('Gastos totales'!$1:$1,4),0),FALSE)))</f>
        <v>4386.3029158500003</v>
      </c>
      <c r="G238" s="2">
        <f t="shared" si="30"/>
        <v>627.35522923000053</v>
      </c>
      <c r="H238" t="e">
        <f t="shared" si="31"/>
        <v>#N/A</v>
      </c>
      <c r="I238" t="e">
        <f t="shared" si="32"/>
        <v>#N/A</v>
      </c>
      <c r="J238" t="e">
        <f t="shared" si="33"/>
        <v>#N/A</v>
      </c>
      <c r="K238" t="e">
        <f t="shared" si="34"/>
        <v>#N/A</v>
      </c>
      <c r="L238">
        <f t="shared" si="35"/>
        <v>0</v>
      </c>
    </row>
    <row r="239" spans="1:12" x14ac:dyDescent="0.3">
      <c r="A239">
        <f t="shared" si="28"/>
        <v>10</v>
      </c>
      <c r="B239" t="str">
        <f t="shared" si="29"/>
        <v>2014</v>
      </c>
      <c r="C239" s="1">
        <f t="shared" si="36"/>
        <v>41943</v>
      </c>
      <c r="D239" s="2" cm="1">
        <f t="array" ref="D239">_xlfn.NUMBERVALUE(IF(VLOOKUP($A239,'Ingresos totales'!$1:$1048576,MATCH($B239,LEFT('Ingresos totales'!$1:$1,4),0),FALSE)="",NA(),VLOOKUP($A239,'Ingresos totales'!$1:$1048576,MATCH($B239,LEFT('Ingresos totales'!$1:$1,4),0),FALSE)))</f>
        <v>5413.8380754500004</v>
      </c>
      <c r="E239" cm="1">
        <f t="array" ref="E239">_xlfn.NUMBERVALUE(IF(VLOOKUP($A239,'Ingresos tributarios'!$1:$1048576,MATCH($B239,LEFT('Ingresos tributarios'!$1:$1,4),0),FALSE)="",NA(),VLOOKUP($A239,'Ingresos tributarios'!$1:$1048576,MATCH($B239,LEFT('Ingresos tributarios'!$1:$1,4),0),FALSE)))</f>
        <v>5264.3798552999997</v>
      </c>
      <c r="F239" cm="1">
        <f t="array" ref="F239">_xlfn.NUMBERVALUE(IF(VLOOKUP($A239,'Gastos totales'!$1:$1048576,MATCH($B239,LEFT('Gastos totales'!$1:$1,4),0),FALSE)="",NA(),VLOOKUP($A239,'Gastos totales'!$1:$1048576,MATCH($B239,LEFT('Gastos totales'!$1:$1,4),0),FALSE)))</f>
        <v>3708.8945460700002</v>
      </c>
      <c r="G239" s="2">
        <f t="shared" si="30"/>
        <v>-1704.9435293800002</v>
      </c>
      <c r="H239" t="e">
        <f t="shared" si="31"/>
        <v>#N/A</v>
      </c>
      <c r="I239" t="e">
        <f t="shared" si="32"/>
        <v>#N/A</v>
      </c>
      <c r="J239" t="e">
        <f t="shared" si="33"/>
        <v>#N/A</v>
      </c>
      <c r="K239" t="e">
        <f t="shared" si="34"/>
        <v>#N/A</v>
      </c>
      <c r="L239">
        <f t="shared" si="35"/>
        <v>0</v>
      </c>
    </row>
    <row r="240" spans="1:12" x14ac:dyDescent="0.3">
      <c r="A240">
        <f t="shared" si="28"/>
        <v>11</v>
      </c>
      <c r="B240" t="str">
        <f t="shared" si="29"/>
        <v>2014</v>
      </c>
      <c r="C240" s="1">
        <f t="shared" si="36"/>
        <v>41973</v>
      </c>
      <c r="D240" s="2" cm="1">
        <f t="array" ref="D240">_xlfn.NUMBERVALUE(IF(VLOOKUP($A240,'Ingresos totales'!$1:$1048576,MATCH($B240,LEFT('Ingresos totales'!$1:$1,4),0),FALSE)="",NA(),VLOOKUP($A240,'Ingresos totales'!$1:$1048576,MATCH($B240,LEFT('Ingresos totales'!$1:$1,4),0),FALSE)))</f>
        <v>3695.4367421400002</v>
      </c>
      <c r="E240" cm="1">
        <f t="array" ref="E240">_xlfn.NUMBERVALUE(IF(VLOOKUP($A240,'Ingresos tributarios'!$1:$1048576,MATCH($B240,LEFT('Ingresos tributarios'!$1:$1,4),0),FALSE)="",NA(),VLOOKUP($A240,'Ingresos tributarios'!$1:$1048576,MATCH($B240,LEFT('Ingresos tributarios'!$1:$1,4),0),FALSE)))</f>
        <v>3468.45609848</v>
      </c>
      <c r="F240" cm="1">
        <f t="array" ref="F240">_xlfn.NUMBERVALUE(IF(VLOOKUP($A240,'Gastos totales'!$1:$1048576,MATCH($B240,LEFT('Gastos totales'!$1:$1,4),0),FALSE)="",NA(),VLOOKUP($A240,'Gastos totales'!$1:$1048576,MATCH($B240,LEFT('Gastos totales'!$1:$1,4),0),FALSE)))</f>
        <v>5185.9415888599997</v>
      </c>
      <c r="G240" s="2">
        <f t="shared" si="30"/>
        <v>1490.5048467199995</v>
      </c>
      <c r="H240" t="e">
        <f t="shared" si="31"/>
        <v>#N/A</v>
      </c>
      <c r="I240" t="e">
        <f t="shared" si="32"/>
        <v>#N/A</v>
      </c>
      <c r="J240" t="e">
        <f t="shared" si="33"/>
        <v>#N/A</v>
      </c>
      <c r="K240" t="e">
        <f t="shared" si="34"/>
        <v>#N/A</v>
      </c>
      <c r="L240">
        <f t="shared" si="35"/>
        <v>0</v>
      </c>
    </row>
    <row r="241" spans="1:12" x14ac:dyDescent="0.3">
      <c r="A241">
        <f t="shared" si="28"/>
        <v>12</v>
      </c>
      <c r="B241" t="str">
        <f t="shared" si="29"/>
        <v>2014</v>
      </c>
      <c r="C241" s="1">
        <f t="shared" si="36"/>
        <v>42004</v>
      </c>
      <c r="D241" s="2" cm="1">
        <f t="array" ref="D241">_xlfn.NUMBERVALUE(IF(VLOOKUP($A241,'Ingresos totales'!$1:$1048576,MATCH($B241,LEFT('Ingresos totales'!$1:$1,4),0),FALSE)="",NA(),VLOOKUP($A241,'Ingresos totales'!$1:$1048576,MATCH($B241,LEFT('Ingresos totales'!$1:$1,4),0),FALSE)))</f>
        <v>4129.88953038001</v>
      </c>
      <c r="E241" cm="1">
        <f t="array" ref="E241">_xlfn.NUMBERVALUE(IF(VLOOKUP($A241,'Ingresos tributarios'!$1:$1048576,MATCH($B241,LEFT('Ingresos tributarios'!$1:$1,4),0),FALSE)="",NA(),VLOOKUP($A241,'Ingresos tributarios'!$1:$1048576,MATCH($B241,LEFT('Ingresos tributarios'!$1:$1,4),0),FALSE)))</f>
        <v>3682.8313658000002</v>
      </c>
      <c r="F241" cm="1">
        <f t="array" ref="F241">_xlfn.NUMBERVALUE(IF(VLOOKUP($A241,'Gastos totales'!$1:$1048576,MATCH($B241,LEFT('Gastos totales'!$1:$1,4),0),FALSE)="",NA(),VLOOKUP($A241,'Gastos totales'!$1:$1048576,MATCH($B241,LEFT('Gastos totales'!$1:$1,4),0),FALSE)))</f>
        <v>8100.5078779900005</v>
      </c>
      <c r="G241" s="2">
        <f t="shared" si="30"/>
        <v>3970.6183476099905</v>
      </c>
      <c r="H241" t="e">
        <f t="shared" si="31"/>
        <v>#N/A</v>
      </c>
      <c r="I241" t="e">
        <f t="shared" si="32"/>
        <v>#N/A</v>
      </c>
      <c r="J241" t="e">
        <f t="shared" si="33"/>
        <v>#N/A</v>
      </c>
      <c r="K241" t="e">
        <f t="shared" si="34"/>
        <v>#N/A</v>
      </c>
      <c r="L241">
        <f t="shared" si="35"/>
        <v>0</v>
      </c>
    </row>
    <row r="242" spans="1:12" x14ac:dyDescent="0.3">
      <c r="A242">
        <f t="shared" si="28"/>
        <v>1</v>
      </c>
      <c r="B242" t="str">
        <f t="shared" si="29"/>
        <v>2015</v>
      </c>
      <c r="C242" s="1">
        <f t="shared" si="36"/>
        <v>42035</v>
      </c>
      <c r="D242" s="2" cm="1">
        <f t="array" ref="D242">_xlfn.NUMBERVALUE(IF(VLOOKUP($A242,'Ingresos totales'!$1:$1048576,MATCH($B242,LEFT('Ingresos totales'!$1:$1,4),0),FALSE)="",NA(),VLOOKUP($A242,'Ingresos totales'!$1:$1048576,MATCH($B242,LEFT('Ingresos totales'!$1:$1,4),0),FALSE)))</f>
        <v>4998.9747497999997</v>
      </c>
      <c r="E242" cm="1">
        <f t="array" ref="E242">_xlfn.NUMBERVALUE(IF(VLOOKUP($A242,'Ingresos tributarios'!$1:$1048576,MATCH($B242,LEFT('Ingresos tributarios'!$1:$1,4),0),FALSE)="",NA(),VLOOKUP($A242,'Ingresos tributarios'!$1:$1048576,MATCH($B242,LEFT('Ingresos tributarios'!$1:$1,4),0),FALSE)))</f>
        <v>4793.1929513699997</v>
      </c>
      <c r="F242" cm="1">
        <f t="array" ref="F242">_xlfn.NUMBERVALUE(IF(VLOOKUP($A242,'Gastos totales'!$1:$1048576,MATCH($B242,LEFT('Gastos totales'!$1:$1,4),0),FALSE)="",NA(),VLOOKUP($A242,'Gastos totales'!$1:$1048576,MATCH($B242,LEFT('Gastos totales'!$1:$1,4),0),FALSE)))</f>
        <v>3920.0481045299998</v>
      </c>
      <c r="G242" s="2">
        <f t="shared" si="30"/>
        <v>-1078.9266452699999</v>
      </c>
      <c r="H242" t="e">
        <f t="shared" si="31"/>
        <v>#N/A</v>
      </c>
      <c r="I242" t="e">
        <f t="shared" si="32"/>
        <v>#N/A</v>
      </c>
      <c r="J242" t="e">
        <f t="shared" si="33"/>
        <v>#N/A</v>
      </c>
      <c r="K242" t="e">
        <f t="shared" si="34"/>
        <v>#N/A</v>
      </c>
      <c r="L242">
        <f t="shared" si="35"/>
        <v>0</v>
      </c>
    </row>
    <row r="243" spans="1:12" x14ac:dyDescent="0.3">
      <c r="A243">
        <f t="shared" si="28"/>
        <v>2</v>
      </c>
      <c r="B243" t="str">
        <f t="shared" si="29"/>
        <v>2015</v>
      </c>
      <c r="C243" s="1">
        <f t="shared" si="36"/>
        <v>42063</v>
      </c>
      <c r="D243" s="2" cm="1">
        <f t="array" ref="D243">_xlfn.NUMBERVALUE(IF(VLOOKUP($A243,'Ingresos totales'!$1:$1048576,MATCH($B243,LEFT('Ingresos totales'!$1:$1,4),0),FALSE)="",NA(),VLOOKUP($A243,'Ingresos totales'!$1:$1048576,MATCH($B243,LEFT('Ingresos totales'!$1:$1,4),0),FALSE)))</f>
        <v>3570.3703752699998</v>
      </c>
      <c r="E243" cm="1">
        <f t="array" ref="E243">_xlfn.NUMBERVALUE(IF(VLOOKUP($A243,'Ingresos tributarios'!$1:$1048576,MATCH($B243,LEFT('Ingresos tributarios'!$1:$1,4),0),FALSE)="",NA(),VLOOKUP($A243,'Ingresos tributarios'!$1:$1048576,MATCH($B243,LEFT('Ingresos tributarios'!$1:$1,4),0),FALSE)))</f>
        <v>3340.3352861100002</v>
      </c>
      <c r="F243" cm="1">
        <f t="array" ref="F243">_xlfn.NUMBERVALUE(IF(VLOOKUP($A243,'Gastos totales'!$1:$1048576,MATCH($B243,LEFT('Gastos totales'!$1:$1,4),0),FALSE)="",NA(),VLOOKUP($A243,'Gastos totales'!$1:$1048576,MATCH($B243,LEFT('Gastos totales'!$1:$1,4),0),FALSE)))</f>
        <v>4809.7724675899999</v>
      </c>
      <c r="G243" s="2">
        <f t="shared" si="30"/>
        <v>1239.4020923200001</v>
      </c>
      <c r="H243" t="e">
        <f t="shared" si="31"/>
        <v>#N/A</v>
      </c>
      <c r="I243" t="e">
        <f t="shared" si="32"/>
        <v>#N/A</v>
      </c>
      <c r="J243" t="e">
        <f t="shared" si="33"/>
        <v>#N/A</v>
      </c>
      <c r="K243" t="e">
        <f t="shared" si="34"/>
        <v>#N/A</v>
      </c>
      <c r="L243">
        <f t="shared" si="35"/>
        <v>0</v>
      </c>
    </row>
    <row r="244" spans="1:12" x14ac:dyDescent="0.3">
      <c r="A244">
        <f t="shared" si="28"/>
        <v>3</v>
      </c>
      <c r="B244" t="str">
        <f t="shared" si="29"/>
        <v>2015</v>
      </c>
      <c r="C244" s="1">
        <f t="shared" si="36"/>
        <v>42094</v>
      </c>
      <c r="D244" s="2" cm="1">
        <f t="array" ref="D244">_xlfn.NUMBERVALUE(IF(VLOOKUP($A244,'Ingresos totales'!$1:$1048576,MATCH($B244,LEFT('Ingresos totales'!$1:$1,4),0),FALSE)="",NA(),VLOOKUP($A244,'Ingresos totales'!$1:$1048576,MATCH($B244,LEFT('Ingresos totales'!$1:$1,4),0),FALSE)))</f>
        <v>4546.9126725400001</v>
      </c>
      <c r="E244" cm="1">
        <f t="array" ref="E244">_xlfn.NUMBERVALUE(IF(VLOOKUP($A244,'Ingresos tributarios'!$1:$1048576,MATCH($B244,LEFT('Ingresos tributarios'!$1:$1,4),0),FALSE)="",NA(),VLOOKUP($A244,'Ingresos tributarios'!$1:$1048576,MATCH($B244,LEFT('Ingresos tributarios'!$1:$1,4),0),FALSE)))</f>
        <v>4196.6591700999998</v>
      </c>
      <c r="F244" cm="1">
        <f t="array" ref="F244">_xlfn.NUMBERVALUE(IF(VLOOKUP($A244,'Gastos totales'!$1:$1048576,MATCH($B244,LEFT('Gastos totales'!$1:$1,4),0),FALSE)="",NA(),VLOOKUP($A244,'Gastos totales'!$1:$1048576,MATCH($B244,LEFT('Gastos totales'!$1:$1,4),0),FALSE)))</f>
        <v>5747.2560837499996</v>
      </c>
      <c r="G244" s="2">
        <f t="shared" si="30"/>
        <v>1200.3434112099994</v>
      </c>
      <c r="H244" t="e">
        <f t="shared" si="31"/>
        <v>#N/A</v>
      </c>
      <c r="I244" t="e">
        <f t="shared" si="32"/>
        <v>#N/A</v>
      </c>
      <c r="J244" t="e">
        <f t="shared" si="33"/>
        <v>#N/A</v>
      </c>
      <c r="K244" t="e">
        <f t="shared" si="34"/>
        <v>#N/A</v>
      </c>
      <c r="L244">
        <f t="shared" si="35"/>
        <v>0</v>
      </c>
    </row>
    <row r="245" spans="1:12" x14ac:dyDescent="0.3">
      <c r="A245">
        <f t="shared" si="28"/>
        <v>4</v>
      </c>
      <c r="B245" t="str">
        <f t="shared" si="29"/>
        <v>2015</v>
      </c>
      <c r="C245" s="1">
        <f t="shared" si="36"/>
        <v>42124</v>
      </c>
      <c r="D245" s="2" cm="1">
        <f t="array" ref="D245">_xlfn.NUMBERVALUE(IF(VLOOKUP($A245,'Ingresos totales'!$1:$1048576,MATCH($B245,LEFT('Ingresos totales'!$1:$1,4),0),FALSE)="",NA(),VLOOKUP($A245,'Ingresos totales'!$1:$1048576,MATCH($B245,LEFT('Ingresos totales'!$1:$1,4),0),FALSE)))</f>
        <v>5370.79585279</v>
      </c>
      <c r="E245" cm="1">
        <f t="array" ref="E245">_xlfn.NUMBERVALUE(IF(VLOOKUP($A245,'Ingresos tributarios'!$1:$1048576,MATCH($B245,LEFT('Ingresos tributarios'!$1:$1,4),0),FALSE)="",NA(),VLOOKUP($A245,'Ingresos tributarios'!$1:$1048576,MATCH($B245,LEFT('Ingresos tributarios'!$1:$1,4),0),FALSE)))</f>
        <v>5113.67967675</v>
      </c>
      <c r="F245" cm="1">
        <f t="array" ref="F245">_xlfn.NUMBERVALUE(IF(VLOOKUP($A245,'Gastos totales'!$1:$1048576,MATCH($B245,LEFT('Gastos totales'!$1:$1,4),0),FALSE)="",NA(),VLOOKUP($A245,'Gastos totales'!$1:$1048576,MATCH($B245,LEFT('Gastos totales'!$1:$1,4),0),FALSE)))</f>
        <v>5539.6102103100002</v>
      </c>
      <c r="G245" s="2">
        <f t="shared" si="30"/>
        <v>168.81435752000016</v>
      </c>
      <c r="H245" t="e">
        <f t="shared" si="31"/>
        <v>#N/A</v>
      </c>
      <c r="I245" t="e">
        <f t="shared" si="32"/>
        <v>#N/A</v>
      </c>
      <c r="J245" t="e">
        <f t="shared" si="33"/>
        <v>#N/A</v>
      </c>
      <c r="K245" t="e">
        <f t="shared" si="34"/>
        <v>#N/A</v>
      </c>
      <c r="L245">
        <f t="shared" si="35"/>
        <v>0</v>
      </c>
    </row>
    <row r="246" spans="1:12" x14ac:dyDescent="0.3">
      <c r="A246">
        <f t="shared" si="28"/>
        <v>5</v>
      </c>
      <c r="B246" t="str">
        <f t="shared" si="29"/>
        <v>2015</v>
      </c>
      <c r="C246" s="1">
        <f t="shared" si="36"/>
        <v>42155</v>
      </c>
      <c r="D246" s="2" cm="1">
        <f t="array" ref="D246">_xlfn.NUMBERVALUE(IF(VLOOKUP($A246,'Ingresos totales'!$1:$1048576,MATCH($B246,LEFT('Ingresos totales'!$1:$1,4),0),FALSE)="",NA(),VLOOKUP($A246,'Ingresos totales'!$1:$1048576,MATCH($B246,LEFT('Ingresos totales'!$1:$1,4),0),FALSE)))</f>
        <v>3749.0013093600001</v>
      </c>
      <c r="E246" cm="1">
        <f t="array" ref="E246">_xlfn.NUMBERVALUE(IF(VLOOKUP($A246,'Ingresos tributarios'!$1:$1048576,MATCH($B246,LEFT('Ingresos tributarios'!$1:$1,4),0),FALSE)="",NA(),VLOOKUP($A246,'Ingresos tributarios'!$1:$1048576,MATCH($B246,LEFT('Ingresos tributarios'!$1:$1,4),0),FALSE)))</f>
        <v>3518.2657985400001</v>
      </c>
      <c r="F246" cm="1">
        <f t="array" ref="F246">_xlfn.NUMBERVALUE(IF(VLOOKUP($A246,'Gastos totales'!$1:$1048576,MATCH($B246,LEFT('Gastos totales'!$1:$1,4),0),FALSE)="",NA(),VLOOKUP($A246,'Gastos totales'!$1:$1048576,MATCH($B246,LEFT('Gastos totales'!$1:$1,4),0),FALSE)))</f>
        <v>5015.0164405400001</v>
      </c>
      <c r="G246" s="2">
        <f t="shared" si="30"/>
        <v>1266.01513118</v>
      </c>
      <c r="H246" t="e">
        <f t="shared" si="31"/>
        <v>#N/A</v>
      </c>
      <c r="I246" t="e">
        <f t="shared" si="32"/>
        <v>#N/A</v>
      </c>
      <c r="J246" t="e">
        <f t="shared" si="33"/>
        <v>#N/A</v>
      </c>
      <c r="K246" t="e">
        <f t="shared" si="34"/>
        <v>#N/A</v>
      </c>
      <c r="L246">
        <f t="shared" si="35"/>
        <v>0</v>
      </c>
    </row>
    <row r="247" spans="1:12" x14ac:dyDescent="0.3">
      <c r="A247">
        <f t="shared" si="28"/>
        <v>6</v>
      </c>
      <c r="B247" t="str">
        <f t="shared" si="29"/>
        <v>2015</v>
      </c>
      <c r="C247" s="1">
        <f t="shared" si="36"/>
        <v>42185</v>
      </c>
      <c r="D247" s="2" cm="1">
        <f t="array" ref="D247">_xlfn.NUMBERVALUE(IF(VLOOKUP($A247,'Ingresos totales'!$1:$1048576,MATCH($B247,LEFT('Ingresos totales'!$1:$1,4),0),FALSE)="",NA(),VLOOKUP($A247,'Ingresos totales'!$1:$1048576,MATCH($B247,LEFT('Ingresos totales'!$1:$1,4),0),FALSE)))</f>
        <v>3859.1954185300001</v>
      </c>
      <c r="E247" cm="1">
        <f t="array" ref="E247">_xlfn.NUMBERVALUE(IF(VLOOKUP($A247,'Ingresos tributarios'!$1:$1048576,MATCH($B247,LEFT('Ingresos tributarios'!$1:$1,4),0),FALSE)="",NA(),VLOOKUP($A247,'Ingresos tributarios'!$1:$1048576,MATCH($B247,LEFT('Ingresos tributarios'!$1:$1,4),0),FALSE)))</f>
        <v>3532.4241271699998</v>
      </c>
      <c r="F247" cm="1">
        <f t="array" ref="F247">_xlfn.NUMBERVALUE(IF(VLOOKUP($A247,'Gastos totales'!$1:$1048576,MATCH($B247,LEFT('Gastos totales'!$1:$1,4),0),FALSE)="",NA(),VLOOKUP($A247,'Gastos totales'!$1:$1048576,MATCH($B247,LEFT('Gastos totales'!$1:$1,4),0),FALSE)))</f>
        <v>4742.9441576899999</v>
      </c>
      <c r="G247" s="2">
        <f t="shared" si="30"/>
        <v>883.74873915999979</v>
      </c>
      <c r="H247" t="e">
        <f t="shared" si="31"/>
        <v>#N/A</v>
      </c>
      <c r="I247" t="e">
        <f t="shared" si="32"/>
        <v>#N/A</v>
      </c>
      <c r="J247" t="e">
        <f t="shared" si="33"/>
        <v>#N/A</v>
      </c>
      <c r="K247" t="e">
        <f t="shared" si="34"/>
        <v>#N/A</v>
      </c>
      <c r="L247">
        <f t="shared" si="35"/>
        <v>0</v>
      </c>
    </row>
    <row r="248" spans="1:12" x14ac:dyDescent="0.3">
      <c r="A248">
        <f t="shared" si="28"/>
        <v>7</v>
      </c>
      <c r="B248" t="str">
        <f t="shared" si="29"/>
        <v>2015</v>
      </c>
      <c r="C248" s="1">
        <f t="shared" si="36"/>
        <v>42216</v>
      </c>
      <c r="D248" s="2" cm="1">
        <f t="array" ref="D248">_xlfn.NUMBERVALUE(IF(VLOOKUP($A248,'Ingresos totales'!$1:$1048576,MATCH($B248,LEFT('Ingresos totales'!$1:$1,4),0),FALSE)="",NA(),VLOOKUP($A248,'Ingresos totales'!$1:$1048576,MATCH($B248,LEFT('Ingresos totales'!$1:$1,4),0),FALSE)))</f>
        <v>5988.6719359899998</v>
      </c>
      <c r="E248" cm="1">
        <f t="array" ref="E248">_xlfn.NUMBERVALUE(IF(VLOOKUP($A248,'Ingresos tributarios'!$1:$1048576,MATCH($B248,LEFT('Ingresos tributarios'!$1:$1,4),0),FALSE)="",NA(),VLOOKUP($A248,'Ingresos tributarios'!$1:$1048576,MATCH($B248,LEFT('Ingresos tributarios'!$1:$1,4),0),FALSE)))</f>
        <v>5776.3105588500002</v>
      </c>
      <c r="F248" cm="1">
        <f t="array" ref="F248">_xlfn.NUMBERVALUE(IF(VLOOKUP($A248,'Gastos totales'!$1:$1048576,MATCH($B248,LEFT('Gastos totales'!$1:$1,4),0),FALSE)="",NA(),VLOOKUP($A248,'Gastos totales'!$1:$1048576,MATCH($B248,LEFT('Gastos totales'!$1:$1,4),0),FALSE)))</f>
        <v>5553.7849460999996</v>
      </c>
      <c r="G248" s="2">
        <f t="shared" si="30"/>
        <v>-434.88698989000022</v>
      </c>
      <c r="H248" t="e">
        <f t="shared" si="31"/>
        <v>#N/A</v>
      </c>
      <c r="I248" t="e">
        <f t="shared" si="32"/>
        <v>#N/A</v>
      </c>
      <c r="J248" t="e">
        <f t="shared" si="33"/>
        <v>#N/A</v>
      </c>
      <c r="K248" t="e">
        <f t="shared" si="34"/>
        <v>#N/A</v>
      </c>
      <c r="L248">
        <f t="shared" si="35"/>
        <v>0</v>
      </c>
    </row>
    <row r="249" spans="1:12" x14ac:dyDescent="0.3">
      <c r="A249">
        <f t="shared" si="28"/>
        <v>8</v>
      </c>
      <c r="B249" t="str">
        <f t="shared" si="29"/>
        <v>2015</v>
      </c>
      <c r="C249" s="1">
        <f t="shared" si="36"/>
        <v>42247</v>
      </c>
      <c r="D249" s="2" cm="1">
        <f t="array" ref="D249">_xlfn.NUMBERVALUE(IF(VLOOKUP($A249,'Ingresos totales'!$1:$1048576,MATCH($B249,LEFT('Ingresos totales'!$1:$1,4),0),FALSE)="",NA(),VLOOKUP($A249,'Ingresos totales'!$1:$1048576,MATCH($B249,LEFT('Ingresos totales'!$1:$1,4),0),FALSE)))</f>
        <v>3786.8500023500001</v>
      </c>
      <c r="E249" cm="1">
        <f t="array" ref="E249">_xlfn.NUMBERVALUE(IF(VLOOKUP($A249,'Ingresos tributarios'!$1:$1048576,MATCH($B249,LEFT('Ingresos tributarios'!$1:$1,4),0),FALSE)="",NA(),VLOOKUP($A249,'Ingresos tributarios'!$1:$1048576,MATCH($B249,LEFT('Ingresos tributarios'!$1:$1,4),0),FALSE)))</f>
        <v>3540.7439999500002</v>
      </c>
      <c r="F249" cm="1">
        <f t="array" ref="F249">_xlfn.NUMBERVALUE(IF(VLOOKUP($A249,'Gastos totales'!$1:$1048576,MATCH($B249,LEFT('Gastos totales'!$1:$1,4),0),FALSE)="",NA(),VLOOKUP($A249,'Gastos totales'!$1:$1048576,MATCH($B249,LEFT('Gastos totales'!$1:$1,4),0),FALSE)))</f>
        <v>5119.6834122700002</v>
      </c>
      <c r="G249" s="2">
        <f t="shared" si="30"/>
        <v>1332.8334099200001</v>
      </c>
      <c r="H249" t="e">
        <f t="shared" si="31"/>
        <v>#N/A</v>
      </c>
      <c r="I249" t="e">
        <f t="shared" si="32"/>
        <v>#N/A</v>
      </c>
      <c r="J249" t="e">
        <f t="shared" si="33"/>
        <v>#N/A</v>
      </c>
      <c r="K249" t="e">
        <f t="shared" si="34"/>
        <v>#N/A</v>
      </c>
      <c r="L249">
        <f t="shared" si="35"/>
        <v>0</v>
      </c>
    </row>
    <row r="250" spans="1:12" x14ac:dyDescent="0.3">
      <c r="A250">
        <f t="shared" si="28"/>
        <v>9</v>
      </c>
      <c r="B250" t="str">
        <f t="shared" si="29"/>
        <v>2015</v>
      </c>
      <c r="C250" s="1">
        <f t="shared" si="36"/>
        <v>42277</v>
      </c>
      <c r="D250" s="2" cm="1">
        <f t="array" ref="D250">_xlfn.NUMBERVALUE(IF(VLOOKUP($A250,'Ingresos totales'!$1:$1048576,MATCH($B250,LEFT('Ingresos totales'!$1:$1,4),0),FALSE)="",NA(),VLOOKUP($A250,'Ingresos totales'!$1:$1048576,MATCH($B250,LEFT('Ingresos totales'!$1:$1,4),0),FALSE)))</f>
        <v>3657.7524238300002</v>
      </c>
      <c r="E250" cm="1">
        <f t="array" ref="E250">_xlfn.NUMBERVALUE(IF(VLOOKUP($A250,'Ingresos tributarios'!$1:$1048576,MATCH($B250,LEFT('Ingresos tributarios'!$1:$1,4),0),FALSE)="",NA(),VLOOKUP($A250,'Ingresos tributarios'!$1:$1048576,MATCH($B250,LEFT('Ingresos tributarios'!$1:$1,4),0),FALSE)))</f>
        <v>3429.5416249599998</v>
      </c>
      <c r="F250" cm="1">
        <f t="array" ref="F250">_xlfn.NUMBERVALUE(IF(VLOOKUP($A250,'Gastos totales'!$1:$1048576,MATCH($B250,LEFT('Gastos totales'!$1:$1,4),0),FALSE)="",NA(),VLOOKUP($A250,'Gastos totales'!$1:$1048576,MATCH($B250,LEFT('Gastos totales'!$1:$1,4),0),FALSE)))</f>
        <v>4298.5822104099998</v>
      </c>
      <c r="G250" s="2">
        <f t="shared" si="30"/>
        <v>640.82978657999956</v>
      </c>
      <c r="H250" t="e">
        <f t="shared" si="31"/>
        <v>#N/A</v>
      </c>
      <c r="I250" t="e">
        <f t="shared" si="32"/>
        <v>#N/A</v>
      </c>
      <c r="J250" t="e">
        <f t="shared" si="33"/>
        <v>#N/A</v>
      </c>
      <c r="K250" t="e">
        <f t="shared" si="34"/>
        <v>#N/A</v>
      </c>
      <c r="L250">
        <f t="shared" si="35"/>
        <v>0</v>
      </c>
    </row>
    <row r="251" spans="1:12" x14ac:dyDescent="0.3">
      <c r="A251">
        <f t="shared" si="28"/>
        <v>10</v>
      </c>
      <c r="B251" t="str">
        <f t="shared" si="29"/>
        <v>2015</v>
      </c>
      <c r="C251" s="1">
        <f t="shared" si="36"/>
        <v>42308</v>
      </c>
      <c r="D251" s="2" cm="1">
        <f t="array" ref="D251">_xlfn.NUMBERVALUE(IF(VLOOKUP($A251,'Ingresos totales'!$1:$1048576,MATCH($B251,LEFT('Ingresos totales'!$1:$1,4),0),FALSE)="",NA(),VLOOKUP($A251,'Ingresos totales'!$1:$1048576,MATCH($B251,LEFT('Ingresos totales'!$1:$1,4),0),FALSE)))</f>
        <v>5473.0910550099998</v>
      </c>
      <c r="E251" cm="1">
        <f t="array" ref="E251">_xlfn.NUMBERVALUE(IF(VLOOKUP($A251,'Ingresos tributarios'!$1:$1048576,MATCH($B251,LEFT('Ingresos tributarios'!$1:$1,4),0),FALSE)="",NA(),VLOOKUP($A251,'Ingresos tributarios'!$1:$1048576,MATCH($B251,LEFT('Ingresos tributarios'!$1:$1,4),0),FALSE)))</f>
        <v>5353.8160054500004</v>
      </c>
      <c r="F251" cm="1">
        <f t="array" ref="F251">_xlfn.NUMBERVALUE(IF(VLOOKUP($A251,'Gastos totales'!$1:$1048576,MATCH($B251,LEFT('Gastos totales'!$1:$1,4),0),FALSE)="",NA(),VLOOKUP($A251,'Gastos totales'!$1:$1048576,MATCH($B251,LEFT('Gastos totales'!$1:$1,4),0),FALSE)))</f>
        <v>4583.2858664799996</v>
      </c>
      <c r="G251" s="2">
        <f t="shared" si="30"/>
        <v>-889.80518853000012</v>
      </c>
      <c r="H251" t="e">
        <f t="shared" si="31"/>
        <v>#N/A</v>
      </c>
      <c r="I251" t="e">
        <f t="shared" si="32"/>
        <v>#N/A</v>
      </c>
      <c r="J251" t="e">
        <f t="shared" si="33"/>
        <v>#N/A</v>
      </c>
      <c r="K251" t="e">
        <f t="shared" si="34"/>
        <v>#N/A</v>
      </c>
      <c r="L251">
        <f t="shared" si="35"/>
        <v>0</v>
      </c>
    </row>
    <row r="252" spans="1:12" x14ac:dyDescent="0.3">
      <c r="A252">
        <f t="shared" si="28"/>
        <v>11</v>
      </c>
      <c r="B252" t="str">
        <f t="shared" si="29"/>
        <v>2015</v>
      </c>
      <c r="C252" s="1">
        <f t="shared" si="36"/>
        <v>42338</v>
      </c>
      <c r="D252" s="2" cm="1">
        <f t="array" ref="D252">_xlfn.NUMBERVALUE(IF(VLOOKUP($A252,'Ingresos totales'!$1:$1048576,MATCH($B252,LEFT('Ingresos totales'!$1:$1,4),0),FALSE)="",NA(),VLOOKUP($A252,'Ingresos totales'!$1:$1048576,MATCH($B252,LEFT('Ingresos totales'!$1:$1,4),0),FALSE)))</f>
        <v>3762.5715617599999</v>
      </c>
      <c r="E252" cm="1">
        <f t="array" ref="E252">_xlfn.NUMBERVALUE(IF(VLOOKUP($A252,'Ingresos tributarios'!$1:$1048576,MATCH($B252,LEFT('Ingresos tributarios'!$1:$1,4),0),FALSE)="",NA(),VLOOKUP($A252,'Ingresos tributarios'!$1:$1048576,MATCH($B252,LEFT('Ingresos tributarios'!$1:$1,4),0),FALSE)))</f>
        <v>3505.0861759600002</v>
      </c>
      <c r="F252" cm="1">
        <f t="array" ref="F252">_xlfn.NUMBERVALUE(IF(VLOOKUP($A252,'Gastos totales'!$1:$1048576,MATCH($B252,LEFT('Gastos totales'!$1:$1,4),0),FALSE)="",NA(),VLOOKUP($A252,'Gastos totales'!$1:$1048576,MATCH($B252,LEFT('Gastos totales'!$1:$1,4),0),FALSE)))</f>
        <v>4109.8672824400001</v>
      </c>
      <c r="G252" s="2">
        <f t="shared" si="30"/>
        <v>347.29572068000016</v>
      </c>
      <c r="H252" t="e">
        <f t="shared" si="31"/>
        <v>#N/A</v>
      </c>
      <c r="I252" t="e">
        <f t="shared" si="32"/>
        <v>#N/A</v>
      </c>
      <c r="J252" t="e">
        <f t="shared" si="33"/>
        <v>#N/A</v>
      </c>
      <c r="K252" t="e">
        <f t="shared" si="34"/>
        <v>#N/A</v>
      </c>
      <c r="L252">
        <f t="shared" si="35"/>
        <v>0</v>
      </c>
    </row>
    <row r="253" spans="1:12" x14ac:dyDescent="0.3">
      <c r="A253">
        <f t="shared" si="28"/>
        <v>12</v>
      </c>
      <c r="B253" t="str">
        <f t="shared" si="29"/>
        <v>2015</v>
      </c>
      <c r="C253" s="1">
        <f t="shared" si="36"/>
        <v>42369</v>
      </c>
      <c r="D253" s="2" cm="1">
        <f t="array" ref="D253">_xlfn.NUMBERVALUE(IF(VLOOKUP($A253,'Ingresos totales'!$1:$1048576,MATCH($B253,LEFT('Ingresos totales'!$1:$1,4),0),FALSE)="",NA(),VLOOKUP($A253,'Ingresos totales'!$1:$1048576,MATCH($B253,LEFT('Ingresos totales'!$1:$1,4),0),FALSE)))</f>
        <v>4119.48672884999</v>
      </c>
      <c r="E253" cm="1">
        <f t="array" ref="E253">_xlfn.NUMBERVALUE(IF(VLOOKUP($A253,'Ingresos tributarios'!$1:$1048576,MATCH($B253,LEFT('Ingresos tributarios'!$1:$1,4),0),FALSE)="",NA(),VLOOKUP($A253,'Ingresos tributarios'!$1:$1048576,MATCH($B253,LEFT('Ingresos tributarios'!$1:$1,4),0),FALSE)))</f>
        <v>3630.6776246600002</v>
      </c>
      <c r="F253" cm="1">
        <f t="array" ref="F253">_xlfn.NUMBERVALUE(IF(VLOOKUP($A253,'Gastos totales'!$1:$1048576,MATCH($B253,LEFT('Gastos totales'!$1:$1,4),0),FALSE)="",NA(),VLOOKUP($A253,'Gastos totales'!$1:$1048576,MATCH($B253,LEFT('Gastos totales'!$1:$1,4),0),FALSE)))</f>
        <v>6451.31615031</v>
      </c>
      <c r="G253" s="2">
        <f t="shared" si="30"/>
        <v>2331.8294214600101</v>
      </c>
      <c r="H253" t="e">
        <f t="shared" si="31"/>
        <v>#N/A</v>
      </c>
      <c r="I253" t="e">
        <f t="shared" si="32"/>
        <v>#N/A</v>
      </c>
      <c r="J253" t="e">
        <f t="shared" si="33"/>
        <v>#N/A</v>
      </c>
      <c r="K253" t="e">
        <f t="shared" si="34"/>
        <v>#N/A</v>
      </c>
      <c r="L253">
        <f t="shared" si="35"/>
        <v>0</v>
      </c>
    </row>
    <row r="254" spans="1:12" x14ac:dyDescent="0.3">
      <c r="A254">
        <f t="shared" si="28"/>
        <v>1</v>
      </c>
      <c r="B254" t="str">
        <f t="shared" si="29"/>
        <v>2016</v>
      </c>
      <c r="C254" s="1">
        <f t="shared" si="36"/>
        <v>42400</v>
      </c>
      <c r="D254" s="2" cm="1">
        <f t="array" ref="D254">_xlfn.NUMBERVALUE(IF(VLOOKUP($A254,'Ingresos totales'!$1:$1048576,MATCH($B254,LEFT('Ingresos totales'!$1:$1,4),0),FALSE)="",NA(),VLOOKUP($A254,'Ingresos totales'!$1:$1048576,MATCH($B254,LEFT('Ingresos totales'!$1:$1,4),0),FALSE)))</f>
        <v>5339.6991979900004</v>
      </c>
      <c r="E254" cm="1">
        <f t="array" ref="E254">_xlfn.NUMBERVALUE(IF(VLOOKUP($A254,'Ingresos tributarios'!$1:$1048576,MATCH($B254,LEFT('Ingresos tributarios'!$1:$1,4),0),FALSE)="",NA(),VLOOKUP($A254,'Ingresos tributarios'!$1:$1048576,MATCH($B254,LEFT('Ingresos tributarios'!$1:$1,4),0),FALSE)))</f>
        <v>4921.7370412999999</v>
      </c>
      <c r="F254" cm="1">
        <f t="array" ref="F254">_xlfn.NUMBERVALUE(IF(VLOOKUP($A254,'Gastos totales'!$1:$1048576,MATCH($B254,LEFT('Gastos totales'!$1:$1,4),0),FALSE)="",NA(),VLOOKUP($A254,'Gastos totales'!$1:$1048576,MATCH($B254,LEFT('Gastos totales'!$1:$1,4),0),FALSE)))</f>
        <v>3934.6861902700002</v>
      </c>
      <c r="G254" s="2">
        <f t="shared" si="30"/>
        <v>-1405.0130077200001</v>
      </c>
      <c r="H254" t="e">
        <f t="shared" si="31"/>
        <v>#N/A</v>
      </c>
      <c r="I254" t="e">
        <f t="shared" si="32"/>
        <v>#N/A</v>
      </c>
      <c r="J254" t="e">
        <f t="shared" si="33"/>
        <v>#N/A</v>
      </c>
      <c r="K254" t="e">
        <f t="shared" si="34"/>
        <v>#N/A</v>
      </c>
      <c r="L254">
        <f t="shared" si="35"/>
        <v>0</v>
      </c>
    </row>
    <row r="255" spans="1:12" x14ac:dyDescent="0.3">
      <c r="A255">
        <f t="shared" si="28"/>
        <v>2</v>
      </c>
      <c r="B255" t="str">
        <f t="shared" si="29"/>
        <v>2016</v>
      </c>
      <c r="C255" s="1">
        <f t="shared" si="36"/>
        <v>42429</v>
      </c>
      <c r="D255" s="2" cm="1">
        <f t="array" ref="D255">_xlfn.NUMBERVALUE(IF(VLOOKUP($A255,'Ingresos totales'!$1:$1048576,MATCH($B255,LEFT('Ingresos totales'!$1:$1,4),0),FALSE)="",NA(),VLOOKUP($A255,'Ingresos totales'!$1:$1048576,MATCH($B255,LEFT('Ingresos totales'!$1:$1,4),0),FALSE)))</f>
        <v>3601.5654712999999</v>
      </c>
      <c r="E255" cm="1">
        <f t="array" ref="E255">_xlfn.NUMBERVALUE(IF(VLOOKUP($A255,'Ingresos tributarios'!$1:$1048576,MATCH($B255,LEFT('Ingresos tributarios'!$1:$1,4),0),FALSE)="",NA(),VLOOKUP($A255,'Ingresos tributarios'!$1:$1048576,MATCH($B255,LEFT('Ingresos tributarios'!$1:$1,4),0),FALSE)))</f>
        <v>3350.36568291</v>
      </c>
      <c r="F255" cm="1">
        <f t="array" ref="F255">_xlfn.NUMBERVALUE(IF(VLOOKUP($A255,'Gastos totales'!$1:$1048576,MATCH($B255,LEFT('Gastos totales'!$1:$1,4),0),FALSE)="",NA(),VLOOKUP($A255,'Gastos totales'!$1:$1048576,MATCH($B255,LEFT('Gastos totales'!$1:$1,4),0),FALSE)))</f>
        <v>4421.10293594</v>
      </c>
      <c r="G255" s="2">
        <f t="shared" si="30"/>
        <v>819.53746464000005</v>
      </c>
      <c r="H255" t="e">
        <f t="shared" si="31"/>
        <v>#N/A</v>
      </c>
      <c r="I255" t="e">
        <f t="shared" si="32"/>
        <v>#N/A</v>
      </c>
      <c r="J255" t="e">
        <f t="shared" si="33"/>
        <v>#N/A</v>
      </c>
      <c r="K255" t="e">
        <f t="shared" si="34"/>
        <v>#N/A</v>
      </c>
      <c r="L255">
        <f t="shared" si="35"/>
        <v>0</v>
      </c>
    </row>
    <row r="256" spans="1:12" x14ac:dyDescent="0.3">
      <c r="A256">
        <f t="shared" si="28"/>
        <v>3</v>
      </c>
      <c r="B256" t="str">
        <f t="shared" si="29"/>
        <v>2016</v>
      </c>
      <c r="C256" s="1">
        <f t="shared" si="36"/>
        <v>42460</v>
      </c>
      <c r="D256" s="2" cm="1">
        <f t="array" ref="D256">_xlfn.NUMBERVALUE(IF(VLOOKUP($A256,'Ingresos totales'!$1:$1048576,MATCH($B256,LEFT('Ingresos totales'!$1:$1,4),0),FALSE)="",NA(),VLOOKUP($A256,'Ingresos totales'!$1:$1048576,MATCH($B256,LEFT('Ingresos totales'!$1:$1,4),0),FALSE)))</f>
        <v>4517.0472874899997</v>
      </c>
      <c r="E256" cm="1">
        <f t="array" ref="E256">_xlfn.NUMBERVALUE(IF(VLOOKUP($A256,'Ingresos tributarios'!$1:$1048576,MATCH($B256,LEFT('Ingresos tributarios'!$1:$1,4),0),FALSE)="",NA(),VLOOKUP($A256,'Ingresos tributarios'!$1:$1048576,MATCH($B256,LEFT('Ingresos tributarios'!$1:$1,4),0),FALSE)))</f>
        <v>4244.15826526</v>
      </c>
      <c r="F256" cm="1">
        <f t="array" ref="F256">_xlfn.NUMBERVALUE(IF(VLOOKUP($A256,'Gastos totales'!$1:$1048576,MATCH($B256,LEFT('Gastos totales'!$1:$1,4),0),FALSE)="",NA(),VLOOKUP($A256,'Gastos totales'!$1:$1048576,MATCH($B256,LEFT('Gastos totales'!$1:$1,4),0),FALSE)))</f>
        <v>4829.8870620600001</v>
      </c>
      <c r="G256" s="2">
        <f t="shared" si="30"/>
        <v>312.83977457000037</v>
      </c>
      <c r="H256" t="e">
        <f t="shared" si="31"/>
        <v>#N/A</v>
      </c>
      <c r="I256" t="e">
        <f t="shared" si="32"/>
        <v>#N/A</v>
      </c>
      <c r="J256" t="e">
        <f t="shared" si="33"/>
        <v>#N/A</v>
      </c>
      <c r="K256" t="e">
        <f t="shared" si="34"/>
        <v>#N/A</v>
      </c>
      <c r="L256">
        <f t="shared" si="35"/>
        <v>0</v>
      </c>
    </row>
    <row r="257" spans="1:12" x14ac:dyDescent="0.3">
      <c r="A257">
        <f t="shared" si="28"/>
        <v>4</v>
      </c>
      <c r="B257" t="str">
        <f t="shared" si="29"/>
        <v>2016</v>
      </c>
      <c r="C257" s="1">
        <f t="shared" si="36"/>
        <v>42490</v>
      </c>
      <c r="D257" s="2" cm="1">
        <f t="array" ref="D257">_xlfn.NUMBERVALUE(IF(VLOOKUP($A257,'Ingresos totales'!$1:$1048576,MATCH($B257,LEFT('Ingresos totales'!$1:$1,4),0),FALSE)="",NA(),VLOOKUP($A257,'Ingresos totales'!$1:$1048576,MATCH($B257,LEFT('Ingresos totales'!$1:$1,4),0),FALSE)))</f>
        <v>5562.89343500001</v>
      </c>
      <c r="E257" cm="1">
        <f t="array" ref="E257">_xlfn.NUMBERVALUE(IF(VLOOKUP($A257,'Ingresos tributarios'!$1:$1048576,MATCH($B257,LEFT('Ingresos tributarios'!$1:$1,4),0),FALSE)="",NA(),VLOOKUP($A257,'Ingresos tributarios'!$1:$1048576,MATCH($B257,LEFT('Ingresos tributarios'!$1:$1,4),0),FALSE)))</f>
        <v>5310.2536938900002</v>
      </c>
      <c r="F257" cm="1">
        <f t="array" ref="F257">_xlfn.NUMBERVALUE(IF(VLOOKUP($A257,'Gastos totales'!$1:$1048576,MATCH($B257,LEFT('Gastos totales'!$1:$1,4),0),FALSE)="",NA(),VLOOKUP($A257,'Gastos totales'!$1:$1048576,MATCH($B257,LEFT('Gastos totales'!$1:$1,4),0),FALSE)))</f>
        <v>4457.20750236</v>
      </c>
      <c r="G257" s="2">
        <f t="shared" si="30"/>
        <v>-1105.6859326400099</v>
      </c>
      <c r="H257" t="e">
        <f t="shared" si="31"/>
        <v>#N/A</v>
      </c>
      <c r="I257" t="e">
        <f t="shared" si="32"/>
        <v>#N/A</v>
      </c>
      <c r="J257" t="e">
        <f t="shared" si="33"/>
        <v>#N/A</v>
      </c>
      <c r="K257" t="e">
        <f t="shared" si="34"/>
        <v>#N/A</v>
      </c>
      <c r="L257">
        <f t="shared" si="35"/>
        <v>0</v>
      </c>
    </row>
    <row r="258" spans="1:12" x14ac:dyDescent="0.3">
      <c r="A258">
        <f t="shared" si="28"/>
        <v>5</v>
      </c>
      <c r="B258" t="str">
        <f t="shared" si="29"/>
        <v>2016</v>
      </c>
      <c r="C258" s="1">
        <f t="shared" si="36"/>
        <v>42521</v>
      </c>
      <c r="D258" s="2" cm="1">
        <f t="array" ref="D258">_xlfn.NUMBERVALUE(IF(VLOOKUP($A258,'Ingresos totales'!$1:$1048576,MATCH($B258,LEFT('Ingresos totales'!$1:$1,4),0),FALSE)="",NA(),VLOOKUP($A258,'Ingresos totales'!$1:$1048576,MATCH($B258,LEFT('Ingresos totales'!$1:$1,4),0),FALSE)))</f>
        <v>4760.4481762599899</v>
      </c>
      <c r="E258" cm="1">
        <f t="array" ref="E258">_xlfn.NUMBERVALUE(IF(VLOOKUP($A258,'Ingresos tributarios'!$1:$1048576,MATCH($B258,LEFT('Ingresos tributarios'!$1:$1,4),0),FALSE)="",NA(),VLOOKUP($A258,'Ingresos tributarios'!$1:$1048576,MATCH($B258,LEFT('Ingresos tributarios'!$1:$1,4),0),FALSE)))</f>
        <v>4457.7989239899998</v>
      </c>
      <c r="F258" cm="1">
        <f t="array" ref="F258">_xlfn.NUMBERVALUE(IF(VLOOKUP($A258,'Gastos totales'!$1:$1048576,MATCH($B258,LEFT('Gastos totales'!$1:$1,4),0),FALSE)="",NA(),VLOOKUP($A258,'Gastos totales'!$1:$1048576,MATCH($B258,LEFT('Gastos totales'!$1:$1,4),0),FALSE)))</f>
        <v>4671.5968729099995</v>
      </c>
      <c r="G258" s="2">
        <f t="shared" si="30"/>
        <v>-88.851303349990303</v>
      </c>
      <c r="H258" t="e">
        <f t="shared" si="31"/>
        <v>#N/A</v>
      </c>
      <c r="I258" t="e">
        <f t="shared" si="32"/>
        <v>#N/A</v>
      </c>
      <c r="J258" t="e">
        <f t="shared" si="33"/>
        <v>#N/A</v>
      </c>
      <c r="K258" t="e">
        <f t="shared" si="34"/>
        <v>#N/A</v>
      </c>
      <c r="L258">
        <f t="shared" si="35"/>
        <v>0</v>
      </c>
    </row>
    <row r="259" spans="1:12" x14ac:dyDescent="0.3">
      <c r="A259">
        <f t="shared" ref="A259:A322" si="37">+MONTH(C259)</f>
        <v>6</v>
      </c>
      <c r="B259" t="str">
        <f t="shared" ref="B259:B322" si="38">+TEXT(YEAR(C259),"0")</f>
        <v>2016</v>
      </c>
      <c r="C259" s="1">
        <f t="shared" si="36"/>
        <v>42551</v>
      </c>
      <c r="D259" s="2" cm="1">
        <f t="array" ref="D259">_xlfn.NUMBERVALUE(IF(VLOOKUP($A259,'Ingresos totales'!$1:$1048576,MATCH($B259,LEFT('Ingresos totales'!$1:$1,4),0),FALSE)="",NA(),VLOOKUP($A259,'Ingresos totales'!$1:$1048576,MATCH($B259,LEFT('Ingresos totales'!$1:$1,4),0),FALSE)))</f>
        <v>4073.80481723</v>
      </c>
      <c r="E259" cm="1">
        <f t="array" ref="E259">_xlfn.NUMBERVALUE(IF(VLOOKUP($A259,'Ingresos tributarios'!$1:$1048576,MATCH($B259,LEFT('Ingresos tributarios'!$1:$1,4),0),FALSE)="",NA(),VLOOKUP($A259,'Ingresos tributarios'!$1:$1048576,MATCH($B259,LEFT('Ingresos tributarios'!$1:$1,4),0),FALSE)))</f>
        <v>3828.1880115899999</v>
      </c>
      <c r="F259" cm="1">
        <f t="array" ref="F259">_xlfn.NUMBERVALUE(IF(VLOOKUP($A259,'Gastos totales'!$1:$1048576,MATCH($B259,LEFT('Gastos totales'!$1:$1,4),0),FALSE)="",NA(),VLOOKUP($A259,'Gastos totales'!$1:$1048576,MATCH($B259,LEFT('Gastos totales'!$1:$1,4),0),FALSE)))</f>
        <v>5024.5920859600001</v>
      </c>
      <c r="G259" s="2">
        <f t="shared" ref="G259:G322" si="39">+F259-D259</f>
        <v>950.78726873000005</v>
      </c>
      <c r="H259" t="e">
        <f t="shared" ref="H259:H322" si="40">+IF(ISNA(D260),D259,NA())</f>
        <v>#N/A</v>
      </c>
      <c r="I259" t="e">
        <f t="shared" ref="I259:I322" si="41">+IF(ISNA(E260),E259,NA())</f>
        <v>#N/A</v>
      </c>
      <c r="J259" t="e">
        <f t="shared" ref="J259:J322" si="42">+IF(ISNA(F260),F259,NA())</f>
        <v>#N/A</v>
      </c>
      <c r="K259" t="e">
        <f t="shared" ref="K259:K322" si="43">+IF(ISNA(G260),G259,NA())</f>
        <v>#N/A</v>
      </c>
      <c r="L259">
        <f t="shared" ref="L259:L322" si="44">+IF(AND(ISNA(D259)=FALSE,_xlfn.NUMBERVALUE(B259)&gt;=2018),1,0)</f>
        <v>0</v>
      </c>
    </row>
    <row r="260" spans="1:12" x14ac:dyDescent="0.3">
      <c r="A260">
        <f t="shared" si="37"/>
        <v>7</v>
      </c>
      <c r="B260" t="str">
        <f t="shared" si="38"/>
        <v>2016</v>
      </c>
      <c r="C260" s="1">
        <f t="shared" ref="C260:C292" si="45">+EOMONTH(C259,1)</f>
        <v>42582</v>
      </c>
      <c r="D260" s="2" cm="1">
        <f t="array" ref="D260">_xlfn.NUMBERVALUE(IF(VLOOKUP($A260,'Ingresos totales'!$1:$1048576,MATCH($B260,LEFT('Ingresos totales'!$1:$1,4),0),FALSE)="",NA(),VLOOKUP($A260,'Ingresos totales'!$1:$1048576,MATCH($B260,LEFT('Ingresos totales'!$1:$1,4),0),FALSE)))</f>
        <v>6505.0466706400002</v>
      </c>
      <c r="E260" cm="1">
        <f t="array" ref="E260">_xlfn.NUMBERVALUE(IF(VLOOKUP($A260,'Ingresos tributarios'!$1:$1048576,MATCH($B260,LEFT('Ingresos tributarios'!$1:$1,4),0),FALSE)="",NA(),VLOOKUP($A260,'Ingresos tributarios'!$1:$1048576,MATCH($B260,LEFT('Ingresos tributarios'!$1:$1,4),0),FALSE)))</f>
        <v>6257.3371342500004</v>
      </c>
      <c r="F260" cm="1">
        <f t="array" ref="F260">_xlfn.NUMBERVALUE(IF(VLOOKUP($A260,'Gastos totales'!$1:$1048576,MATCH($B260,LEFT('Gastos totales'!$1:$1,4),0),FALSE)="",NA(),VLOOKUP($A260,'Gastos totales'!$1:$1048576,MATCH($B260,LEFT('Gastos totales'!$1:$1,4),0),FALSE)))</f>
        <v>6202.3432359600001</v>
      </c>
      <c r="G260" s="2">
        <f t="shared" si="39"/>
        <v>-302.7034346800001</v>
      </c>
      <c r="H260" t="e">
        <f t="shared" si="40"/>
        <v>#N/A</v>
      </c>
      <c r="I260" t="e">
        <f t="shared" si="41"/>
        <v>#N/A</v>
      </c>
      <c r="J260" t="e">
        <f t="shared" si="42"/>
        <v>#N/A</v>
      </c>
      <c r="K260" t="e">
        <f t="shared" si="43"/>
        <v>#N/A</v>
      </c>
      <c r="L260">
        <f t="shared" si="44"/>
        <v>0</v>
      </c>
    </row>
    <row r="261" spans="1:12" x14ac:dyDescent="0.3">
      <c r="A261">
        <f t="shared" si="37"/>
        <v>8</v>
      </c>
      <c r="B261" t="str">
        <f t="shared" si="38"/>
        <v>2016</v>
      </c>
      <c r="C261" s="1">
        <f t="shared" si="45"/>
        <v>42613</v>
      </c>
      <c r="D261" s="2" cm="1">
        <f t="array" ref="D261">_xlfn.NUMBERVALUE(IF(VLOOKUP($A261,'Ingresos totales'!$1:$1048576,MATCH($B261,LEFT('Ingresos totales'!$1:$1,4),0),FALSE)="",NA(),VLOOKUP($A261,'Ingresos totales'!$1:$1048576,MATCH($B261,LEFT('Ingresos totales'!$1:$1,4),0),FALSE)))</f>
        <v>4392.2163212100004</v>
      </c>
      <c r="E261" cm="1">
        <f t="array" ref="E261">_xlfn.NUMBERVALUE(IF(VLOOKUP($A261,'Ingresos tributarios'!$1:$1048576,MATCH($B261,LEFT('Ingresos tributarios'!$1:$1,4),0),FALSE)="",NA(),VLOOKUP($A261,'Ingresos tributarios'!$1:$1048576,MATCH($B261,LEFT('Ingresos tributarios'!$1:$1,4),0),FALSE)))</f>
        <v>4140.9993552400001</v>
      </c>
      <c r="F261" cm="1">
        <f t="array" ref="F261">_xlfn.NUMBERVALUE(IF(VLOOKUP($A261,'Gastos totales'!$1:$1048576,MATCH($B261,LEFT('Gastos totales'!$1:$1,4),0),FALSE)="",NA(),VLOOKUP($A261,'Gastos totales'!$1:$1048576,MATCH($B261,LEFT('Gastos totales'!$1:$1,4),0),FALSE)))</f>
        <v>5235.4283311199997</v>
      </c>
      <c r="G261" s="2">
        <f t="shared" si="39"/>
        <v>843.21200990999932</v>
      </c>
      <c r="H261" t="e">
        <f t="shared" si="40"/>
        <v>#N/A</v>
      </c>
      <c r="I261" t="e">
        <f t="shared" si="41"/>
        <v>#N/A</v>
      </c>
      <c r="J261" t="e">
        <f t="shared" si="42"/>
        <v>#N/A</v>
      </c>
      <c r="K261" t="e">
        <f t="shared" si="43"/>
        <v>#N/A</v>
      </c>
      <c r="L261">
        <f t="shared" si="44"/>
        <v>0</v>
      </c>
    </row>
    <row r="262" spans="1:12" x14ac:dyDescent="0.3">
      <c r="A262">
        <f t="shared" si="37"/>
        <v>9</v>
      </c>
      <c r="B262" t="str">
        <f t="shared" si="38"/>
        <v>2016</v>
      </c>
      <c r="C262" s="1">
        <f t="shared" si="45"/>
        <v>42643</v>
      </c>
      <c r="D262" s="2" cm="1">
        <f t="array" ref="D262">_xlfn.NUMBERVALUE(IF(VLOOKUP($A262,'Ingresos totales'!$1:$1048576,MATCH($B262,LEFT('Ingresos totales'!$1:$1,4),0),FALSE)="",NA(),VLOOKUP($A262,'Ingresos totales'!$1:$1048576,MATCH($B262,LEFT('Ingresos totales'!$1:$1,4),0),FALSE)))</f>
        <v>3909.3518319700001</v>
      </c>
      <c r="E262" cm="1">
        <f t="array" ref="E262">_xlfn.NUMBERVALUE(IF(VLOOKUP($A262,'Ingresos tributarios'!$1:$1048576,MATCH($B262,LEFT('Ingresos tributarios'!$1:$1,4),0),FALSE)="",NA(),VLOOKUP($A262,'Ingresos tributarios'!$1:$1048576,MATCH($B262,LEFT('Ingresos tributarios'!$1:$1,4),0),FALSE)))</f>
        <v>3672.76800512</v>
      </c>
      <c r="F262" cm="1">
        <f t="array" ref="F262">_xlfn.NUMBERVALUE(IF(VLOOKUP($A262,'Gastos totales'!$1:$1048576,MATCH($B262,LEFT('Gastos totales'!$1:$1,4),0),FALSE)="",NA(),VLOOKUP($A262,'Gastos totales'!$1:$1048576,MATCH($B262,LEFT('Gastos totales'!$1:$1,4),0),FALSE)))</f>
        <v>5061.0265106099996</v>
      </c>
      <c r="G262" s="2">
        <f t="shared" si="39"/>
        <v>1151.6746786399995</v>
      </c>
      <c r="H262" t="e">
        <f t="shared" si="40"/>
        <v>#N/A</v>
      </c>
      <c r="I262" t="e">
        <f t="shared" si="41"/>
        <v>#N/A</v>
      </c>
      <c r="J262" t="e">
        <f t="shared" si="42"/>
        <v>#N/A</v>
      </c>
      <c r="K262" t="e">
        <f t="shared" si="43"/>
        <v>#N/A</v>
      </c>
      <c r="L262">
        <f t="shared" si="44"/>
        <v>0</v>
      </c>
    </row>
    <row r="263" spans="1:12" x14ac:dyDescent="0.3">
      <c r="A263">
        <f t="shared" si="37"/>
        <v>10</v>
      </c>
      <c r="B263" t="str">
        <f t="shared" si="38"/>
        <v>2016</v>
      </c>
      <c r="C263" s="1">
        <f t="shared" si="45"/>
        <v>42674</v>
      </c>
      <c r="D263" s="2" cm="1">
        <f t="array" ref="D263">_xlfn.NUMBERVALUE(IF(VLOOKUP($A263,'Ingresos totales'!$1:$1048576,MATCH($B263,LEFT('Ingresos totales'!$1:$1,4),0),FALSE)="",NA(),VLOOKUP($A263,'Ingresos totales'!$1:$1048576,MATCH($B263,LEFT('Ingresos totales'!$1:$1,4),0),FALSE)))</f>
        <v>5920.3194691400104</v>
      </c>
      <c r="E263" cm="1">
        <f t="array" ref="E263">_xlfn.NUMBERVALUE(IF(VLOOKUP($A263,'Ingresos tributarios'!$1:$1048576,MATCH($B263,LEFT('Ingresos tributarios'!$1:$1,4),0),FALSE)="",NA(),VLOOKUP($A263,'Ingresos tributarios'!$1:$1048576,MATCH($B263,LEFT('Ingresos tributarios'!$1:$1,4),0),FALSE)))</f>
        <v>5677.6576166799996</v>
      </c>
      <c r="F263" cm="1">
        <f t="array" ref="F263">_xlfn.NUMBERVALUE(IF(VLOOKUP($A263,'Gastos totales'!$1:$1048576,MATCH($B263,LEFT('Gastos totales'!$1:$1,4),0),FALSE)="",NA(),VLOOKUP($A263,'Gastos totales'!$1:$1048576,MATCH($B263,LEFT('Gastos totales'!$1:$1,4),0),FALSE)))</f>
        <v>5461.7014557599996</v>
      </c>
      <c r="G263" s="2">
        <f t="shared" si="39"/>
        <v>-458.61801338001078</v>
      </c>
      <c r="H263" t="e">
        <f t="shared" si="40"/>
        <v>#N/A</v>
      </c>
      <c r="I263" t="e">
        <f t="shared" si="41"/>
        <v>#N/A</v>
      </c>
      <c r="J263" t="e">
        <f t="shared" si="42"/>
        <v>#N/A</v>
      </c>
      <c r="K263" t="e">
        <f t="shared" si="43"/>
        <v>#N/A</v>
      </c>
      <c r="L263">
        <f t="shared" si="44"/>
        <v>0</v>
      </c>
    </row>
    <row r="264" spans="1:12" x14ac:dyDescent="0.3">
      <c r="A264">
        <f t="shared" si="37"/>
        <v>11</v>
      </c>
      <c r="B264" t="str">
        <f t="shared" si="38"/>
        <v>2016</v>
      </c>
      <c r="C264" s="1">
        <f t="shared" si="45"/>
        <v>42704</v>
      </c>
      <c r="D264" s="2" cm="1">
        <f t="array" ref="D264">_xlfn.NUMBERVALUE(IF(VLOOKUP($A264,'Ingresos totales'!$1:$1048576,MATCH($B264,LEFT('Ingresos totales'!$1:$1,4),0),FALSE)="",NA(),VLOOKUP($A264,'Ingresos totales'!$1:$1048576,MATCH($B264,LEFT('Ingresos totales'!$1:$1,4),0),FALSE)))</f>
        <v>4217.9788188299899</v>
      </c>
      <c r="E264" cm="1">
        <f t="array" ref="E264">_xlfn.NUMBERVALUE(IF(VLOOKUP($A264,'Ingresos tributarios'!$1:$1048576,MATCH($B264,LEFT('Ingresos tributarios'!$1:$1,4),0),FALSE)="",NA(),VLOOKUP($A264,'Ingresos tributarios'!$1:$1048576,MATCH($B264,LEFT('Ingresos tributarios'!$1:$1,4),0),FALSE)))</f>
        <v>3977.6941037299998</v>
      </c>
      <c r="F264" cm="1">
        <f t="array" ref="F264">_xlfn.NUMBERVALUE(IF(VLOOKUP($A264,'Gastos totales'!$1:$1048576,MATCH($B264,LEFT('Gastos totales'!$1:$1,4),0),FALSE)="",NA(),VLOOKUP($A264,'Gastos totales'!$1:$1048576,MATCH($B264,LEFT('Gastos totales'!$1:$1,4),0),FALSE)))</f>
        <v>5779.6887847500002</v>
      </c>
      <c r="G264" s="2">
        <f t="shared" si="39"/>
        <v>1561.7099659200103</v>
      </c>
      <c r="H264" t="e">
        <f t="shared" si="40"/>
        <v>#N/A</v>
      </c>
      <c r="I264" t="e">
        <f t="shared" si="41"/>
        <v>#N/A</v>
      </c>
      <c r="J264" t="e">
        <f t="shared" si="42"/>
        <v>#N/A</v>
      </c>
      <c r="K264" t="e">
        <f t="shared" si="43"/>
        <v>#N/A</v>
      </c>
      <c r="L264">
        <f t="shared" si="44"/>
        <v>0</v>
      </c>
    </row>
    <row r="265" spans="1:12" x14ac:dyDescent="0.3">
      <c r="A265">
        <f t="shared" si="37"/>
        <v>12</v>
      </c>
      <c r="B265" t="str">
        <f t="shared" si="38"/>
        <v>2016</v>
      </c>
      <c r="C265" s="1">
        <f t="shared" si="45"/>
        <v>42735</v>
      </c>
      <c r="D265" s="2" cm="1">
        <f t="array" ref="D265">_xlfn.NUMBERVALUE(IF(VLOOKUP($A265,'Ingresos totales'!$1:$1048576,MATCH($B265,LEFT('Ingresos totales'!$1:$1,4),0),FALSE)="",NA(),VLOOKUP($A265,'Ingresos totales'!$1:$1048576,MATCH($B265,LEFT('Ingresos totales'!$1:$1,4),0),FALSE)))</f>
        <v>4707.2935903299904</v>
      </c>
      <c r="E265" cm="1">
        <f t="array" ref="E265">_xlfn.NUMBERVALUE(IF(VLOOKUP($A265,'Ingresos tributarios'!$1:$1048576,MATCH($B265,LEFT('Ingresos tributarios'!$1:$1,4),0),FALSE)="",NA(),VLOOKUP($A265,'Ingresos tributarios'!$1:$1048576,MATCH($B265,LEFT('Ingresos tributarios'!$1:$1,4),0),FALSE)))</f>
        <v>4270.4985603499999</v>
      </c>
      <c r="F265" cm="1">
        <f t="array" ref="F265">_xlfn.NUMBERVALUE(IF(VLOOKUP($A265,'Gastos totales'!$1:$1048576,MATCH($B265,LEFT('Gastos totales'!$1:$1,4),0),FALSE)="",NA(),VLOOKUP($A265,'Gastos totales'!$1:$1048576,MATCH($B265,LEFT('Gastos totales'!$1:$1,4),0),FALSE)))</f>
        <v>8001.0695916799996</v>
      </c>
      <c r="G265" s="2">
        <f t="shared" si="39"/>
        <v>3293.7760013500092</v>
      </c>
      <c r="H265" t="e">
        <f t="shared" si="40"/>
        <v>#N/A</v>
      </c>
      <c r="I265" t="e">
        <f t="shared" si="41"/>
        <v>#N/A</v>
      </c>
      <c r="J265" t="e">
        <f t="shared" si="42"/>
        <v>#N/A</v>
      </c>
      <c r="K265" t="e">
        <f t="shared" si="43"/>
        <v>#N/A</v>
      </c>
      <c r="L265">
        <f t="shared" si="44"/>
        <v>0</v>
      </c>
    </row>
    <row r="266" spans="1:12" x14ac:dyDescent="0.3">
      <c r="A266">
        <f t="shared" si="37"/>
        <v>1</v>
      </c>
      <c r="B266" t="str">
        <f t="shared" si="38"/>
        <v>2017</v>
      </c>
      <c r="C266" s="1">
        <f t="shared" si="45"/>
        <v>42766</v>
      </c>
      <c r="D266" s="2" cm="1">
        <f t="array" ref="D266">_xlfn.NUMBERVALUE(IF(VLOOKUP($A266,'Ingresos totales'!$1:$1048576,MATCH($B266,LEFT('Ingresos totales'!$1:$1,4),0),FALSE)="",NA(),VLOOKUP($A266,'Ingresos totales'!$1:$1048576,MATCH($B266,LEFT('Ingresos totales'!$1:$1,4),0),FALSE)))</f>
        <v>5511.3825791500003</v>
      </c>
      <c r="E266" cm="1">
        <f t="array" ref="E266">_xlfn.NUMBERVALUE(IF(VLOOKUP($A266,'Ingresos tributarios'!$1:$1048576,MATCH($B266,LEFT('Ingresos tributarios'!$1:$1,4),0),FALSE)="",NA(),VLOOKUP($A266,'Ingresos tributarios'!$1:$1048576,MATCH($B266,LEFT('Ingresos tributarios'!$1:$1,4),0),FALSE)))</f>
        <v>5263.7340332200001</v>
      </c>
      <c r="F266" cm="1">
        <f t="array" ref="F266">_xlfn.NUMBERVALUE(IF(VLOOKUP($A266,'Gastos totales'!$1:$1048576,MATCH($B266,LEFT('Gastos totales'!$1:$1,4),0),FALSE)="",NA(),VLOOKUP($A266,'Gastos totales'!$1:$1048576,MATCH($B266,LEFT('Gastos totales'!$1:$1,4),0),FALSE)))</f>
        <v>4252.4204972400003</v>
      </c>
      <c r="G266" s="2">
        <f t="shared" si="39"/>
        <v>-1258.9620819100001</v>
      </c>
      <c r="H266" t="e">
        <f t="shared" si="40"/>
        <v>#N/A</v>
      </c>
      <c r="I266" t="e">
        <f t="shared" si="41"/>
        <v>#N/A</v>
      </c>
      <c r="J266" t="e">
        <f t="shared" si="42"/>
        <v>#N/A</v>
      </c>
      <c r="K266" t="e">
        <f t="shared" si="43"/>
        <v>#N/A</v>
      </c>
      <c r="L266">
        <f t="shared" si="44"/>
        <v>0</v>
      </c>
    </row>
    <row r="267" spans="1:12" x14ac:dyDescent="0.3">
      <c r="A267">
        <f t="shared" si="37"/>
        <v>2</v>
      </c>
      <c r="B267" t="str">
        <f t="shared" si="38"/>
        <v>2017</v>
      </c>
      <c r="C267" s="1">
        <f t="shared" si="45"/>
        <v>42794</v>
      </c>
      <c r="D267" s="2" cm="1">
        <f t="array" ref="D267">_xlfn.NUMBERVALUE(IF(VLOOKUP($A267,'Ingresos totales'!$1:$1048576,MATCH($B267,LEFT('Ingresos totales'!$1:$1,4),0),FALSE)="",NA(),VLOOKUP($A267,'Ingresos totales'!$1:$1048576,MATCH($B267,LEFT('Ingresos totales'!$1:$1,4),0),FALSE)))</f>
        <v>3891.5021593800002</v>
      </c>
      <c r="E267" cm="1">
        <f t="array" ref="E267">_xlfn.NUMBERVALUE(IF(VLOOKUP($A267,'Ingresos tributarios'!$1:$1048576,MATCH($B267,LEFT('Ingresos tributarios'!$1:$1,4),0),FALSE)="",NA(),VLOOKUP($A267,'Ingresos tributarios'!$1:$1048576,MATCH($B267,LEFT('Ingresos tributarios'!$1:$1,4),0),FALSE)))</f>
        <v>3619.0734050800002</v>
      </c>
      <c r="F267" cm="1">
        <f t="array" ref="F267">_xlfn.NUMBERVALUE(IF(VLOOKUP($A267,'Gastos totales'!$1:$1048576,MATCH($B267,LEFT('Gastos totales'!$1:$1,4),0),FALSE)="",NA(),VLOOKUP($A267,'Gastos totales'!$1:$1048576,MATCH($B267,LEFT('Gastos totales'!$1:$1,4),0),FALSE)))</f>
        <v>4451.2233238600002</v>
      </c>
      <c r="G267" s="2">
        <f t="shared" si="39"/>
        <v>559.72116447999997</v>
      </c>
      <c r="H267" t="e">
        <f t="shared" si="40"/>
        <v>#N/A</v>
      </c>
      <c r="I267" t="e">
        <f t="shared" si="41"/>
        <v>#N/A</v>
      </c>
      <c r="J267" t="e">
        <f t="shared" si="42"/>
        <v>#N/A</v>
      </c>
      <c r="K267" t="e">
        <f t="shared" si="43"/>
        <v>#N/A</v>
      </c>
      <c r="L267">
        <f t="shared" si="44"/>
        <v>0</v>
      </c>
    </row>
    <row r="268" spans="1:12" x14ac:dyDescent="0.3">
      <c r="A268">
        <f t="shared" si="37"/>
        <v>3</v>
      </c>
      <c r="B268" t="str">
        <f t="shared" si="38"/>
        <v>2017</v>
      </c>
      <c r="C268" s="1">
        <f t="shared" si="45"/>
        <v>42825</v>
      </c>
      <c r="D268" s="2" cm="1">
        <f t="array" ref="D268">_xlfn.NUMBERVALUE(IF(VLOOKUP($A268,'Ingresos totales'!$1:$1048576,MATCH($B268,LEFT('Ingresos totales'!$1:$1,4),0),FALSE)="",NA(),VLOOKUP($A268,'Ingresos totales'!$1:$1048576,MATCH($B268,LEFT('Ingresos totales'!$1:$1,4),0),FALSE)))</f>
        <v>5252.0608507500001</v>
      </c>
      <c r="E268" cm="1">
        <f t="array" ref="E268">_xlfn.NUMBERVALUE(IF(VLOOKUP($A268,'Ingresos tributarios'!$1:$1048576,MATCH($B268,LEFT('Ingresos tributarios'!$1:$1,4),0),FALSE)="",NA(),VLOOKUP($A268,'Ingresos tributarios'!$1:$1048576,MATCH($B268,LEFT('Ingresos tributarios'!$1:$1,4),0),FALSE)))</f>
        <v>4894.7014616099996</v>
      </c>
      <c r="F268" cm="1">
        <f t="array" ref="F268">_xlfn.NUMBERVALUE(IF(VLOOKUP($A268,'Gastos totales'!$1:$1048576,MATCH($B268,LEFT('Gastos totales'!$1:$1,4),0),FALSE)="",NA(),VLOOKUP($A268,'Gastos totales'!$1:$1048576,MATCH($B268,LEFT('Gastos totales'!$1:$1,4),0),FALSE)))</f>
        <v>4831.7472850100003</v>
      </c>
      <c r="G268" s="2">
        <f t="shared" si="39"/>
        <v>-420.31356573999983</v>
      </c>
      <c r="H268" t="e">
        <f t="shared" si="40"/>
        <v>#N/A</v>
      </c>
      <c r="I268" t="e">
        <f t="shared" si="41"/>
        <v>#N/A</v>
      </c>
      <c r="J268" t="e">
        <f t="shared" si="42"/>
        <v>#N/A</v>
      </c>
      <c r="K268" t="e">
        <f t="shared" si="43"/>
        <v>#N/A</v>
      </c>
      <c r="L268">
        <f t="shared" si="44"/>
        <v>0</v>
      </c>
    </row>
    <row r="269" spans="1:12" x14ac:dyDescent="0.3">
      <c r="A269">
        <f t="shared" si="37"/>
        <v>4</v>
      </c>
      <c r="B269" t="str">
        <f t="shared" si="38"/>
        <v>2017</v>
      </c>
      <c r="C269" s="1">
        <f t="shared" si="45"/>
        <v>42855</v>
      </c>
      <c r="D269" s="2" cm="1">
        <f t="array" ref="D269">_xlfn.NUMBERVALUE(IF(VLOOKUP($A269,'Ingresos totales'!$1:$1048576,MATCH($B269,LEFT('Ingresos totales'!$1:$1,4),0),FALSE)="",NA(),VLOOKUP($A269,'Ingresos totales'!$1:$1048576,MATCH($B269,LEFT('Ingresos totales'!$1:$1,4),0),FALSE)))</f>
        <v>5980.7965981799998</v>
      </c>
      <c r="E269" cm="1">
        <f t="array" ref="E269">_xlfn.NUMBERVALUE(IF(VLOOKUP($A269,'Ingresos tributarios'!$1:$1048576,MATCH($B269,LEFT('Ingresos tributarios'!$1:$1,4),0),FALSE)="",NA(),VLOOKUP($A269,'Ingresos tributarios'!$1:$1048576,MATCH($B269,LEFT('Ingresos tributarios'!$1:$1,4),0),FALSE)))</f>
        <v>5742.6495636700001</v>
      </c>
      <c r="F269" cm="1">
        <f t="array" ref="F269">_xlfn.NUMBERVALUE(IF(VLOOKUP($A269,'Gastos totales'!$1:$1048576,MATCH($B269,LEFT('Gastos totales'!$1:$1,4),0),FALSE)="",NA(),VLOOKUP($A269,'Gastos totales'!$1:$1048576,MATCH($B269,LEFT('Gastos totales'!$1:$1,4),0),FALSE)))</f>
        <v>5430.0875825900002</v>
      </c>
      <c r="G269" s="2">
        <f t="shared" si="39"/>
        <v>-550.70901558999958</v>
      </c>
      <c r="H269" t="e">
        <f t="shared" si="40"/>
        <v>#N/A</v>
      </c>
      <c r="I269" t="e">
        <f t="shared" si="41"/>
        <v>#N/A</v>
      </c>
      <c r="J269" t="e">
        <f t="shared" si="42"/>
        <v>#N/A</v>
      </c>
      <c r="K269" t="e">
        <f t="shared" si="43"/>
        <v>#N/A</v>
      </c>
      <c r="L269">
        <f t="shared" si="44"/>
        <v>0</v>
      </c>
    </row>
    <row r="270" spans="1:12" x14ac:dyDescent="0.3">
      <c r="A270">
        <f t="shared" si="37"/>
        <v>5</v>
      </c>
      <c r="B270" t="str">
        <f t="shared" si="38"/>
        <v>2017</v>
      </c>
      <c r="C270" s="1">
        <f t="shared" si="45"/>
        <v>42886</v>
      </c>
      <c r="D270" s="2" cm="1">
        <f t="array" ref="D270">_xlfn.NUMBERVALUE(IF(VLOOKUP($A270,'Ingresos totales'!$1:$1048576,MATCH($B270,LEFT('Ingresos totales'!$1:$1,4),0),FALSE)="",NA(),VLOOKUP($A270,'Ingresos totales'!$1:$1048576,MATCH($B270,LEFT('Ingresos totales'!$1:$1,4),0),FALSE)))</f>
        <v>4176.7126162100003</v>
      </c>
      <c r="E270" cm="1">
        <f t="array" ref="E270">_xlfn.NUMBERVALUE(IF(VLOOKUP($A270,'Ingresos tributarios'!$1:$1048576,MATCH($B270,LEFT('Ingresos tributarios'!$1:$1,4),0),FALSE)="",NA(),VLOOKUP($A270,'Ingresos tributarios'!$1:$1048576,MATCH($B270,LEFT('Ingresos tributarios'!$1:$1,4),0),FALSE)))</f>
        <v>3940.7089202400002</v>
      </c>
      <c r="F270" cm="1">
        <f t="array" ref="F270">_xlfn.NUMBERVALUE(IF(VLOOKUP($A270,'Gastos totales'!$1:$1048576,MATCH($B270,LEFT('Gastos totales'!$1:$1,4),0),FALSE)="",NA(),VLOOKUP($A270,'Gastos totales'!$1:$1048576,MATCH($B270,LEFT('Gastos totales'!$1:$1,4),0),FALSE)))</f>
        <v>5402.8656699100002</v>
      </c>
      <c r="G270" s="2">
        <f t="shared" si="39"/>
        <v>1226.1530536999999</v>
      </c>
      <c r="H270" t="e">
        <f t="shared" si="40"/>
        <v>#N/A</v>
      </c>
      <c r="I270" t="e">
        <f t="shared" si="41"/>
        <v>#N/A</v>
      </c>
      <c r="J270" t="e">
        <f t="shared" si="42"/>
        <v>#N/A</v>
      </c>
      <c r="K270" t="e">
        <f t="shared" si="43"/>
        <v>#N/A</v>
      </c>
      <c r="L270">
        <f t="shared" si="44"/>
        <v>0</v>
      </c>
    </row>
    <row r="271" spans="1:12" x14ac:dyDescent="0.3">
      <c r="A271">
        <f t="shared" si="37"/>
        <v>6</v>
      </c>
      <c r="B271" t="str">
        <f t="shared" si="38"/>
        <v>2017</v>
      </c>
      <c r="C271" s="1">
        <f t="shared" si="45"/>
        <v>42916</v>
      </c>
      <c r="D271" s="2" cm="1">
        <f t="array" ref="D271">_xlfn.NUMBERVALUE(IF(VLOOKUP($A271,'Ingresos totales'!$1:$1048576,MATCH($B271,LEFT('Ingresos totales'!$1:$1,4),0),FALSE)="",NA(),VLOOKUP($A271,'Ingresos totales'!$1:$1048576,MATCH($B271,LEFT('Ingresos totales'!$1:$1,4),0),FALSE)))</f>
        <v>4880.5488159699999</v>
      </c>
      <c r="E271" cm="1">
        <f t="array" ref="E271">_xlfn.NUMBERVALUE(IF(VLOOKUP($A271,'Ingresos tributarios'!$1:$1048576,MATCH($B271,LEFT('Ingresos tributarios'!$1:$1,4),0),FALSE)="",NA(),VLOOKUP($A271,'Ingresos tributarios'!$1:$1048576,MATCH($B271,LEFT('Ingresos tributarios'!$1:$1,4),0),FALSE)))</f>
        <v>4638.7286048400001</v>
      </c>
      <c r="F271" cm="1">
        <f t="array" ref="F271">_xlfn.NUMBERVALUE(IF(VLOOKUP($A271,'Gastos totales'!$1:$1048576,MATCH($B271,LEFT('Gastos totales'!$1:$1,4),0),FALSE)="",NA(),VLOOKUP($A271,'Gastos totales'!$1:$1048576,MATCH($B271,LEFT('Gastos totales'!$1:$1,4),0),FALSE)))</f>
        <v>4852.4025279199996</v>
      </c>
      <c r="G271" s="2">
        <f t="shared" si="39"/>
        <v>-28.146288050000294</v>
      </c>
      <c r="H271" t="e">
        <f t="shared" si="40"/>
        <v>#N/A</v>
      </c>
      <c r="I271" t="e">
        <f t="shared" si="41"/>
        <v>#N/A</v>
      </c>
      <c r="J271" t="e">
        <f t="shared" si="42"/>
        <v>#N/A</v>
      </c>
      <c r="K271" t="e">
        <f t="shared" si="43"/>
        <v>#N/A</v>
      </c>
      <c r="L271">
        <f t="shared" si="44"/>
        <v>0</v>
      </c>
    </row>
    <row r="272" spans="1:12" x14ac:dyDescent="0.3">
      <c r="A272">
        <f t="shared" si="37"/>
        <v>7</v>
      </c>
      <c r="B272" t="str">
        <f t="shared" si="38"/>
        <v>2017</v>
      </c>
      <c r="C272" s="1">
        <f t="shared" si="45"/>
        <v>42947</v>
      </c>
      <c r="D272" s="2" cm="1">
        <f t="array" ref="D272">_xlfn.NUMBERVALUE(IF(VLOOKUP($A272,'Ingresos totales'!$1:$1048576,MATCH($B272,LEFT('Ingresos totales'!$1:$1,4),0),FALSE)="",NA(),VLOOKUP($A272,'Ingresos totales'!$1:$1048576,MATCH($B272,LEFT('Ingresos totales'!$1:$1,4),0),FALSE)))</f>
        <v>6499.1382078300003</v>
      </c>
      <c r="E272" cm="1">
        <f t="array" ref="E272">_xlfn.NUMBERVALUE(IF(VLOOKUP($A272,'Ingresos tributarios'!$1:$1048576,MATCH($B272,LEFT('Ingresos tributarios'!$1:$1,4),0),FALSE)="",NA(),VLOOKUP($A272,'Ingresos tributarios'!$1:$1048576,MATCH($B272,LEFT('Ingresos tributarios'!$1:$1,4),0),FALSE)))</f>
        <v>6255.9149373600003</v>
      </c>
      <c r="F272" cm="1">
        <f t="array" ref="F272">_xlfn.NUMBERVALUE(IF(VLOOKUP($A272,'Gastos totales'!$1:$1048576,MATCH($B272,LEFT('Gastos totales'!$1:$1,4),0),FALSE)="",NA(),VLOOKUP($A272,'Gastos totales'!$1:$1048576,MATCH($B272,LEFT('Gastos totales'!$1:$1,4),0),FALSE)))</f>
        <v>6236.0147478600002</v>
      </c>
      <c r="G272" s="2">
        <f t="shared" si="39"/>
        <v>-263.12345997000011</v>
      </c>
      <c r="H272" t="e">
        <f t="shared" si="40"/>
        <v>#N/A</v>
      </c>
      <c r="I272" t="e">
        <f t="shared" si="41"/>
        <v>#N/A</v>
      </c>
      <c r="J272" t="e">
        <f t="shared" si="42"/>
        <v>#N/A</v>
      </c>
      <c r="K272" t="e">
        <f t="shared" si="43"/>
        <v>#N/A</v>
      </c>
      <c r="L272">
        <f t="shared" si="44"/>
        <v>0</v>
      </c>
    </row>
    <row r="273" spans="1:12" x14ac:dyDescent="0.3">
      <c r="A273">
        <f t="shared" si="37"/>
        <v>8</v>
      </c>
      <c r="B273" t="str">
        <f t="shared" si="38"/>
        <v>2017</v>
      </c>
      <c r="C273" s="1">
        <f t="shared" si="45"/>
        <v>42978</v>
      </c>
      <c r="D273" s="2" cm="1">
        <f t="array" ref="D273">_xlfn.NUMBERVALUE(IF(VLOOKUP($A273,'Ingresos totales'!$1:$1048576,MATCH($B273,LEFT('Ingresos totales'!$1:$1,4),0),FALSE)="",NA(),VLOOKUP($A273,'Ingresos totales'!$1:$1048576,MATCH($B273,LEFT('Ingresos totales'!$1:$1,4),0),FALSE)))</f>
        <v>4305.4475669800004</v>
      </c>
      <c r="E273" cm="1">
        <f t="array" ref="E273">_xlfn.NUMBERVALUE(IF(VLOOKUP($A273,'Ingresos tributarios'!$1:$1048576,MATCH($B273,LEFT('Ingresos tributarios'!$1:$1,4),0),FALSE)="",NA(),VLOOKUP($A273,'Ingresos tributarios'!$1:$1048576,MATCH($B273,LEFT('Ingresos tributarios'!$1:$1,4),0),FALSE)))</f>
        <v>4058.2440552600001</v>
      </c>
      <c r="F273" cm="1">
        <f t="array" ref="F273">_xlfn.NUMBERVALUE(IF(VLOOKUP($A273,'Gastos totales'!$1:$1048576,MATCH($B273,LEFT('Gastos totales'!$1:$1,4),0),FALSE)="",NA(),VLOOKUP($A273,'Gastos totales'!$1:$1048576,MATCH($B273,LEFT('Gastos totales'!$1:$1,4),0),FALSE)))</f>
        <v>5355.8225078100004</v>
      </c>
      <c r="G273" s="2">
        <f t="shared" si="39"/>
        <v>1050.37494083</v>
      </c>
      <c r="H273" t="e">
        <f t="shared" si="40"/>
        <v>#N/A</v>
      </c>
      <c r="I273" t="e">
        <f t="shared" si="41"/>
        <v>#N/A</v>
      </c>
      <c r="J273" t="e">
        <f t="shared" si="42"/>
        <v>#N/A</v>
      </c>
      <c r="K273" t="e">
        <f t="shared" si="43"/>
        <v>#N/A</v>
      </c>
      <c r="L273">
        <f t="shared" si="44"/>
        <v>0</v>
      </c>
    </row>
    <row r="274" spans="1:12" x14ac:dyDescent="0.3">
      <c r="A274">
        <f t="shared" si="37"/>
        <v>9</v>
      </c>
      <c r="B274" t="str">
        <f t="shared" si="38"/>
        <v>2017</v>
      </c>
      <c r="C274" s="1">
        <f t="shared" si="45"/>
        <v>43008</v>
      </c>
      <c r="D274" s="2" cm="1">
        <f t="array" ref="D274">_xlfn.NUMBERVALUE(IF(VLOOKUP($A274,'Ingresos totales'!$1:$1048576,MATCH($B274,LEFT('Ingresos totales'!$1:$1,4),0),FALSE)="",NA(),VLOOKUP($A274,'Ingresos totales'!$1:$1048576,MATCH($B274,LEFT('Ingresos totales'!$1:$1,4),0),FALSE)))</f>
        <v>4059.0077770799999</v>
      </c>
      <c r="E274" cm="1">
        <f t="array" ref="E274">_xlfn.NUMBERVALUE(IF(VLOOKUP($A274,'Ingresos tributarios'!$1:$1048576,MATCH($B274,LEFT('Ingresos tributarios'!$1:$1,4),0),FALSE)="",NA(),VLOOKUP($A274,'Ingresos tributarios'!$1:$1048576,MATCH($B274,LEFT('Ingresos tributarios'!$1:$1,4),0),FALSE)))</f>
        <v>3770.9921027400001</v>
      </c>
      <c r="F274" cm="1">
        <f t="array" ref="F274">_xlfn.NUMBERVALUE(IF(VLOOKUP($A274,'Gastos totales'!$1:$1048576,MATCH($B274,LEFT('Gastos totales'!$1:$1,4),0),FALSE)="",NA(),VLOOKUP($A274,'Gastos totales'!$1:$1048576,MATCH($B274,LEFT('Gastos totales'!$1:$1,4),0),FALSE)))</f>
        <v>5296.9168898600001</v>
      </c>
      <c r="G274" s="2">
        <f t="shared" si="39"/>
        <v>1237.9091127800002</v>
      </c>
      <c r="H274" t="e">
        <f t="shared" si="40"/>
        <v>#N/A</v>
      </c>
      <c r="I274" t="e">
        <f t="shared" si="41"/>
        <v>#N/A</v>
      </c>
      <c r="J274" t="e">
        <f t="shared" si="42"/>
        <v>#N/A</v>
      </c>
      <c r="K274" t="e">
        <f t="shared" si="43"/>
        <v>#N/A</v>
      </c>
      <c r="L274">
        <f t="shared" si="44"/>
        <v>0</v>
      </c>
    </row>
    <row r="275" spans="1:12" x14ac:dyDescent="0.3">
      <c r="A275">
        <f t="shared" si="37"/>
        <v>10</v>
      </c>
      <c r="B275" t="str">
        <f t="shared" si="38"/>
        <v>2017</v>
      </c>
      <c r="C275" s="1">
        <f t="shared" si="45"/>
        <v>43039</v>
      </c>
      <c r="D275" s="2" cm="1">
        <f t="array" ref="D275">_xlfn.NUMBERVALUE(IF(VLOOKUP($A275,'Ingresos totales'!$1:$1048576,MATCH($B275,LEFT('Ingresos totales'!$1:$1,4),0),FALSE)="",NA(),VLOOKUP($A275,'Ingresos totales'!$1:$1048576,MATCH($B275,LEFT('Ingresos totales'!$1:$1,4),0),FALSE)))</f>
        <v>6311.8649814099999</v>
      </c>
      <c r="E275" cm="1">
        <f t="array" ref="E275">_xlfn.NUMBERVALUE(IF(VLOOKUP($A275,'Ingresos tributarios'!$1:$1048576,MATCH($B275,LEFT('Ingresos tributarios'!$1:$1,4),0),FALSE)="",NA(),VLOOKUP($A275,'Ingresos tributarios'!$1:$1048576,MATCH($B275,LEFT('Ingresos tributarios'!$1:$1,4),0),FALSE)))</f>
        <v>6048.8342556699999</v>
      </c>
      <c r="F275" cm="1">
        <f t="array" ref="F275">_xlfn.NUMBERVALUE(IF(VLOOKUP($A275,'Gastos totales'!$1:$1048576,MATCH($B275,LEFT('Gastos totales'!$1:$1,4),0),FALSE)="",NA(),VLOOKUP($A275,'Gastos totales'!$1:$1048576,MATCH($B275,LEFT('Gastos totales'!$1:$1,4),0),FALSE)))</f>
        <v>5532.7922890999998</v>
      </c>
      <c r="G275" s="2">
        <f t="shared" si="39"/>
        <v>-779.07269231000009</v>
      </c>
      <c r="H275" t="e">
        <f t="shared" si="40"/>
        <v>#N/A</v>
      </c>
      <c r="I275" t="e">
        <f t="shared" si="41"/>
        <v>#N/A</v>
      </c>
      <c r="J275" t="e">
        <f t="shared" si="42"/>
        <v>#N/A</v>
      </c>
      <c r="K275" t="e">
        <f t="shared" si="43"/>
        <v>#N/A</v>
      </c>
      <c r="L275">
        <f t="shared" si="44"/>
        <v>0</v>
      </c>
    </row>
    <row r="276" spans="1:12" x14ac:dyDescent="0.3">
      <c r="A276">
        <f t="shared" si="37"/>
        <v>11</v>
      </c>
      <c r="B276" t="str">
        <f t="shared" si="38"/>
        <v>2017</v>
      </c>
      <c r="C276" s="1">
        <f t="shared" si="45"/>
        <v>43069</v>
      </c>
      <c r="D276" s="2" cm="1">
        <f t="array" ref="D276">_xlfn.NUMBERVALUE(IF(VLOOKUP($A276,'Ingresos totales'!$1:$1048576,MATCH($B276,LEFT('Ingresos totales'!$1:$1,4),0),FALSE)="",NA(),VLOOKUP($A276,'Ingresos totales'!$1:$1048576,MATCH($B276,LEFT('Ingresos totales'!$1:$1,4),0),FALSE)))</f>
        <v>4521.2324236100003</v>
      </c>
      <c r="E276" cm="1">
        <f t="array" ref="E276">_xlfn.NUMBERVALUE(IF(VLOOKUP($A276,'Ingresos tributarios'!$1:$1048576,MATCH($B276,LEFT('Ingresos tributarios'!$1:$1,4),0),FALSE)="",NA(),VLOOKUP($A276,'Ingresos tributarios'!$1:$1048576,MATCH($B276,LEFT('Ingresos tributarios'!$1:$1,4),0),FALSE)))</f>
        <v>4198.7039674600001</v>
      </c>
      <c r="F276" cm="1">
        <f t="array" ref="F276">_xlfn.NUMBERVALUE(IF(VLOOKUP($A276,'Gastos totales'!$1:$1048576,MATCH($B276,LEFT('Gastos totales'!$1:$1,4),0),FALSE)="",NA(),VLOOKUP($A276,'Gastos totales'!$1:$1048576,MATCH($B276,LEFT('Gastos totales'!$1:$1,4),0),FALSE)))</f>
        <v>5717.32392299</v>
      </c>
      <c r="G276" s="2">
        <f t="shared" si="39"/>
        <v>1196.0914993799997</v>
      </c>
      <c r="H276" t="e">
        <f t="shared" si="40"/>
        <v>#N/A</v>
      </c>
      <c r="I276" t="e">
        <f t="shared" si="41"/>
        <v>#N/A</v>
      </c>
      <c r="J276" t="e">
        <f t="shared" si="42"/>
        <v>#N/A</v>
      </c>
      <c r="K276" t="e">
        <f t="shared" si="43"/>
        <v>#N/A</v>
      </c>
      <c r="L276">
        <f t="shared" si="44"/>
        <v>0</v>
      </c>
    </row>
    <row r="277" spans="1:12" x14ac:dyDescent="0.3">
      <c r="A277">
        <f t="shared" si="37"/>
        <v>12</v>
      </c>
      <c r="B277" t="str">
        <f t="shared" si="38"/>
        <v>2017</v>
      </c>
      <c r="C277" s="1">
        <f t="shared" si="45"/>
        <v>43100</v>
      </c>
      <c r="D277" s="2" cm="1">
        <f t="array" ref="D277">_xlfn.NUMBERVALUE(IF(VLOOKUP($A277,'Ingresos totales'!$1:$1048576,MATCH($B277,LEFT('Ingresos totales'!$1:$1,4),0),FALSE)="",NA(),VLOOKUP($A277,'Ingresos totales'!$1:$1048576,MATCH($B277,LEFT('Ingresos totales'!$1:$1,4),0),FALSE)))</f>
        <v>4597.2247285599997</v>
      </c>
      <c r="E277" cm="1">
        <f t="array" ref="E277">_xlfn.NUMBERVALUE(IF(VLOOKUP($A277,'Ingresos tributarios'!$1:$1048576,MATCH($B277,LEFT('Ingresos tributarios'!$1:$1,4),0),FALSE)="",NA(),VLOOKUP($A277,'Ingresos tributarios'!$1:$1048576,MATCH($B277,LEFT('Ingresos tributarios'!$1:$1,4),0),FALSE)))</f>
        <v>4251.7883181999996</v>
      </c>
      <c r="F277" cm="1">
        <f t="array" ref="F277">_xlfn.NUMBERVALUE(IF(VLOOKUP($A277,'Gastos totales'!$1:$1048576,MATCH($B277,LEFT('Gastos totales'!$1:$1,4),0),FALSE)="",NA(),VLOOKUP($A277,'Gastos totales'!$1:$1048576,MATCH($B277,LEFT('Gastos totales'!$1:$1,4),0),FALSE)))</f>
        <v>9915.1194272199991</v>
      </c>
      <c r="G277" s="2">
        <f t="shared" si="39"/>
        <v>5317.8946986599994</v>
      </c>
      <c r="H277" t="e">
        <f t="shared" si="40"/>
        <v>#N/A</v>
      </c>
      <c r="I277" t="e">
        <f t="shared" si="41"/>
        <v>#N/A</v>
      </c>
      <c r="J277" t="e">
        <f t="shared" si="42"/>
        <v>#N/A</v>
      </c>
      <c r="K277" t="e">
        <f t="shared" si="43"/>
        <v>#N/A</v>
      </c>
      <c r="L277">
        <f t="shared" si="44"/>
        <v>0</v>
      </c>
    </row>
    <row r="278" spans="1:12" x14ac:dyDescent="0.3">
      <c r="A278">
        <f t="shared" si="37"/>
        <v>1</v>
      </c>
      <c r="B278" t="str">
        <f t="shared" si="38"/>
        <v>2018</v>
      </c>
      <c r="C278" s="1">
        <f t="shared" si="45"/>
        <v>43131</v>
      </c>
      <c r="D278" s="2" cm="1">
        <f t="array" ref="D278">_xlfn.NUMBERVALUE(IF(VLOOKUP($A278,'Ingresos totales'!$1:$1048576,MATCH($B278,LEFT('Ingresos totales'!$1:$1,4),0),FALSE)="",NA(),VLOOKUP($A278,'Ingresos totales'!$1:$1048576,MATCH($B278,LEFT('Ingresos totales'!$1:$1,4),0),FALSE)))</f>
        <v>5992.3598713900001</v>
      </c>
      <c r="E278" cm="1">
        <f t="array" ref="E278">_xlfn.NUMBERVALUE(IF(VLOOKUP($A278,'Ingresos tributarios'!$1:$1048576,MATCH($B278,LEFT('Ingresos tributarios'!$1:$1,4),0),FALSE)="",NA(),VLOOKUP($A278,'Ingresos tributarios'!$1:$1048576,MATCH($B278,LEFT('Ingresos tributarios'!$1:$1,4),0),FALSE)))</f>
        <v>5750.5974330899999</v>
      </c>
      <c r="F278" cm="1">
        <f t="array" ref="F278">_xlfn.NUMBERVALUE(IF(VLOOKUP($A278,'Gastos totales'!$1:$1048576,MATCH($B278,LEFT('Gastos totales'!$1:$1,4),0),FALSE)="",NA(),VLOOKUP($A278,'Gastos totales'!$1:$1048576,MATCH($B278,LEFT('Gastos totales'!$1:$1,4),0),FALSE)))</f>
        <v>4325.8874439700003</v>
      </c>
      <c r="G278" s="2">
        <f t="shared" si="39"/>
        <v>-1666.4724274199998</v>
      </c>
      <c r="H278" t="e">
        <f t="shared" si="40"/>
        <v>#N/A</v>
      </c>
      <c r="I278" t="e">
        <f t="shared" si="41"/>
        <v>#N/A</v>
      </c>
      <c r="J278" t="e">
        <f t="shared" si="42"/>
        <v>#N/A</v>
      </c>
      <c r="K278" t="e">
        <f t="shared" si="43"/>
        <v>#N/A</v>
      </c>
      <c r="L278">
        <f t="shared" si="44"/>
        <v>1</v>
      </c>
    </row>
    <row r="279" spans="1:12" x14ac:dyDescent="0.3">
      <c r="A279">
        <f t="shared" si="37"/>
        <v>2</v>
      </c>
      <c r="B279" t="str">
        <f t="shared" si="38"/>
        <v>2018</v>
      </c>
      <c r="C279" s="1">
        <f t="shared" si="45"/>
        <v>43159</v>
      </c>
      <c r="D279" s="2" cm="1">
        <f t="array" ref="D279">_xlfn.NUMBERVALUE(IF(VLOOKUP($A279,'Ingresos totales'!$1:$1048576,MATCH($B279,LEFT('Ingresos totales'!$1:$1,4),0),FALSE)="",NA(),VLOOKUP($A279,'Ingresos totales'!$1:$1048576,MATCH($B279,LEFT('Ingresos totales'!$1:$1,4),0),FALSE)))</f>
        <v>4068.3934258600002</v>
      </c>
      <c r="E279" cm="1">
        <f t="array" ref="E279">_xlfn.NUMBERVALUE(IF(VLOOKUP($A279,'Ingresos tributarios'!$1:$1048576,MATCH($B279,LEFT('Ingresos tributarios'!$1:$1,4),0),FALSE)="",NA(),VLOOKUP($A279,'Ingresos tributarios'!$1:$1048576,MATCH($B279,LEFT('Ingresos tributarios'!$1:$1,4),0),FALSE)))</f>
        <v>3786.8552872800001</v>
      </c>
      <c r="F279" cm="1">
        <f t="array" ref="F279">_xlfn.NUMBERVALUE(IF(VLOOKUP($A279,'Gastos totales'!$1:$1048576,MATCH($B279,LEFT('Gastos totales'!$1:$1,4),0),FALSE)="",NA(),VLOOKUP($A279,'Gastos totales'!$1:$1048576,MATCH($B279,LEFT('Gastos totales'!$1:$1,4),0),FALSE)))</f>
        <v>4655.5990672300004</v>
      </c>
      <c r="G279" s="2">
        <f t="shared" si="39"/>
        <v>587.20564137000019</v>
      </c>
      <c r="H279" t="e">
        <f t="shared" si="40"/>
        <v>#N/A</v>
      </c>
      <c r="I279" t="e">
        <f t="shared" si="41"/>
        <v>#N/A</v>
      </c>
      <c r="J279" t="e">
        <f t="shared" si="42"/>
        <v>#N/A</v>
      </c>
      <c r="K279" t="e">
        <f t="shared" si="43"/>
        <v>#N/A</v>
      </c>
      <c r="L279">
        <f t="shared" si="44"/>
        <v>1</v>
      </c>
    </row>
    <row r="280" spans="1:12" x14ac:dyDescent="0.3">
      <c r="A280">
        <f t="shared" si="37"/>
        <v>3</v>
      </c>
      <c r="B280" t="str">
        <f t="shared" si="38"/>
        <v>2018</v>
      </c>
      <c r="C280" s="1">
        <f t="shared" si="45"/>
        <v>43190</v>
      </c>
      <c r="D280" s="2" cm="1">
        <f t="array" ref="D280">_xlfn.NUMBERVALUE(IF(VLOOKUP($A280,'Ingresos totales'!$1:$1048576,MATCH($B280,LEFT('Ingresos totales'!$1:$1,4),0),FALSE)="",NA(),VLOOKUP($A280,'Ingresos totales'!$1:$1048576,MATCH($B280,LEFT('Ingresos totales'!$1:$1,4),0),FALSE)))</f>
        <v>5156.6170427099996</v>
      </c>
      <c r="E280" cm="1">
        <f t="array" ref="E280">_xlfn.NUMBERVALUE(IF(VLOOKUP($A280,'Ingresos tributarios'!$1:$1048576,MATCH($B280,LEFT('Ingresos tributarios'!$1:$1,4),0),FALSE)="",NA(),VLOOKUP($A280,'Ingresos tributarios'!$1:$1048576,MATCH($B280,LEFT('Ingresos tributarios'!$1:$1,4),0),FALSE)))</f>
        <v>4791.3863523299997</v>
      </c>
      <c r="F280" cm="1">
        <f t="array" ref="F280">_xlfn.NUMBERVALUE(IF(VLOOKUP($A280,'Gastos totales'!$1:$1048576,MATCH($B280,LEFT('Gastos totales'!$1:$1,4),0),FALSE)="",NA(),VLOOKUP($A280,'Gastos totales'!$1:$1048576,MATCH($B280,LEFT('Gastos totales'!$1:$1,4),0),FALSE)))</f>
        <v>4982.2761674000003</v>
      </c>
      <c r="G280" s="2">
        <f t="shared" si="39"/>
        <v>-174.34087530999932</v>
      </c>
      <c r="H280" t="e">
        <f t="shared" si="40"/>
        <v>#N/A</v>
      </c>
      <c r="I280" t="e">
        <f t="shared" si="41"/>
        <v>#N/A</v>
      </c>
      <c r="J280" t="e">
        <f t="shared" si="42"/>
        <v>#N/A</v>
      </c>
      <c r="K280" t="e">
        <f t="shared" si="43"/>
        <v>#N/A</v>
      </c>
      <c r="L280">
        <f t="shared" si="44"/>
        <v>1</v>
      </c>
    </row>
    <row r="281" spans="1:12" x14ac:dyDescent="0.3">
      <c r="A281">
        <f t="shared" si="37"/>
        <v>4</v>
      </c>
      <c r="B281" t="str">
        <f t="shared" si="38"/>
        <v>2018</v>
      </c>
      <c r="C281" s="1">
        <f t="shared" si="45"/>
        <v>43220</v>
      </c>
      <c r="D281" s="2" cm="1">
        <f t="array" ref="D281">_xlfn.NUMBERVALUE(IF(VLOOKUP($A281,'Ingresos totales'!$1:$1048576,MATCH($B281,LEFT('Ingresos totales'!$1:$1,4),0),FALSE)="",NA(),VLOOKUP($A281,'Ingresos totales'!$1:$1048576,MATCH($B281,LEFT('Ingresos totales'!$1:$1,4),0),FALSE)))</f>
        <v>6308.7822232099998</v>
      </c>
      <c r="E281" cm="1">
        <f t="array" ref="E281">_xlfn.NUMBERVALUE(IF(VLOOKUP($A281,'Ingresos tributarios'!$1:$1048576,MATCH($B281,LEFT('Ingresos tributarios'!$1:$1,4),0),FALSE)="",NA(),VLOOKUP($A281,'Ingresos tributarios'!$1:$1048576,MATCH($B281,LEFT('Ingresos tributarios'!$1:$1,4),0),FALSE)))</f>
        <v>6061.56650713</v>
      </c>
      <c r="F281" cm="1">
        <f t="array" ref="F281">_xlfn.NUMBERVALUE(IF(VLOOKUP($A281,'Gastos totales'!$1:$1048576,MATCH($B281,LEFT('Gastos totales'!$1:$1,4),0),FALSE)="",NA(),VLOOKUP($A281,'Gastos totales'!$1:$1048576,MATCH($B281,LEFT('Gastos totales'!$1:$1,4),0),FALSE)))</f>
        <v>5744.9190609200004</v>
      </c>
      <c r="G281" s="2">
        <f t="shared" si="39"/>
        <v>-563.86316228999931</v>
      </c>
      <c r="H281" t="e">
        <f t="shared" si="40"/>
        <v>#N/A</v>
      </c>
      <c r="I281" t="e">
        <f t="shared" si="41"/>
        <v>#N/A</v>
      </c>
      <c r="J281" t="e">
        <f t="shared" si="42"/>
        <v>#N/A</v>
      </c>
      <c r="K281" t="e">
        <f t="shared" si="43"/>
        <v>#N/A</v>
      </c>
      <c r="L281">
        <f t="shared" si="44"/>
        <v>1</v>
      </c>
    </row>
    <row r="282" spans="1:12" x14ac:dyDescent="0.3">
      <c r="A282">
        <f t="shared" si="37"/>
        <v>5</v>
      </c>
      <c r="B282" t="str">
        <f t="shared" si="38"/>
        <v>2018</v>
      </c>
      <c r="C282" s="1">
        <f t="shared" si="45"/>
        <v>43251</v>
      </c>
      <c r="D282" s="2" cm="1">
        <f t="array" ref="D282">_xlfn.NUMBERVALUE(IF(VLOOKUP($A282,'Ingresos totales'!$1:$1048576,MATCH($B282,LEFT('Ingresos totales'!$1:$1,4),0),FALSE)="",NA(),VLOOKUP($A282,'Ingresos totales'!$1:$1048576,MATCH($B282,LEFT('Ingresos totales'!$1:$1,4),0),FALSE)))</f>
        <v>4596.6745173600002</v>
      </c>
      <c r="E282" cm="1">
        <f t="array" ref="E282">_xlfn.NUMBERVALUE(IF(VLOOKUP($A282,'Ingresos tributarios'!$1:$1048576,MATCH($B282,LEFT('Ingresos tributarios'!$1:$1,4),0),FALSE)="",NA(),VLOOKUP($A282,'Ingresos tributarios'!$1:$1048576,MATCH($B282,LEFT('Ingresos tributarios'!$1:$1,4),0),FALSE)))</f>
        <v>4293.8256662499998</v>
      </c>
      <c r="F282" cm="1">
        <f t="array" ref="F282">_xlfn.NUMBERVALUE(IF(VLOOKUP($A282,'Gastos totales'!$1:$1048576,MATCH($B282,LEFT('Gastos totales'!$1:$1,4),0),FALSE)="",NA(),VLOOKUP($A282,'Gastos totales'!$1:$1048576,MATCH($B282,LEFT('Gastos totales'!$1:$1,4),0),FALSE)))</f>
        <v>5530.2316524400003</v>
      </c>
      <c r="G282" s="2">
        <f t="shared" si="39"/>
        <v>933.55713508000008</v>
      </c>
      <c r="H282" t="e">
        <f t="shared" si="40"/>
        <v>#N/A</v>
      </c>
      <c r="I282" t="e">
        <f t="shared" si="41"/>
        <v>#N/A</v>
      </c>
      <c r="J282" t="e">
        <f t="shared" si="42"/>
        <v>#N/A</v>
      </c>
      <c r="K282" t="e">
        <f t="shared" si="43"/>
        <v>#N/A</v>
      </c>
      <c r="L282">
        <f t="shared" si="44"/>
        <v>1</v>
      </c>
    </row>
    <row r="283" spans="1:12" x14ac:dyDescent="0.3">
      <c r="A283">
        <f t="shared" si="37"/>
        <v>6</v>
      </c>
      <c r="B283" t="str">
        <f t="shared" si="38"/>
        <v>2018</v>
      </c>
      <c r="C283" s="1">
        <f t="shared" si="45"/>
        <v>43281</v>
      </c>
      <c r="D283" s="2" cm="1">
        <f t="array" ref="D283">_xlfn.NUMBERVALUE(IF(VLOOKUP($A283,'Ingresos totales'!$1:$1048576,MATCH($B283,LEFT('Ingresos totales'!$1:$1,4),0),FALSE)="",NA(),VLOOKUP($A283,'Ingresos totales'!$1:$1048576,MATCH($B283,LEFT('Ingresos totales'!$1:$1,4),0),FALSE)))</f>
        <v>4545.1672471499996</v>
      </c>
      <c r="E283" cm="1">
        <f t="array" ref="E283">_xlfn.NUMBERVALUE(IF(VLOOKUP($A283,'Ingresos tributarios'!$1:$1048576,MATCH($B283,LEFT('Ingresos tributarios'!$1:$1,4),0),FALSE)="",NA(),VLOOKUP($A283,'Ingresos tributarios'!$1:$1048576,MATCH($B283,LEFT('Ingresos tributarios'!$1:$1,4),0),FALSE)))</f>
        <v>4225.1221552699999</v>
      </c>
      <c r="F283" cm="1">
        <f t="array" ref="F283">_xlfn.NUMBERVALUE(IF(VLOOKUP($A283,'Gastos totales'!$1:$1048576,MATCH($B283,LEFT('Gastos totales'!$1:$1,4),0),FALSE)="",NA(),VLOOKUP($A283,'Gastos totales'!$1:$1048576,MATCH($B283,LEFT('Gastos totales'!$1:$1,4),0),FALSE)))</f>
        <v>6038.9262589199998</v>
      </c>
      <c r="G283" s="2">
        <f t="shared" si="39"/>
        <v>1493.7590117700001</v>
      </c>
      <c r="H283" t="e">
        <f t="shared" si="40"/>
        <v>#N/A</v>
      </c>
      <c r="I283" t="e">
        <f t="shared" si="41"/>
        <v>#N/A</v>
      </c>
      <c r="J283" t="e">
        <f t="shared" si="42"/>
        <v>#N/A</v>
      </c>
      <c r="K283" t="e">
        <f t="shared" si="43"/>
        <v>#N/A</v>
      </c>
      <c r="L283">
        <f t="shared" si="44"/>
        <v>1</v>
      </c>
    </row>
    <row r="284" spans="1:12" x14ac:dyDescent="0.3">
      <c r="A284">
        <f t="shared" si="37"/>
        <v>7</v>
      </c>
      <c r="B284" t="str">
        <f t="shared" si="38"/>
        <v>2018</v>
      </c>
      <c r="C284" s="1">
        <f t="shared" si="45"/>
        <v>43312</v>
      </c>
      <c r="D284" s="2" cm="1">
        <f t="array" ref="D284">_xlfn.NUMBERVALUE(IF(VLOOKUP($A284,'Ingresos totales'!$1:$1048576,MATCH($B284,LEFT('Ingresos totales'!$1:$1,4),0),FALSE)="",NA(),VLOOKUP($A284,'Ingresos totales'!$1:$1048576,MATCH($B284,LEFT('Ingresos totales'!$1:$1,4),0),FALSE)))</f>
        <v>6931.2780644300001</v>
      </c>
      <c r="E284" cm="1">
        <f t="array" ref="E284">_xlfn.NUMBERVALUE(IF(VLOOKUP($A284,'Ingresos tributarios'!$1:$1048576,MATCH($B284,LEFT('Ingresos tributarios'!$1:$1,4),0),FALSE)="",NA(),VLOOKUP($A284,'Ingresos tributarios'!$1:$1048576,MATCH($B284,LEFT('Ingresos tributarios'!$1:$1,4),0),FALSE)))</f>
        <v>6622.7245341999997</v>
      </c>
      <c r="F284" cm="1">
        <f t="array" ref="F284">_xlfn.NUMBERVALUE(IF(VLOOKUP($A284,'Gastos totales'!$1:$1048576,MATCH($B284,LEFT('Gastos totales'!$1:$1,4),0),FALSE)="",NA(),VLOOKUP($A284,'Gastos totales'!$1:$1048576,MATCH($B284,LEFT('Gastos totales'!$1:$1,4),0),FALSE)))</f>
        <v>6817.1249909899998</v>
      </c>
      <c r="G284" s="2">
        <f t="shared" si="39"/>
        <v>-114.1530734400003</v>
      </c>
      <c r="H284" t="e">
        <f t="shared" si="40"/>
        <v>#N/A</v>
      </c>
      <c r="I284" t="e">
        <f t="shared" si="41"/>
        <v>#N/A</v>
      </c>
      <c r="J284" t="e">
        <f t="shared" si="42"/>
        <v>#N/A</v>
      </c>
      <c r="K284" t="e">
        <f t="shared" si="43"/>
        <v>#N/A</v>
      </c>
      <c r="L284">
        <f t="shared" si="44"/>
        <v>1</v>
      </c>
    </row>
    <row r="285" spans="1:12" x14ac:dyDescent="0.3">
      <c r="A285">
        <f t="shared" si="37"/>
        <v>8</v>
      </c>
      <c r="B285" t="str">
        <f t="shared" si="38"/>
        <v>2018</v>
      </c>
      <c r="C285" s="1">
        <f t="shared" si="45"/>
        <v>43343</v>
      </c>
      <c r="D285" s="2" cm="1">
        <f t="array" ref="D285">_xlfn.NUMBERVALUE(IF(VLOOKUP($A285,'Ingresos totales'!$1:$1048576,MATCH($B285,LEFT('Ingresos totales'!$1:$1,4),0),FALSE)="",NA(),VLOOKUP($A285,'Ingresos totales'!$1:$1048576,MATCH($B285,LEFT('Ingresos totales'!$1:$1,4),0),FALSE)))</f>
        <v>4475.1914664300002</v>
      </c>
      <c r="E285" cm="1">
        <f t="array" ref="E285">_xlfn.NUMBERVALUE(IF(VLOOKUP($A285,'Ingresos tributarios'!$1:$1048576,MATCH($B285,LEFT('Ingresos tributarios'!$1:$1,4),0),FALSE)="",NA(),VLOOKUP($A285,'Ingresos tributarios'!$1:$1048576,MATCH($B285,LEFT('Ingresos tributarios'!$1:$1,4),0),FALSE)))</f>
        <v>4202.1808438099997</v>
      </c>
      <c r="F285" cm="1">
        <f t="array" ref="F285">_xlfn.NUMBERVALUE(IF(VLOOKUP($A285,'Gastos totales'!$1:$1048576,MATCH($B285,LEFT('Gastos totales'!$1:$1,4),0),FALSE)="",NA(),VLOOKUP($A285,'Gastos totales'!$1:$1048576,MATCH($B285,LEFT('Gastos totales'!$1:$1,4),0),FALSE)))</f>
        <v>6183.8361960000002</v>
      </c>
      <c r="G285" s="2">
        <f t="shared" si="39"/>
        <v>1708.64472957</v>
      </c>
      <c r="H285" t="e">
        <f t="shared" si="40"/>
        <v>#N/A</v>
      </c>
      <c r="I285" t="e">
        <f t="shared" si="41"/>
        <v>#N/A</v>
      </c>
      <c r="J285" t="e">
        <f t="shared" si="42"/>
        <v>#N/A</v>
      </c>
      <c r="K285" t="e">
        <f t="shared" si="43"/>
        <v>#N/A</v>
      </c>
      <c r="L285">
        <f t="shared" si="44"/>
        <v>1</v>
      </c>
    </row>
    <row r="286" spans="1:12" x14ac:dyDescent="0.3">
      <c r="A286">
        <f t="shared" si="37"/>
        <v>9</v>
      </c>
      <c r="B286" t="str">
        <f t="shared" si="38"/>
        <v>2018</v>
      </c>
      <c r="C286" s="1">
        <f t="shared" si="45"/>
        <v>43373</v>
      </c>
      <c r="D286" s="2" cm="1">
        <f t="array" ref="D286">_xlfn.NUMBERVALUE(IF(VLOOKUP($A286,'Ingresos totales'!$1:$1048576,MATCH($B286,LEFT('Ingresos totales'!$1:$1,4),0),FALSE)="",NA(),VLOOKUP($A286,'Ingresos totales'!$1:$1048576,MATCH($B286,LEFT('Ingresos totales'!$1:$1,4),0),FALSE)))</f>
        <v>4194.7466058299997</v>
      </c>
      <c r="E286" cm="1">
        <f t="array" ref="E286">_xlfn.NUMBERVALUE(IF(VLOOKUP($A286,'Ingresos tributarios'!$1:$1048576,MATCH($B286,LEFT('Ingresos tributarios'!$1:$1,4),0),FALSE)="",NA(),VLOOKUP($A286,'Ingresos tributarios'!$1:$1048576,MATCH($B286,LEFT('Ingresos tributarios'!$1:$1,4),0),FALSE)))</f>
        <v>3924.7526269800001</v>
      </c>
      <c r="F286" cm="1">
        <f t="array" ref="F286">_xlfn.NUMBERVALUE(IF(VLOOKUP($A286,'Gastos totales'!$1:$1048576,MATCH($B286,LEFT('Gastos totales'!$1:$1,4),0),FALSE)="",NA(),VLOOKUP($A286,'Gastos totales'!$1:$1048576,MATCH($B286,LEFT('Gastos totales'!$1:$1,4),0),FALSE)))</f>
        <v>5720.7997963199996</v>
      </c>
      <c r="G286" s="2">
        <f t="shared" si="39"/>
        <v>1526.0531904899999</v>
      </c>
      <c r="H286" t="e">
        <f t="shared" si="40"/>
        <v>#N/A</v>
      </c>
      <c r="I286" t="e">
        <f t="shared" si="41"/>
        <v>#N/A</v>
      </c>
      <c r="J286" t="e">
        <f t="shared" si="42"/>
        <v>#N/A</v>
      </c>
      <c r="K286" t="e">
        <f t="shared" si="43"/>
        <v>#N/A</v>
      </c>
      <c r="L286">
        <f t="shared" si="44"/>
        <v>1</v>
      </c>
    </row>
    <row r="287" spans="1:12" x14ac:dyDescent="0.3">
      <c r="A287">
        <f t="shared" si="37"/>
        <v>10</v>
      </c>
      <c r="B287" t="str">
        <f t="shared" si="38"/>
        <v>2018</v>
      </c>
      <c r="C287" s="1">
        <f t="shared" si="45"/>
        <v>43404</v>
      </c>
      <c r="D287" s="2" cm="1">
        <f t="array" ref="D287">_xlfn.NUMBERVALUE(IF(VLOOKUP($A287,'Ingresos totales'!$1:$1048576,MATCH($B287,LEFT('Ingresos totales'!$1:$1,4),0),FALSE)="",NA(),VLOOKUP($A287,'Ingresos totales'!$1:$1048576,MATCH($B287,LEFT('Ingresos totales'!$1:$1,4),0),FALSE)))</f>
        <v>6731.9673479399999</v>
      </c>
      <c r="E287" cm="1">
        <f t="array" ref="E287">_xlfn.NUMBERVALUE(IF(VLOOKUP($A287,'Ingresos tributarios'!$1:$1048576,MATCH($B287,LEFT('Ingresos tributarios'!$1:$1,4),0),FALSE)="",NA(),VLOOKUP($A287,'Ingresos tributarios'!$1:$1048576,MATCH($B287,LEFT('Ingresos tributarios'!$1:$1,4),0),FALSE)))</f>
        <v>6459.3396257200002</v>
      </c>
      <c r="F287" cm="1">
        <f t="array" ref="F287">_xlfn.NUMBERVALUE(IF(VLOOKUP($A287,'Gastos totales'!$1:$1048576,MATCH($B287,LEFT('Gastos totales'!$1:$1,4),0),FALSE)="",NA(),VLOOKUP($A287,'Gastos totales'!$1:$1048576,MATCH($B287,LEFT('Gastos totales'!$1:$1,4),0),FALSE)))</f>
        <v>6158.0445900599998</v>
      </c>
      <c r="G287" s="2">
        <f t="shared" si="39"/>
        <v>-573.92275788000006</v>
      </c>
      <c r="H287" t="e">
        <f t="shared" si="40"/>
        <v>#N/A</v>
      </c>
      <c r="I287" t="e">
        <f t="shared" si="41"/>
        <v>#N/A</v>
      </c>
      <c r="J287" t="e">
        <f t="shared" si="42"/>
        <v>#N/A</v>
      </c>
      <c r="K287" t="e">
        <f t="shared" si="43"/>
        <v>#N/A</v>
      </c>
      <c r="L287">
        <f t="shared" si="44"/>
        <v>1</v>
      </c>
    </row>
    <row r="288" spans="1:12" x14ac:dyDescent="0.3">
      <c r="A288">
        <f t="shared" si="37"/>
        <v>11</v>
      </c>
      <c r="B288" t="str">
        <f t="shared" si="38"/>
        <v>2018</v>
      </c>
      <c r="C288" s="1">
        <f t="shared" si="45"/>
        <v>43434</v>
      </c>
      <c r="D288" s="2" cm="1">
        <f t="array" ref="D288">_xlfn.NUMBERVALUE(IF(VLOOKUP($A288,'Ingresos totales'!$1:$1048576,MATCH($B288,LEFT('Ingresos totales'!$1:$1,4),0),FALSE)="",NA(),VLOOKUP($A288,'Ingresos totales'!$1:$1048576,MATCH($B288,LEFT('Ingresos totales'!$1:$1,4),0),FALSE)))</f>
        <v>4705.06298126</v>
      </c>
      <c r="E288" cm="1">
        <f t="array" ref="E288">_xlfn.NUMBERVALUE(IF(VLOOKUP($A288,'Ingresos tributarios'!$1:$1048576,MATCH($B288,LEFT('Ingresos tributarios'!$1:$1,4),0),FALSE)="",NA(),VLOOKUP($A288,'Ingresos tributarios'!$1:$1048576,MATCH($B288,LEFT('Ingresos tributarios'!$1:$1,4),0),FALSE)))</f>
        <v>4448.2937386499998</v>
      </c>
      <c r="F288" cm="1">
        <f t="array" ref="F288">_xlfn.NUMBERVALUE(IF(VLOOKUP($A288,'Gastos totales'!$1:$1048576,MATCH($B288,LEFT('Gastos totales'!$1:$1,4),0),FALSE)="",NA(),VLOOKUP($A288,'Gastos totales'!$1:$1048576,MATCH($B288,LEFT('Gastos totales'!$1:$1,4),0),FALSE)))</f>
        <v>6807.3102612700004</v>
      </c>
      <c r="G288" s="2">
        <f t="shared" si="39"/>
        <v>2102.2472800100004</v>
      </c>
      <c r="H288" t="e">
        <f t="shared" si="40"/>
        <v>#N/A</v>
      </c>
      <c r="I288" t="e">
        <f t="shared" si="41"/>
        <v>#N/A</v>
      </c>
      <c r="J288" t="e">
        <f t="shared" si="42"/>
        <v>#N/A</v>
      </c>
      <c r="K288" t="e">
        <f t="shared" si="43"/>
        <v>#N/A</v>
      </c>
      <c r="L288">
        <f t="shared" si="44"/>
        <v>1</v>
      </c>
    </row>
    <row r="289" spans="1:12" x14ac:dyDescent="0.3">
      <c r="A289">
        <f t="shared" si="37"/>
        <v>12</v>
      </c>
      <c r="B289" t="str">
        <f t="shared" si="38"/>
        <v>2018</v>
      </c>
      <c r="C289" s="1">
        <f t="shared" si="45"/>
        <v>43465</v>
      </c>
      <c r="D289" s="2" cm="1">
        <f t="array" ref="D289">_xlfn.NUMBERVALUE(IF(VLOOKUP($A289,'Ingresos totales'!$1:$1048576,MATCH($B289,LEFT('Ingresos totales'!$1:$1,4),0),FALSE)="",NA(),VLOOKUP($A289,'Ingresos totales'!$1:$1048576,MATCH($B289,LEFT('Ingresos totales'!$1:$1,4),0),FALSE)))</f>
        <v>4635.7352444199996</v>
      </c>
      <c r="E289" cm="1">
        <f t="array" ref="E289">_xlfn.NUMBERVALUE(IF(VLOOKUP($A289,'Ingresos tributarios'!$1:$1048576,MATCH($B289,LEFT('Ingresos tributarios'!$1:$1,4),0),FALSE)="",NA(),VLOOKUP($A289,'Ingresos tributarios'!$1:$1048576,MATCH($B289,LEFT('Ingresos tributarios'!$1:$1,4),0),FALSE)))</f>
        <v>4268.9471990900001</v>
      </c>
      <c r="F289" cm="1">
        <f t="array" ref="F289">_xlfn.NUMBERVALUE(IF(VLOOKUP($A289,'Gastos totales'!$1:$1048576,MATCH($B289,LEFT('Gastos totales'!$1:$1,4),0),FALSE)="",NA(),VLOOKUP($A289,'Gastos totales'!$1:$1048576,MATCH($B289,LEFT('Gastos totales'!$1:$1,4),0),FALSE)))</f>
        <v>9745.6382778799998</v>
      </c>
      <c r="G289" s="2">
        <f t="shared" si="39"/>
        <v>5109.9030334600002</v>
      </c>
      <c r="H289" t="e">
        <f t="shared" si="40"/>
        <v>#N/A</v>
      </c>
      <c r="I289" t="e">
        <f t="shared" si="41"/>
        <v>#N/A</v>
      </c>
      <c r="J289" t="e">
        <f t="shared" si="42"/>
        <v>#N/A</v>
      </c>
      <c r="K289" t="e">
        <f t="shared" si="43"/>
        <v>#N/A</v>
      </c>
      <c r="L289">
        <f t="shared" si="44"/>
        <v>1</v>
      </c>
    </row>
    <row r="290" spans="1:12" x14ac:dyDescent="0.3">
      <c r="A290">
        <f t="shared" si="37"/>
        <v>1</v>
      </c>
      <c r="B290" t="str">
        <f t="shared" si="38"/>
        <v>2019</v>
      </c>
      <c r="C290" s="1">
        <f t="shared" si="45"/>
        <v>43496</v>
      </c>
      <c r="D290" s="2" cm="1">
        <f t="array" ref="D290">_xlfn.NUMBERVALUE(IF(VLOOKUP($A290,'Ingresos totales'!$1:$1048576,MATCH($B290,LEFT('Ingresos totales'!$1:$1,4),0),FALSE)="",NA(),VLOOKUP($A290,'Ingresos totales'!$1:$1048576,MATCH($B290,LEFT('Ingresos totales'!$1:$1,4),0),FALSE)))</f>
        <v>6276.8835821700004</v>
      </c>
      <c r="E290" cm="1">
        <f t="array" ref="E290">_xlfn.NUMBERVALUE(IF(VLOOKUP($A290,'Ingresos tributarios'!$1:$1048576,MATCH($B290,LEFT('Ingresos tributarios'!$1:$1,4),0),FALSE)="",NA(),VLOOKUP($A290,'Ingresos tributarios'!$1:$1048576,MATCH($B290,LEFT('Ingresos tributarios'!$1:$1,4),0),FALSE)))</f>
        <v>5988.9154074500002</v>
      </c>
      <c r="F290" cm="1">
        <f t="array" ref="F290">_xlfn.NUMBERVALUE(IF(VLOOKUP($A290,'Gastos totales'!$1:$1048576,MATCH($B290,LEFT('Gastos totales'!$1:$1,4),0),FALSE)="",NA(),VLOOKUP($A290,'Gastos totales'!$1:$1048576,MATCH($B290,LEFT('Gastos totales'!$1:$1,4),0),FALSE)))</f>
        <v>5222.0250614099996</v>
      </c>
      <c r="G290" s="2">
        <f t="shared" si="39"/>
        <v>-1054.8585207600008</v>
      </c>
      <c r="H290" t="e">
        <f t="shared" si="40"/>
        <v>#N/A</v>
      </c>
      <c r="I290" t="e">
        <f t="shared" si="41"/>
        <v>#N/A</v>
      </c>
      <c r="J290" t="e">
        <f t="shared" si="42"/>
        <v>#N/A</v>
      </c>
      <c r="K290" t="e">
        <f t="shared" si="43"/>
        <v>#N/A</v>
      </c>
      <c r="L290">
        <f t="shared" si="44"/>
        <v>1</v>
      </c>
    </row>
    <row r="291" spans="1:12" x14ac:dyDescent="0.3">
      <c r="A291">
        <f t="shared" si="37"/>
        <v>2</v>
      </c>
      <c r="B291" t="str">
        <f t="shared" si="38"/>
        <v>2019</v>
      </c>
      <c r="C291" s="1">
        <f t="shared" si="45"/>
        <v>43524</v>
      </c>
      <c r="D291" s="2" cm="1">
        <f t="array" ref="D291">_xlfn.NUMBERVALUE(IF(VLOOKUP($A291,'Ingresos totales'!$1:$1048576,MATCH($B291,LEFT('Ingresos totales'!$1:$1,4),0),FALSE)="",NA(),VLOOKUP($A291,'Ingresos totales'!$1:$1048576,MATCH($B291,LEFT('Ingresos totales'!$1:$1,4),0),FALSE)))</f>
        <v>4199.8018038500004</v>
      </c>
      <c r="E291" cm="1">
        <f t="array" ref="E291">_xlfn.NUMBERVALUE(IF(VLOOKUP($A291,'Ingresos tributarios'!$1:$1048576,MATCH($B291,LEFT('Ingresos tributarios'!$1:$1,4),0),FALSE)="",NA(),VLOOKUP($A291,'Ingresos tributarios'!$1:$1048576,MATCH($B291,LEFT('Ingresos tributarios'!$1:$1,4),0),FALSE)))</f>
        <v>3918.7323529099999</v>
      </c>
      <c r="F291" cm="1">
        <f t="array" ref="F291">_xlfn.NUMBERVALUE(IF(VLOOKUP($A291,'Gastos totales'!$1:$1048576,MATCH($B291,LEFT('Gastos totales'!$1:$1,4),0),FALSE)="",NA(),VLOOKUP($A291,'Gastos totales'!$1:$1048576,MATCH($B291,LEFT('Gastos totales'!$1:$1,4),0),FALSE)))</f>
        <v>5342.8977686600001</v>
      </c>
      <c r="G291" s="2">
        <f t="shared" si="39"/>
        <v>1143.0959648099997</v>
      </c>
      <c r="H291" t="e">
        <f t="shared" si="40"/>
        <v>#N/A</v>
      </c>
      <c r="I291" t="e">
        <f t="shared" si="41"/>
        <v>#N/A</v>
      </c>
      <c r="J291" t="e">
        <f t="shared" si="42"/>
        <v>#N/A</v>
      </c>
      <c r="K291" t="e">
        <f t="shared" si="43"/>
        <v>#N/A</v>
      </c>
      <c r="L291">
        <f t="shared" si="44"/>
        <v>1</v>
      </c>
    </row>
    <row r="292" spans="1:12" x14ac:dyDescent="0.3">
      <c r="A292">
        <f t="shared" si="37"/>
        <v>3</v>
      </c>
      <c r="B292" t="str">
        <f t="shared" si="38"/>
        <v>2019</v>
      </c>
      <c r="C292" s="1">
        <f t="shared" si="45"/>
        <v>43555</v>
      </c>
      <c r="D292" s="2" cm="1">
        <f t="array" ref="D292">_xlfn.NUMBERVALUE(IF(VLOOKUP($A292,'Ingresos totales'!$1:$1048576,MATCH($B292,LEFT('Ingresos totales'!$1:$1,4),0),FALSE)="",NA(),VLOOKUP($A292,'Ingresos totales'!$1:$1048576,MATCH($B292,LEFT('Ingresos totales'!$1:$1,4),0),FALSE)))</f>
        <v>5491.2075857999998</v>
      </c>
      <c r="E292" cm="1">
        <f t="array" ref="E292">_xlfn.NUMBERVALUE(IF(VLOOKUP($A292,'Ingresos tributarios'!$1:$1048576,MATCH($B292,LEFT('Ingresos tributarios'!$1:$1,4),0),FALSE)="",NA(),VLOOKUP($A292,'Ingresos tributarios'!$1:$1048576,MATCH($B292,LEFT('Ingresos tributarios'!$1:$1,4),0),FALSE)))</f>
        <v>5091.4304974699999</v>
      </c>
      <c r="F292" cm="1">
        <f t="array" ref="F292">_xlfn.NUMBERVALUE(IF(VLOOKUP($A292,'Gastos totales'!$1:$1048576,MATCH($B292,LEFT('Gastos totales'!$1:$1,4),0),FALSE)="",NA(),VLOOKUP($A292,'Gastos totales'!$1:$1048576,MATCH($B292,LEFT('Gastos totales'!$1:$1,4),0),FALSE)))</f>
        <v>5935.4122079999997</v>
      </c>
      <c r="G292" s="2">
        <f t="shared" si="39"/>
        <v>444.2046221999999</v>
      </c>
      <c r="H292" t="e">
        <f t="shared" si="40"/>
        <v>#N/A</v>
      </c>
      <c r="I292" t="e">
        <f t="shared" si="41"/>
        <v>#N/A</v>
      </c>
      <c r="J292" t="e">
        <f t="shared" si="42"/>
        <v>#N/A</v>
      </c>
      <c r="K292" t="e">
        <f t="shared" si="43"/>
        <v>#N/A</v>
      </c>
      <c r="L292">
        <f t="shared" si="44"/>
        <v>1</v>
      </c>
    </row>
    <row r="293" spans="1:12" x14ac:dyDescent="0.3">
      <c r="A293">
        <f t="shared" si="37"/>
        <v>4</v>
      </c>
      <c r="B293" t="str">
        <f t="shared" si="38"/>
        <v>2019</v>
      </c>
      <c r="C293" s="1">
        <f>+EOMONTH(C292,1)</f>
        <v>43585</v>
      </c>
      <c r="D293" s="2" cm="1">
        <f t="array" ref="D293">_xlfn.NUMBERVALUE(IF(VLOOKUP($A293,'Ingresos totales'!$1:$1048576,MATCH($B293,LEFT('Ingresos totales'!$1:$1,4),0),FALSE)="",NA(),VLOOKUP($A293,'Ingresos totales'!$1:$1048576,MATCH($B293,LEFT('Ingresos totales'!$1:$1,4),0),FALSE)))</f>
        <v>6507.4360556700003</v>
      </c>
      <c r="E293" cm="1">
        <f t="array" ref="E293">_xlfn.NUMBERVALUE(IF(VLOOKUP($A293,'Ingresos tributarios'!$1:$1048576,MATCH($B293,LEFT('Ingresos tributarios'!$1:$1,4),0),FALSE)="",NA(),VLOOKUP($A293,'Ingresos tributarios'!$1:$1048576,MATCH($B293,LEFT('Ingresos tributarios'!$1:$1,4),0),FALSE)))</f>
        <v>6229.4993747799999</v>
      </c>
      <c r="F293" cm="1">
        <f t="array" ref="F293">_xlfn.NUMBERVALUE(IF(VLOOKUP($A293,'Gastos totales'!$1:$1048576,MATCH($B293,LEFT('Gastos totales'!$1:$1,4),0),FALSE)="",NA(),VLOOKUP($A293,'Gastos totales'!$1:$1048576,MATCH($B293,LEFT('Gastos totales'!$1:$1,4),0),FALSE)))</f>
        <v>7288.7156524399998</v>
      </c>
      <c r="G293" s="2">
        <f t="shared" si="39"/>
        <v>781.27959676999944</v>
      </c>
      <c r="H293" t="e">
        <f t="shared" si="40"/>
        <v>#N/A</v>
      </c>
      <c r="I293" t="e">
        <f t="shared" si="41"/>
        <v>#N/A</v>
      </c>
      <c r="J293" t="e">
        <f t="shared" si="42"/>
        <v>#N/A</v>
      </c>
      <c r="K293" t="e">
        <f t="shared" si="43"/>
        <v>#N/A</v>
      </c>
      <c r="L293">
        <f t="shared" si="44"/>
        <v>1</v>
      </c>
    </row>
    <row r="294" spans="1:12" x14ac:dyDescent="0.3">
      <c r="A294">
        <f t="shared" si="37"/>
        <v>5</v>
      </c>
      <c r="B294" t="str">
        <f t="shared" si="38"/>
        <v>2019</v>
      </c>
      <c r="C294" s="1">
        <f t="shared" ref="C294:C308" si="46">+EOMONTH(C293,1)</f>
        <v>43616</v>
      </c>
      <c r="D294" s="2" cm="1">
        <f t="array" ref="D294">_xlfn.NUMBERVALUE(IF(VLOOKUP($A294,'Ingresos totales'!$1:$1048576,MATCH($B294,LEFT('Ingresos totales'!$1:$1,4),0),FALSE)="",NA(),VLOOKUP($A294,'Ingresos totales'!$1:$1048576,MATCH($B294,LEFT('Ingresos totales'!$1:$1,4),0),FALSE)))</f>
        <v>4967.8468536099999</v>
      </c>
      <c r="E294" cm="1">
        <f t="array" ref="E294">_xlfn.NUMBERVALUE(IF(VLOOKUP($A294,'Ingresos tributarios'!$1:$1048576,MATCH($B294,LEFT('Ingresos tributarios'!$1:$1,4),0),FALSE)="",NA(),VLOOKUP($A294,'Ingresos tributarios'!$1:$1048576,MATCH($B294,LEFT('Ingresos tributarios'!$1:$1,4),0),FALSE)))</f>
        <v>4597.0059210500003</v>
      </c>
      <c r="F294" cm="1">
        <f t="array" ref="F294">_xlfn.NUMBERVALUE(IF(VLOOKUP($A294,'Gastos totales'!$1:$1048576,MATCH($B294,LEFT('Gastos totales'!$1:$1,4),0),FALSE)="",NA(),VLOOKUP($A294,'Gastos totales'!$1:$1048576,MATCH($B294,LEFT('Gastos totales'!$1:$1,4),0),FALSE)))</f>
        <v>5886.5482989599996</v>
      </c>
      <c r="G294" s="2">
        <f t="shared" si="39"/>
        <v>918.70144534999963</v>
      </c>
      <c r="H294" t="e">
        <f t="shared" si="40"/>
        <v>#N/A</v>
      </c>
      <c r="I294" t="e">
        <f t="shared" si="41"/>
        <v>#N/A</v>
      </c>
      <c r="J294" t="e">
        <f t="shared" si="42"/>
        <v>#N/A</v>
      </c>
      <c r="K294" t="e">
        <f t="shared" si="43"/>
        <v>#N/A</v>
      </c>
      <c r="L294">
        <f t="shared" si="44"/>
        <v>1</v>
      </c>
    </row>
    <row r="295" spans="1:12" x14ac:dyDescent="0.3">
      <c r="A295">
        <f t="shared" si="37"/>
        <v>6</v>
      </c>
      <c r="B295" t="str">
        <f t="shared" si="38"/>
        <v>2019</v>
      </c>
      <c r="C295" s="1">
        <f t="shared" si="46"/>
        <v>43646</v>
      </c>
      <c r="D295" s="2" cm="1">
        <f t="array" ref="D295">_xlfn.NUMBERVALUE(IF(VLOOKUP($A295,'Ingresos totales'!$1:$1048576,MATCH($B295,LEFT('Ingresos totales'!$1:$1,4),0),FALSE)="",NA(),VLOOKUP($A295,'Ingresos totales'!$1:$1048576,MATCH($B295,LEFT('Ingresos totales'!$1:$1,4),0),FALSE)))</f>
        <v>4550.2237054699999</v>
      </c>
      <c r="E295" cm="1">
        <f t="array" ref="E295">_xlfn.NUMBERVALUE(IF(VLOOKUP($A295,'Ingresos tributarios'!$1:$1048576,MATCH($B295,LEFT('Ingresos tributarios'!$1:$1,4),0),FALSE)="",NA(),VLOOKUP($A295,'Ingresos tributarios'!$1:$1048576,MATCH($B295,LEFT('Ingresos tributarios'!$1:$1,4),0),FALSE)))</f>
        <v>4239.5763123300003</v>
      </c>
      <c r="F295" cm="1">
        <f t="array" ref="F295">_xlfn.NUMBERVALUE(IF(VLOOKUP($A295,'Gastos totales'!$1:$1048576,MATCH($B295,LEFT('Gastos totales'!$1:$1,4),0),FALSE)="",NA(),VLOOKUP($A295,'Gastos totales'!$1:$1048576,MATCH($B295,LEFT('Gastos totales'!$1:$1,4),0),FALSE)))</f>
        <v>6765.6198635800001</v>
      </c>
      <c r="G295" s="2">
        <f t="shared" si="39"/>
        <v>2215.3961581100002</v>
      </c>
      <c r="H295" t="e">
        <f t="shared" si="40"/>
        <v>#N/A</v>
      </c>
      <c r="I295" t="e">
        <f t="shared" si="41"/>
        <v>#N/A</v>
      </c>
      <c r="J295" t="e">
        <f t="shared" si="42"/>
        <v>#N/A</v>
      </c>
      <c r="K295" t="e">
        <f t="shared" si="43"/>
        <v>#N/A</v>
      </c>
      <c r="L295">
        <f t="shared" si="44"/>
        <v>1</v>
      </c>
    </row>
    <row r="296" spans="1:12" x14ac:dyDescent="0.3">
      <c r="A296">
        <f t="shared" si="37"/>
        <v>7</v>
      </c>
      <c r="B296" t="str">
        <f t="shared" si="38"/>
        <v>2019</v>
      </c>
      <c r="C296" s="1">
        <f t="shared" si="46"/>
        <v>43677</v>
      </c>
      <c r="D296" s="2" cm="1">
        <f t="array" ref="D296">_xlfn.NUMBERVALUE(IF(VLOOKUP($A296,'Ingresos totales'!$1:$1048576,MATCH($B296,LEFT('Ingresos totales'!$1:$1,4),0),FALSE)="",NA(),VLOOKUP($A296,'Ingresos totales'!$1:$1048576,MATCH($B296,LEFT('Ingresos totales'!$1:$1,4),0),FALSE)))</f>
        <v>7344.1584046500002</v>
      </c>
      <c r="E296" cm="1">
        <f t="array" ref="E296">_xlfn.NUMBERVALUE(IF(VLOOKUP($A296,'Ingresos tributarios'!$1:$1048576,MATCH($B296,LEFT('Ingresos tributarios'!$1:$1,4),0),FALSE)="",NA(),VLOOKUP($A296,'Ingresos tributarios'!$1:$1048576,MATCH($B296,LEFT('Ingresos tributarios'!$1:$1,4),0),FALSE)))</f>
        <v>7034.3465180900002</v>
      </c>
      <c r="F296" cm="1">
        <f t="array" ref="F296">_xlfn.NUMBERVALUE(IF(VLOOKUP($A296,'Gastos totales'!$1:$1048576,MATCH($B296,LEFT('Gastos totales'!$1:$1,4),0),FALSE)="",NA(),VLOOKUP($A296,'Gastos totales'!$1:$1048576,MATCH($B296,LEFT('Gastos totales'!$1:$1,4),0),FALSE)))</f>
        <v>6992.9154773600003</v>
      </c>
      <c r="G296" s="2">
        <f t="shared" si="39"/>
        <v>-351.2429272899999</v>
      </c>
      <c r="H296" t="e">
        <f t="shared" si="40"/>
        <v>#N/A</v>
      </c>
      <c r="I296" t="e">
        <f t="shared" si="41"/>
        <v>#N/A</v>
      </c>
      <c r="J296" t="e">
        <f t="shared" si="42"/>
        <v>#N/A</v>
      </c>
      <c r="K296" t="e">
        <f t="shared" si="43"/>
        <v>#N/A</v>
      </c>
      <c r="L296">
        <f t="shared" si="44"/>
        <v>1</v>
      </c>
    </row>
    <row r="297" spans="1:12" x14ac:dyDescent="0.3">
      <c r="A297">
        <f t="shared" si="37"/>
        <v>8</v>
      </c>
      <c r="B297" t="str">
        <f t="shared" si="38"/>
        <v>2019</v>
      </c>
      <c r="C297" s="1">
        <f t="shared" si="46"/>
        <v>43708</v>
      </c>
      <c r="D297" s="2" cm="1">
        <f t="array" ref="D297">_xlfn.NUMBERVALUE(IF(VLOOKUP($A297,'Ingresos totales'!$1:$1048576,MATCH($B297,LEFT('Ingresos totales'!$1:$1,4),0),FALSE)="",NA(),VLOOKUP($A297,'Ingresos totales'!$1:$1048576,MATCH($B297,LEFT('Ingresos totales'!$1:$1,4),0),FALSE)))</f>
        <v>4785.6207266499996</v>
      </c>
      <c r="E297" cm="1">
        <f t="array" ref="E297">_xlfn.NUMBERVALUE(IF(VLOOKUP($A297,'Ingresos tributarios'!$1:$1048576,MATCH($B297,LEFT('Ingresos tributarios'!$1:$1,4),0),FALSE)="",NA(),VLOOKUP($A297,'Ingresos tributarios'!$1:$1048576,MATCH($B297,LEFT('Ingresos tributarios'!$1:$1,4),0),FALSE)))</f>
        <v>4471.0587695900003</v>
      </c>
      <c r="F297" cm="1">
        <f t="array" ref="F297">_xlfn.NUMBERVALUE(IF(VLOOKUP($A297,'Gastos totales'!$1:$1048576,MATCH($B297,LEFT('Gastos totales'!$1:$1,4),0),FALSE)="",NA(),VLOOKUP($A297,'Gastos totales'!$1:$1048576,MATCH($B297,LEFT('Gastos totales'!$1:$1,4),0),FALSE)))</f>
        <v>6656.6415310599996</v>
      </c>
      <c r="G297" s="2">
        <f t="shared" si="39"/>
        <v>1871.02080441</v>
      </c>
      <c r="H297" t="e">
        <f t="shared" si="40"/>
        <v>#N/A</v>
      </c>
      <c r="I297" t="e">
        <f t="shared" si="41"/>
        <v>#N/A</v>
      </c>
      <c r="J297" t="e">
        <f t="shared" si="42"/>
        <v>#N/A</v>
      </c>
      <c r="K297" t="e">
        <f t="shared" si="43"/>
        <v>#N/A</v>
      </c>
      <c r="L297">
        <f t="shared" si="44"/>
        <v>1</v>
      </c>
    </row>
    <row r="298" spans="1:12" x14ac:dyDescent="0.3">
      <c r="A298">
        <f t="shared" si="37"/>
        <v>9</v>
      </c>
      <c r="B298" t="str">
        <f t="shared" si="38"/>
        <v>2019</v>
      </c>
      <c r="C298" s="1">
        <f t="shared" si="46"/>
        <v>43738</v>
      </c>
      <c r="D298" s="2" cm="1">
        <f t="array" ref="D298">_xlfn.NUMBERVALUE(IF(VLOOKUP($A298,'Ingresos totales'!$1:$1048576,MATCH($B298,LEFT('Ingresos totales'!$1:$1,4),0),FALSE)="",NA(),VLOOKUP($A298,'Ingresos totales'!$1:$1048576,MATCH($B298,LEFT('Ingresos totales'!$1:$1,4),0),FALSE)))</f>
        <v>4568.1520811700002</v>
      </c>
      <c r="E298" cm="1">
        <f t="array" ref="E298">_xlfn.NUMBERVALUE(IF(VLOOKUP($A298,'Ingresos tributarios'!$1:$1048576,MATCH($B298,LEFT('Ingresos tributarios'!$1:$1,4),0),FALSE)="",NA(),VLOOKUP($A298,'Ingresos tributarios'!$1:$1048576,MATCH($B298,LEFT('Ingresos tributarios'!$1:$1,4),0),FALSE)))</f>
        <v>4264.3291993800003</v>
      </c>
      <c r="F298" cm="1">
        <f t="array" ref="F298">_xlfn.NUMBERVALUE(IF(VLOOKUP($A298,'Gastos totales'!$1:$1048576,MATCH($B298,LEFT('Gastos totales'!$1:$1,4),0),FALSE)="",NA(),VLOOKUP($A298,'Gastos totales'!$1:$1048576,MATCH($B298,LEFT('Gastos totales'!$1:$1,4),0),FALSE)))</f>
        <v>6487.6574105899999</v>
      </c>
      <c r="G298" s="2">
        <f t="shared" si="39"/>
        <v>1919.5053294199997</v>
      </c>
      <c r="H298" t="e">
        <f t="shared" si="40"/>
        <v>#N/A</v>
      </c>
      <c r="I298" t="e">
        <f t="shared" si="41"/>
        <v>#N/A</v>
      </c>
      <c r="J298" t="e">
        <f t="shared" si="42"/>
        <v>#N/A</v>
      </c>
      <c r="K298" t="e">
        <f t="shared" si="43"/>
        <v>#N/A</v>
      </c>
      <c r="L298">
        <f t="shared" si="44"/>
        <v>1</v>
      </c>
    </row>
    <row r="299" spans="1:12" x14ac:dyDescent="0.3">
      <c r="A299">
        <f t="shared" si="37"/>
        <v>10</v>
      </c>
      <c r="B299" t="str">
        <f t="shared" si="38"/>
        <v>2019</v>
      </c>
      <c r="C299" s="1">
        <f t="shared" si="46"/>
        <v>43769</v>
      </c>
      <c r="D299" s="2" cm="1">
        <f t="array" ref="D299">_xlfn.NUMBERVALUE(IF(VLOOKUP($A299,'Ingresos totales'!$1:$1048576,MATCH($B299,LEFT('Ingresos totales'!$1:$1,4),0),FALSE)="",NA(),VLOOKUP($A299,'Ingresos totales'!$1:$1048576,MATCH($B299,LEFT('Ingresos totales'!$1:$1,4),0),FALSE)))</f>
        <v>7490.8001254399996</v>
      </c>
      <c r="E299" cm="1">
        <f t="array" ref="E299">_xlfn.NUMBERVALUE(IF(VLOOKUP($A299,'Ingresos tributarios'!$1:$1048576,MATCH($B299,LEFT('Ingresos tributarios'!$1:$1,4),0),FALSE)="",NA(),VLOOKUP($A299,'Ingresos tributarios'!$1:$1048576,MATCH($B299,LEFT('Ingresos tributarios'!$1:$1,4),0),FALSE)))</f>
        <v>7130.7517716599896</v>
      </c>
      <c r="F299" cm="1">
        <f t="array" ref="F299">_xlfn.NUMBERVALUE(IF(VLOOKUP($A299,'Gastos totales'!$1:$1048576,MATCH($B299,LEFT('Gastos totales'!$1:$1,4),0),FALSE)="",NA(),VLOOKUP($A299,'Gastos totales'!$1:$1048576,MATCH($B299,LEFT('Gastos totales'!$1:$1,4),0),FALSE)))</f>
        <v>6929.2011715899998</v>
      </c>
      <c r="G299" s="2">
        <f t="shared" si="39"/>
        <v>-561.59895384999982</v>
      </c>
      <c r="H299" t="e">
        <f t="shared" si="40"/>
        <v>#N/A</v>
      </c>
      <c r="I299" t="e">
        <f t="shared" si="41"/>
        <v>#N/A</v>
      </c>
      <c r="J299" t="e">
        <f t="shared" si="42"/>
        <v>#N/A</v>
      </c>
      <c r="K299" t="e">
        <f t="shared" si="43"/>
        <v>#N/A</v>
      </c>
      <c r="L299">
        <f t="shared" si="44"/>
        <v>1</v>
      </c>
    </row>
    <row r="300" spans="1:12" x14ac:dyDescent="0.3">
      <c r="A300">
        <f t="shared" si="37"/>
        <v>11</v>
      </c>
      <c r="B300" t="str">
        <f t="shared" si="38"/>
        <v>2019</v>
      </c>
      <c r="C300" s="1">
        <f t="shared" si="46"/>
        <v>43799</v>
      </c>
      <c r="D300" s="2" cm="1">
        <f t="array" ref="D300">_xlfn.NUMBERVALUE(IF(VLOOKUP($A300,'Ingresos totales'!$1:$1048576,MATCH($B300,LEFT('Ingresos totales'!$1:$1,4),0),FALSE)="",NA(),VLOOKUP($A300,'Ingresos totales'!$1:$1048576,MATCH($B300,LEFT('Ingresos totales'!$1:$1,4),0),FALSE)))</f>
        <v>4929.1201464300002</v>
      </c>
      <c r="E300" cm="1">
        <f t="array" ref="E300">_xlfn.NUMBERVALUE(IF(VLOOKUP($A300,'Ingresos tributarios'!$1:$1048576,MATCH($B300,LEFT('Ingresos tributarios'!$1:$1,4),0),FALSE)="",NA(),VLOOKUP($A300,'Ingresos tributarios'!$1:$1048576,MATCH($B300,LEFT('Ingresos tributarios'!$1:$1,4),0),FALSE)))</f>
        <v>4636.1296510600096</v>
      </c>
      <c r="F300" cm="1">
        <f t="array" ref="F300">_xlfn.NUMBERVALUE(IF(VLOOKUP($A300,'Gastos totales'!$1:$1048576,MATCH($B300,LEFT('Gastos totales'!$1:$1,4),0),FALSE)="",NA(),VLOOKUP($A300,'Gastos totales'!$1:$1048576,MATCH($B300,LEFT('Gastos totales'!$1:$1,4),0),FALSE)))</f>
        <v>6662.3406416300004</v>
      </c>
      <c r="G300" s="2">
        <f t="shared" si="39"/>
        <v>1733.2204952000002</v>
      </c>
      <c r="H300" t="e">
        <f t="shared" si="40"/>
        <v>#N/A</v>
      </c>
      <c r="I300" t="e">
        <f t="shared" si="41"/>
        <v>#N/A</v>
      </c>
      <c r="J300" t="e">
        <f t="shared" si="42"/>
        <v>#N/A</v>
      </c>
      <c r="K300" t="e">
        <f t="shared" si="43"/>
        <v>#N/A</v>
      </c>
      <c r="L300">
        <f t="shared" si="44"/>
        <v>1</v>
      </c>
    </row>
    <row r="301" spans="1:12" x14ac:dyDescent="0.3">
      <c r="A301">
        <f t="shared" si="37"/>
        <v>12</v>
      </c>
      <c r="B301" t="str">
        <f t="shared" si="38"/>
        <v>2019</v>
      </c>
      <c r="C301" s="1">
        <f t="shared" si="46"/>
        <v>43830</v>
      </c>
      <c r="D301" s="2" cm="1">
        <f t="array" ref="D301">_xlfn.NUMBERVALUE(IF(VLOOKUP($A301,'Ingresos totales'!$1:$1048576,MATCH($B301,LEFT('Ingresos totales'!$1:$1,4),0),FALSE)="",NA(),VLOOKUP($A301,'Ingresos totales'!$1:$1048576,MATCH($B301,LEFT('Ingresos totales'!$1:$1,4),0),FALSE)))</f>
        <v>5443.5250444499998</v>
      </c>
      <c r="E301" cm="1">
        <f t="array" ref="E301">_xlfn.NUMBERVALUE(IF(VLOOKUP($A301,'Ingresos tributarios'!$1:$1048576,MATCH($B301,LEFT('Ingresos tributarios'!$1:$1,4),0),FALSE)="",NA(),VLOOKUP($A301,'Ingresos tributarios'!$1:$1048576,MATCH($B301,LEFT('Ingresos tributarios'!$1:$1,4),0),FALSE)))</f>
        <v>4991.7820825799899</v>
      </c>
      <c r="F301" cm="1">
        <f t="array" ref="F301">_xlfn.NUMBERVALUE(IF(VLOOKUP($A301,'Gastos totales'!$1:$1048576,MATCH($B301,LEFT('Gastos totales'!$1:$1,4),0),FALSE)="",NA(),VLOOKUP($A301,'Gastos totales'!$1:$1048576,MATCH($B301,LEFT('Gastos totales'!$1:$1,4),0),FALSE)))</f>
        <v>9666.2658056199907</v>
      </c>
      <c r="G301" s="2">
        <f t="shared" si="39"/>
        <v>4222.7407611699909</v>
      </c>
      <c r="H301" t="e">
        <f t="shared" si="40"/>
        <v>#N/A</v>
      </c>
      <c r="I301" t="e">
        <f t="shared" si="41"/>
        <v>#N/A</v>
      </c>
      <c r="J301" t="e">
        <f t="shared" si="42"/>
        <v>#N/A</v>
      </c>
      <c r="K301" t="e">
        <f t="shared" si="43"/>
        <v>#N/A</v>
      </c>
      <c r="L301">
        <f t="shared" si="44"/>
        <v>1</v>
      </c>
    </row>
    <row r="302" spans="1:12" x14ac:dyDescent="0.3">
      <c r="A302">
        <f t="shared" si="37"/>
        <v>1</v>
      </c>
      <c r="B302" t="str">
        <f t="shared" si="38"/>
        <v>2020</v>
      </c>
      <c r="C302" s="1">
        <f t="shared" si="46"/>
        <v>43861</v>
      </c>
      <c r="D302" s="2" cm="1">
        <f t="array" ref="D302">_xlfn.NUMBERVALUE(IF(VLOOKUP($A302,'Ingresos totales'!$1:$1048576,MATCH($B302,LEFT('Ingresos totales'!$1:$1,4),0),FALSE)="",NA(),VLOOKUP($A302,'Ingresos totales'!$1:$1048576,MATCH($B302,LEFT('Ingresos totales'!$1:$1,4),0),FALSE)))</f>
        <v>6920.0741807100003</v>
      </c>
      <c r="E302" cm="1">
        <f t="array" ref="E302">_xlfn.NUMBERVALUE(IF(VLOOKUP($A302,'Ingresos tributarios'!$1:$1048576,MATCH($B302,LEFT('Ingresos tributarios'!$1:$1,4),0),FALSE)="",NA(),VLOOKUP($A302,'Ingresos tributarios'!$1:$1048576,MATCH($B302,LEFT('Ingresos tributarios'!$1:$1,4),0),FALSE)))</f>
        <v>6587.3890860000001</v>
      </c>
      <c r="F302" cm="1">
        <f t="array" ref="F302">_xlfn.NUMBERVALUE(IF(VLOOKUP($A302,'Gastos totales'!$1:$1048576,MATCH($B302,LEFT('Gastos totales'!$1:$1,4),0),FALSE)="",NA(),VLOOKUP($A302,'Gastos totales'!$1:$1048576,MATCH($B302,LEFT('Gastos totales'!$1:$1,4),0),FALSE)))</f>
        <v>5473.6841686600001</v>
      </c>
      <c r="G302" s="2">
        <f t="shared" si="39"/>
        <v>-1446.3900120500002</v>
      </c>
      <c r="H302" t="e">
        <f t="shared" si="40"/>
        <v>#N/A</v>
      </c>
      <c r="I302" t="e">
        <f t="shared" si="41"/>
        <v>#N/A</v>
      </c>
      <c r="J302" t="e">
        <f t="shared" si="42"/>
        <v>#N/A</v>
      </c>
      <c r="K302" t="e">
        <f t="shared" si="43"/>
        <v>#N/A</v>
      </c>
      <c r="L302">
        <f t="shared" si="44"/>
        <v>1</v>
      </c>
    </row>
    <row r="303" spans="1:12" x14ac:dyDescent="0.3">
      <c r="A303">
        <f t="shared" si="37"/>
        <v>2</v>
      </c>
      <c r="B303" t="str">
        <f t="shared" si="38"/>
        <v>2020</v>
      </c>
      <c r="C303" s="1">
        <f t="shared" si="46"/>
        <v>43890</v>
      </c>
      <c r="D303" s="2" cm="1">
        <f t="array" ref="D303">_xlfn.NUMBERVALUE(IF(VLOOKUP($A303,'Ingresos totales'!$1:$1048576,MATCH($B303,LEFT('Ingresos totales'!$1:$1,4),0),FALSE)="",NA(),VLOOKUP($A303,'Ingresos totales'!$1:$1048576,MATCH($B303,LEFT('Ingresos totales'!$1:$1,4),0),FALSE)))</f>
        <v>4577.29128124</v>
      </c>
      <c r="E303" cm="1">
        <f t="array" ref="E303">_xlfn.NUMBERVALUE(IF(VLOOKUP($A303,'Ingresos tributarios'!$1:$1048576,MATCH($B303,LEFT('Ingresos tributarios'!$1:$1,4),0),FALSE)="",NA(),VLOOKUP($A303,'Ingresos tributarios'!$1:$1048576,MATCH($B303,LEFT('Ingresos tributarios'!$1:$1,4),0),FALSE)))</f>
        <v>4261.04298156</v>
      </c>
      <c r="F303" cm="1">
        <f t="array" ref="F303">_xlfn.NUMBERVALUE(IF(VLOOKUP($A303,'Gastos totales'!$1:$1048576,MATCH($B303,LEFT('Gastos totales'!$1:$1,4),0),FALSE)="",NA(),VLOOKUP($A303,'Gastos totales'!$1:$1048576,MATCH($B303,LEFT('Gastos totales'!$1:$1,4),0),FALSE)))</f>
        <v>5101.3445521800004</v>
      </c>
      <c r="G303" s="2">
        <f t="shared" si="39"/>
        <v>524.0532709400004</v>
      </c>
      <c r="H303" t="e">
        <f t="shared" si="40"/>
        <v>#N/A</v>
      </c>
      <c r="I303" t="e">
        <f t="shared" si="41"/>
        <v>#N/A</v>
      </c>
      <c r="J303" t="e">
        <f t="shared" si="42"/>
        <v>#N/A</v>
      </c>
      <c r="K303" t="e">
        <f t="shared" si="43"/>
        <v>#N/A</v>
      </c>
      <c r="L303">
        <f t="shared" si="44"/>
        <v>1</v>
      </c>
    </row>
    <row r="304" spans="1:12" x14ac:dyDescent="0.3">
      <c r="A304">
        <f t="shared" si="37"/>
        <v>3</v>
      </c>
      <c r="B304" t="str">
        <f t="shared" si="38"/>
        <v>2020</v>
      </c>
      <c r="C304" s="1">
        <f t="shared" si="46"/>
        <v>43921</v>
      </c>
      <c r="D304" s="2" cm="1">
        <f t="array" ref="D304">_xlfn.NUMBERVALUE(IF(VLOOKUP($A304,'Ingresos totales'!$1:$1048576,MATCH($B304,LEFT('Ingresos totales'!$1:$1,4),0),FALSE)="",NA(),VLOOKUP($A304,'Ingresos totales'!$1:$1048576,MATCH($B304,LEFT('Ingresos totales'!$1:$1,4),0),FALSE)))</f>
        <v>4014.2968544300002</v>
      </c>
      <c r="E304" cm="1">
        <f t="array" ref="E304">_xlfn.NUMBERVALUE(IF(VLOOKUP($A304,'Ingresos tributarios'!$1:$1048576,MATCH($B304,LEFT('Ingresos tributarios'!$1:$1,4),0),FALSE)="",NA(),VLOOKUP($A304,'Ingresos tributarios'!$1:$1048576,MATCH($B304,LEFT('Ingresos tributarios'!$1:$1,4),0),FALSE)))</f>
        <v>3653.7471594399999</v>
      </c>
      <c r="F304" cm="1">
        <f t="array" ref="F304">_xlfn.NUMBERVALUE(IF(VLOOKUP($A304,'Gastos totales'!$1:$1048576,MATCH($B304,LEFT('Gastos totales'!$1:$1,4),0),FALSE)="",NA(),VLOOKUP($A304,'Gastos totales'!$1:$1048576,MATCH($B304,LEFT('Gastos totales'!$1:$1,4),0),FALSE)))</f>
        <v>6320.89071831</v>
      </c>
      <c r="G304" s="2">
        <f t="shared" si="39"/>
        <v>2306.5938638799998</v>
      </c>
      <c r="H304" t="e">
        <f t="shared" si="40"/>
        <v>#N/A</v>
      </c>
      <c r="I304" t="e">
        <f t="shared" si="41"/>
        <v>#N/A</v>
      </c>
      <c r="J304" t="e">
        <f t="shared" si="42"/>
        <v>#N/A</v>
      </c>
      <c r="K304" t="e">
        <f t="shared" si="43"/>
        <v>#N/A</v>
      </c>
      <c r="L304">
        <f t="shared" si="44"/>
        <v>1</v>
      </c>
    </row>
    <row r="305" spans="1:12" x14ac:dyDescent="0.3">
      <c r="A305">
        <f t="shared" si="37"/>
        <v>4</v>
      </c>
      <c r="B305" t="str">
        <f t="shared" si="38"/>
        <v>2020</v>
      </c>
      <c r="C305" s="1">
        <f t="shared" si="46"/>
        <v>43951</v>
      </c>
      <c r="D305" s="2" cm="1">
        <f t="array" ref="D305">_xlfn.NUMBERVALUE(IF(VLOOKUP($A305,'Ingresos totales'!$1:$1048576,MATCH($B305,LEFT('Ingresos totales'!$1:$1,4),0),FALSE)="",NA(),VLOOKUP($A305,'Ingresos totales'!$1:$1048576,MATCH($B305,LEFT('Ingresos totales'!$1:$1,4),0),FALSE)))</f>
        <v>7231.7730652299997</v>
      </c>
      <c r="E305" cm="1">
        <f t="array" ref="E305">_xlfn.NUMBERVALUE(IF(VLOOKUP($A305,'Ingresos tributarios'!$1:$1048576,MATCH($B305,LEFT('Ingresos tributarios'!$1:$1,4),0),FALSE)="",NA(),VLOOKUP($A305,'Ingresos tributarios'!$1:$1048576,MATCH($B305,LEFT('Ingresos tributarios'!$1:$1,4),0),FALSE)))</f>
        <v>6953.0565767999997</v>
      </c>
      <c r="F305" cm="1">
        <f t="array" ref="F305">_xlfn.NUMBERVALUE(IF(VLOOKUP($A305,'Gastos totales'!$1:$1048576,MATCH($B305,LEFT('Gastos totales'!$1:$1,4),0),FALSE)="",NA(),VLOOKUP($A305,'Gastos totales'!$1:$1048576,MATCH($B305,LEFT('Gastos totales'!$1:$1,4),0),FALSE)))</f>
        <v>6420.9495038599998</v>
      </c>
      <c r="G305" s="2">
        <f t="shared" si="39"/>
        <v>-810.82356136999988</v>
      </c>
      <c r="H305" t="e">
        <f t="shared" si="40"/>
        <v>#N/A</v>
      </c>
      <c r="I305" t="e">
        <f t="shared" si="41"/>
        <v>#N/A</v>
      </c>
      <c r="J305" t="e">
        <f t="shared" si="42"/>
        <v>#N/A</v>
      </c>
      <c r="K305" t="e">
        <f t="shared" si="43"/>
        <v>#N/A</v>
      </c>
      <c r="L305">
        <f t="shared" si="44"/>
        <v>1</v>
      </c>
    </row>
    <row r="306" spans="1:12" x14ac:dyDescent="0.3">
      <c r="A306">
        <f t="shared" si="37"/>
        <v>5</v>
      </c>
      <c r="B306" t="str">
        <f t="shared" si="38"/>
        <v>2020</v>
      </c>
      <c r="C306" s="1">
        <f t="shared" si="46"/>
        <v>43982</v>
      </c>
      <c r="D306" s="2" cm="1">
        <f t="array" ref="D306">_xlfn.NUMBERVALUE(IF(VLOOKUP($A306,'Ingresos totales'!$1:$1048576,MATCH($B306,LEFT('Ingresos totales'!$1:$1,4),0),FALSE)="",NA(),VLOOKUP($A306,'Ingresos totales'!$1:$1048576,MATCH($B306,LEFT('Ingresos totales'!$1:$1,4),0),FALSE)))</f>
        <v>3757.5598825699999</v>
      </c>
      <c r="E306" cm="1">
        <f t="array" ref="E306">_xlfn.NUMBERVALUE(IF(VLOOKUP($A306,'Ingresos tributarios'!$1:$1048576,MATCH($B306,LEFT('Ingresos tributarios'!$1:$1,4),0),FALSE)="",NA(),VLOOKUP($A306,'Ingresos tributarios'!$1:$1048576,MATCH($B306,LEFT('Ingresos tributarios'!$1:$1,4),0),FALSE)))</f>
        <v>3477.8681753800001</v>
      </c>
      <c r="F306" cm="1">
        <f t="array" ref="F306">_xlfn.NUMBERVALUE(IF(VLOOKUP($A306,'Gastos totales'!$1:$1048576,MATCH($B306,LEFT('Gastos totales'!$1:$1,4),0),FALSE)="",NA(),VLOOKUP($A306,'Gastos totales'!$1:$1048576,MATCH($B306,LEFT('Gastos totales'!$1:$1,4),0),FALSE)))</f>
        <v>7611.7712688800002</v>
      </c>
      <c r="G306" s="2">
        <f t="shared" si="39"/>
        <v>3854.2113863100003</v>
      </c>
      <c r="H306" t="e">
        <f t="shared" si="40"/>
        <v>#N/A</v>
      </c>
      <c r="I306" t="e">
        <f t="shared" si="41"/>
        <v>#N/A</v>
      </c>
      <c r="J306" t="e">
        <f t="shared" si="42"/>
        <v>#N/A</v>
      </c>
      <c r="K306" t="e">
        <f t="shared" si="43"/>
        <v>#N/A</v>
      </c>
      <c r="L306">
        <f t="shared" si="44"/>
        <v>1</v>
      </c>
    </row>
    <row r="307" spans="1:12" x14ac:dyDescent="0.3">
      <c r="A307">
        <f t="shared" si="37"/>
        <v>6</v>
      </c>
      <c r="B307" t="str">
        <f t="shared" si="38"/>
        <v>2020</v>
      </c>
      <c r="C307" s="1">
        <f t="shared" si="46"/>
        <v>44012</v>
      </c>
      <c r="D307" s="2" cm="1">
        <f t="array" ref="D307">_xlfn.NUMBERVALUE(IF(VLOOKUP($A307,'Ingresos totales'!$1:$1048576,MATCH($B307,LEFT('Ingresos totales'!$1:$1,4),0),FALSE)="",NA(),VLOOKUP($A307,'Ingresos totales'!$1:$1048576,MATCH($B307,LEFT('Ingresos totales'!$1:$1,4),0),FALSE)))</f>
        <v>3862.8565073</v>
      </c>
      <c r="E307" cm="1">
        <f t="array" ref="E307">_xlfn.NUMBERVALUE(IF(VLOOKUP($A307,'Ingresos tributarios'!$1:$1048576,MATCH($B307,LEFT('Ingresos tributarios'!$1:$1,4),0),FALSE)="",NA(),VLOOKUP($A307,'Ingresos tributarios'!$1:$1048576,MATCH($B307,LEFT('Ingresos tributarios'!$1:$1,4),0),FALSE)))</f>
        <v>3531.9593421200002</v>
      </c>
      <c r="F307" cm="1">
        <f t="array" ref="F307">_xlfn.NUMBERVALUE(IF(VLOOKUP($A307,'Gastos totales'!$1:$1048576,MATCH($B307,LEFT('Gastos totales'!$1:$1,4),0),FALSE)="",NA(),VLOOKUP($A307,'Gastos totales'!$1:$1048576,MATCH($B307,LEFT('Gastos totales'!$1:$1,4),0),FALSE)))</f>
        <v>8817.0841830299996</v>
      </c>
      <c r="G307" s="2">
        <f t="shared" si="39"/>
        <v>4954.2276757299996</v>
      </c>
      <c r="H307" t="e">
        <f t="shared" si="40"/>
        <v>#N/A</v>
      </c>
      <c r="I307" t="e">
        <f t="shared" si="41"/>
        <v>#N/A</v>
      </c>
      <c r="J307" t="e">
        <f t="shared" si="42"/>
        <v>#N/A</v>
      </c>
      <c r="K307" t="e">
        <f t="shared" si="43"/>
        <v>#N/A</v>
      </c>
      <c r="L307">
        <f t="shared" si="44"/>
        <v>1</v>
      </c>
    </row>
    <row r="308" spans="1:12" x14ac:dyDescent="0.3">
      <c r="A308">
        <f t="shared" si="37"/>
        <v>7</v>
      </c>
      <c r="B308" t="str">
        <f t="shared" si="38"/>
        <v>2020</v>
      </c>
      <c r="C308" s="1">
        <f t="shared" si="46"/>
        <v>44043</v>
      </c>
      <c r="D308" s="2" cm="1">
        <f t="array" ref="D308">_xlfn.NUMBERVALUE(IF(VLOOKUP($A308,'Ingresos totales'!$1:$1048576,MATCH($B308,LEFT('Ingresos totales'!$1:$1,4),0),FALSE)="",NA(),VLOOKUP($A308,'Ingresos totales'!$1:$1048576,MATCH($B308,LEFT('Ingresos totales'!$1:$1,4),0),FALSE)))</f>
        <v>6395.6120831600001</v>
      </c>
      <c r="E308" cm="1">
        <f t="array" ref="E308">_xlfn.NUMBERVALUE(IF(VLOOKUP($A308,'Ingresos tributarios'!$1:$1048576,MATCH($B308,LEFT('Ingresos tributarios'!$1:$1,4),0),FALSE)="",NA(),VLOOKUP($A308,'Ingresos tributarios'!$1:$1048576,MATCH($B308,LEFT('Ingresos tributarios'!$1:$1,4),0),FALSE)))</f>
        <v>6154.3139877399999</v>
      </c>
      <c r="F308" cm="1">
        <f t="array" ref="F308">_xlfn.NUMBERVALUE(IF(VLOOKUP($A308,'Gastos totales'!$1:$1048576,MATCH($B308,LEFT('Gastos totales'!$1:$1,4),0),FALSE)="",NA(),VLOOKUP($A308,'Gastos totales'!$1:$1048576,MATCH($B308,LEFT('Gastos totales'!$1:$1,4),0),FALSE)))</f>
        <v>8132.7180141899998</v>
      </c>
      <c r="G308" s="2">
        <f t="shared" si="39"/>
        <v>1737.1059310299997</v>
      </c>
      <c r="H308" t="e">
        <f t="shared" si="40"/>
        <v>#N/A</v>
      </c>
      <c r="I308" t="e">
        <f t="shared" si="41"/>
        <v>#N/A</v>
      </c>
      <c r="J308" t="e">
        <f t="shared" si="42"/>
        <v>#N/A</v>
      </c>
      <c r="K308" t="e">
        <f t="shared" si="43"/>
        <v>#N/A</v>
      </c>
      <c r="L308">
        <f t="shared" si="44"/>
        <v>1</v>
      </c>
    </row>
    <row r="309" spans="1:12" x14ac:dyDescent="0.3">
      <c r="A309">
        <f t="shared" si="37"/>
        <v>8</v>
      </c>
      <c r="B309" t="str">
        <f t="shared" si="38"/>
        <v>2020</v>
      </c>
      <c r="C309" s="1">
        <f>+EOMONTH(C308,1)</f>
        <v>44074</v>
      </c>
      <c r="D309" s="2" cm="1">
        <f t="array" ref="D309">_xlfn.NUMBERVALUE(IF(VLOOKUP($A309,'Ingresos totales'!$1:$1048576,MATCH($B309,LEFT('Ingresos totales'!$1:$1,4),0),FALSE)="",NA(),VLOOKUP($A309,'Ingresos totales'!$1:$1048576,MATCH($B309,LEFT('Ingresos totales'!$1:$1,4),0),FALSE)))</f>
        <v>4266.8151461799998</v>
      </c>
      <c r="E309" cm="1">
        <f t="array" ref="E309">_xlfn.NUMBERVALUE(IF(VLOOKUP($A309,'Ingresos tributarios'!$1:$1048576,MATCH($B309,LEFT('Ingresos tributarios'!$1:$1,4),0),FALSE)="",NA(),VLOOKUP($A309,'Ingresos tributarios'!$1:$1048576,MATCH($B309,LEFT('Ingresos tributarios'!$1:$1,4),0),FALSE)))</f>
        <v>3934.2787726500001</v>
      </c>
      <c r="F309" cm="1">
        <f t="array" ref="F309">_xlfn.NUMBERVALUE(IF(VLOOKUP($A309,'Gastos totales'!$1:$1048576,MATCH($B309,LEFT('Gastos totales'!$1:$1,4),0),FALSE)="",NA(),VLOOKUP($A309,'Gastos totales'!$1:$1048576,MATCH($B309,LEFT('Gastos totales'!$1:$1,4),0),FALSE)))</f>
        <v>8490.3251489300001</v>
      </c>
      <c r="G309" s="2">
        <f t="shared" si="39"/>
        <v>4223.5100027500002</v>
      </c>
      <c r="H309" t="e">
        <f t="shared" si="40"/>
        <v>#N/A</v>
      </c>
      <c r="I309" t="e">
        <f t="shared" si="41"/>
        <v>#N/A</v>
      </c>
      <c r="J309" t="e">
        <f t="shared" si="42"/>
        <v>#N/A</v>
      </c>
      <c r="K309" t="e">
        <f t="shared" si="43"/>
        <v>#N/A</v>
      </c>
      <c r="L309">
        <f t="shared" si="44"/>
        <v>1</v>
      </c>
    </row>
    <row r="310" spans="1:12" x14ac:dyDescent="0.3">
      <c r="A310">
        <f t="shared" si="37"/>
        <v>9</v>
      </c>
      <c r="B310" t="str">
        <f t="shared" si="38"/>
        <v>2020</v>
      </c>
      <c r="C310" s="1">
        <f t="shared" ref="C310:C335" si="47">+EOMONTH(C309,1)</f>
        <v>44104</v>
      </c>
      <c r="D310" s="2" cm="1">
        <f t="array" ref="D310">_xlfn.NUMBERVALUE(IF(VLOOKUP($A310,'Ingresos totales'!$1:$1048576,MATCH($B310,LEFT('Ingresos totales'!$1:$1,4),0),FALSE)="",NA(),VLOOKUP($A310,'Ingresos totales'!$1:$1048576,MATCH($B310,LEFT('Ingresos totales'!$1:$1,4),0),FALSE)))</f>
        <v>4538.1833012899997</v>
      </c>
      <c r="E310" cm="1">
        <f t="array" ref="E310">_xlfn.NUMBERVALUE(IF(VLOOKUP($A310,'Ingresos tributarios'!$1:$1048576,MATCH($B310,LEFT('Ingresos tributarios'!$1:$1,4),0),FALSE)="",NA(),VLOOKUP($A310,'Ingresos tributarios'!$1:$1048576,MATCH($B310,LEFT('Ingresos tributarios'!$1:$1,4),0),FALSE)))</f>
        <v>4255.6126507700001</v>
      </c>
      <c r="F310" cm="1">
        <f t="array" ref="F310">_xlfn.NUMBERVALUE(IF(VLOOKUP($A310,'Gastos totales'!$1:$1048576,MATCH($B310,LEFT('Gastos totales'!$1:$1,4),0),FALSE)="",NA(),VLOOKUP($A310,'Gastos totales'!$1:$1048576,MATCH($B310,LEFT('Gastos totales'!$1:$1,4),0),FALSE)))</f>
        <v>8624.1227146099991</v>
      </c>
      <c r="G310" s="2">
        <f t="shared" si="39"/>
        <v>4085.9394133199994</v>
      </c>
      <c r="H310" t="e">
        <f t="shared" si="40"/>
        <v>#N/A</v>
      </c>
      <c r="I310" t="e">
        <f t="shared" si="41"/>
        <v>#N/A</v>
      </c>
      <c r="J310" t="e">
        <f t="shared" si="42"/>
        <v>#N/A</v>
      </c>
      <c r="K310" t="e">
        <f t="shared" si="43"/>
        <v>#N/A</v>
      </c>
      <c r="L310">
        <f t="shared" si="44"/>
        <v>1</v>
      </c>
    </row>
    <row r="311" spans="1:12" x14ac:dyDescent="0.3">
      <c r="A311">
        <f t="shared" si="37"/>
        <v>10</v>
      </c>
      <c r="B311" t="str">
        <f t="shared" si="38"/>
        <v>2020</v>
      </c>
      <c r="C311" s="1">
        <f t="shared" si="47"/>
        <v>44135</v>
      </c>
      <c r="D311" s="2" cm="1">
        <f t="array" ref="D311">_xlfn.NUMBERVALUE(IF(VLOOKUP($A311,'Ingresos totales'!$1:$1048576,MATCH($B311,LEFT('Ingresos totales'!$1:$1,4),0),FALSE)="",NA(),VLOOKUP($A311,'Ingresos totales'!$1:$1048576,MATCH($B311,LEFT('Ingresos totales'!$1:$1,4),0),FALSE)))</f>
        <v>7903.8479291399999</v>
      </c>
      <c r="E311" cm="1">
        <f t="array" ref="E311">_xlfn.NUMBERVALUE(IF(VLOOKUP($A311,'Ingresos tributarios'!$1:$1048576,MATCH($B311,LEFT('Ingresos tributarios'!$1:$1,4),0),FALSE)="",NA(),VLOOKUP($A311,'Ingresos tributarios'!$1:$1048576,MATCH($B311,LEFT('Ingresos tributarios'!$1:$1,4),0),FALSE)))</f>
        <v>7592.7580690799996</v>
      </c>
      <c r="F311" cm="1">
        <f t="array" ref="F311">_xlfn.NUMBERVALUE(IF(VLOOKUP($A311,'Gastos totales'!$1:$1048576,MATCH($B311,LEFT('Gastos totales'!$1:$1,4),0),FALSE)="",NA(),VLOOKUP($A311,'Gastos totales'!$1:$1048576,MATCH($B311,LEFT('Gastos totales'!$1:$1,4),0),FALSE)))</f>
        <v>7836.6359327800001</v>
      </c>
      <c r="G311" s="2">
        <f t="shared" si="39"/>
        <v>-67.21199635999983</v>
      </c>
      <c r="H311" t="e">
        <f t="shared" si="40"/>
        <v>#N/A</v>
      </c>
      <c r="I311" t="e">
        <f t="shared" si="41"/>
        <v>#N/A</v>
      </c>
      <c r="J311" t="e">
        <f t="shared" si="42"/>
        <v>#N/A</v>
      </c>
      <c r="K311" t="e">
        <f t="shared" si="43"/>
        <v>#N/A</v>
      </c>
      <c r="L311">
        <f t="shared" si="44"/>
        <v>1</v>
      </c>
    </row>
    <row r="312" spans="1:12" x14ac:dyDescent="0.3">
      <c r="A312">
        <f t="shared" si="37"/>
        <v>11</v>
      </c>
      <c r="B312" t="str">
        <f t="shared" si="38"/>
        <v>2020</v>
      </c>
      <c r="C312" s="1">
        <f t="shared" si="47"/>
        <v>44165</v>
      </c>
      <c r="D312" s="2" cm="1">
        <f t="array" ref="D312">_xlfn.NUMBERVALUE(IF(VLOOKUP($A312,'Ingresos totales'!$1:$1048576,MATCH($B312,LEFT('Ingresos totales'!$1:$1,4),0),FALSE)="",NA(),VLOOKUP($A312,'Ingresos totales'!$1:$1048576,MATCH($B312,LEFT('Ingresos totales'!$1:$1,4),0),FALSE)))</f>
        <v>5009.8266837900001</v>
      </c>
      <c r="E312" cm="1">
        <f t="array" ref="E312">_xlfn.NUMBERVALUE(IF(VLOOKUP($A312,'Ingresos tributarios'!$1:$1048576,MATCH($B312,LEFT('Ingresos tributarios'!$1:$1,4),0),FALSE)="",NA(),VLOOKUP($A312,'Ingresos tributarios'!$1:$1048576,MATCH($B312,LEFT('Ingresos tributarios'!$1:$1,4),0),FALSE)))</f>
        <v>4731.0470106700004</v>
      </c>
      <c r="F312" cm="1">
        <f t="array" ref="F312">_xlfn.NUMBERVALUE(IF(VLOOKUP($A312,'Gastos totales'!$1:$1048576,MATCH($B312,LEFT('Gastos totales'!$1:$1,4),0),FALSE)="",NA(),VLOOKUP($A312,'Gastos totales'!$1:$1048576,MATCH($B312,LEFT('Gastos totales'!$1:$1,4),0),FALSE)))</f>
        <v>8197.7106181499894</v>
      </c>
      <c r="G312" s="2">
        <f t="shared" si="39"/>
        <v>3187.8839343599893</v>
      </c>
      <c r="H312" t="e">
        <f t="shared" si="40"/>
        <v>#N/A</v>
      </c>
      <c r="I312" t="e">
        <f t="shared" si="41"/>
        <v>#N/A</v>
      </c>
      <c r="J312" t="e">
        <f t="shared" si="42"/>
        <v>#N/A</v>
      </c>
      <c r="K312" t="e">
        <f t="shared" si="43"/>
        <v>#N/A</v>
      </c>
      <c r="L312">
        <f t="shared" si="44"/>
        <v>1</v>
      </c>
    </row>
    <row r="313" spans="1:12" x14ac:dyDescent="0.3">
      <c r="A313">
        <f t="shared" si="37"/>
        <v>12</v>
      </c>
      <c r="B313" t="str">
        <f t="shared" si="38"/>
        <v>2020</v>
      </c>
      <c r="C313" s="1">
        <f t="shared" si="47"/>
        <v>44196</v>
      </c>
      <c r="D313" s="2" cm="1">
        <f t="array" ref="D313">_xlfn.NUMBERVALUE(IF(VLOOKUP($A313,'Ingresos totales'!$1:$1048576,MATCH($B313,LEFT('Ingresos totales'!$1:$1,4),0),FALSE)="",NA(),VLOOKUP($A313,'Ingresos totales'!$1:$1048576,MATCH($B313,LEFT('Ingresos totales'!$1:$1,4),0),FALSE)))</f>
        <v>5587.5030586700004</v>
      </c>
      <c r="E313" cm="1">
        <f t="array" ref="E313">_xlfn.NUMBERVALUE(IF(VLOOKUP($A313,'Ingresos tributarios'!$1:$1048576,MATCH($B313,LEFT('Ingresos tributarios'!$1:$1,4),0),FALSE)="",NA(),VLOOKUP($A313,'Ingresos tributarios'!$1:$1048576,MATCH($B313,LEFT('Ingresos tributarios'!$1:$1,4),0),FALSE)))</f>
        <v>5146.3222853699999</v>
      </c>
      <c r="F313" cm="1">
        <f t="array" ref="F313">_xlfn.NUMBERVALUE(IF(VLOOKUP($A313,'Gastos totales'!$1:$1048576,MATCH($B313,LEFT('Gastos totales'!$1:$1,4),0),FALSE)="",NA(),VLOOKUP($A313,'Gastos totales'!$1:$1048576,MATCH($B313,LEFT('Gastos totales'!$1:$1,4),0),FALSE)))</f>
        <v>12501.790935380001</v>
      </c>
      <c r="G313" s="2">
        <f t="shared" si="39"/>
        <v>6914.2878767100001</v>
      </c>
      <c r="H313" t="e">
        <f t="shared" si="40"/>
        <v>#N/A</v>
      </c>
      <c r="I313" t="e">
        <f t="shared" si="41"/>
        <v>#N/A</v>
      </c>
      <c r="J313" t="e">
        <f t="shared" si="42"/>
        <v>#N/A</v>
      </c>
      <c r="K313" t="e">
        <f t="shared" si="43"/>
        <v>#N/A</v>
      </c>
      <c r="L313">
        <f t="shared" si="44"/>
        <v>1</v>
      </c>
    </row>
    <row r="314" spans="1:12" x14ac:dyDescent="0.3">
      <c r="A314">
        <f t="shared" si="37"/>
        <v>1</v>
      </c>
      <c r="B314" t="str">
        <f t="shared" si="38"/>
        <v>2021</v>
      </c>
      <c r="C314" s="1">
        <f t="shared" si="47"/>
        <v>44227</v>
      </c>
      <c r="D314" s="2" cm="1">
        <f t="array" ref="D314">_xlfn.NUMBERVALUE(IF(VLOOKUP($A314,'Ingresos totales'!$1:$1048576,MATCH($B314,LEFT('Ingresos totales'!$1:$1,4),0),FALSE)="",NA(),VLOOKUP($A314,'Ingresos totales'!$1:$1048576,MATCH($B314,LEFT('Ingresos totales'!$1:$1,4),0),FALSE)))</f>
        <v>7220.5</v>
      </c>
      <c r="E314" cm="1">
        <f t="array" ref="E314">_xlfn.NUMBERVALUE(IF(VLOOKUP($A314,'Ingresos tributarios'!$1:$1048576,MATCH($B314,LEFT('Ingresos tributarios'!$1:$1,4),0),FALSE)="",NA(),VLOOKUP($A314,'Ingresos tributarios'!$1:$1048576,MATCH($B314,LEFT('Ingresos tributarios'!$1:$1,4),0),FALSE)))</f>
        <v>6893.7</v>
      </c>
      <c r="F314" cm="1">
        <f t="array" ref="F314">_xlfn.NUMBERVALUE(IF(VLOOKUP($A314,'Gastos totales'!$1:$1048576,MATCH($B314,LEFT('Gastos totales'!$1:$1,4),0),FALSE)="",NA(),VLOOKUP($A314,'Gastos totales'!$1:$1048576,MATCH($B314,LEFT('Gastos totales'!$1:$1,4),0),FALSE)))</f>
        <v>5677.2</v>
      </c>
      <c r="G314" s="2">
        <f t="shared" si="39"/>
        <v>-1543.3000000000002</v>
      </c>
      <c r="H314" t="e">
        <f t="shared" si="40"/>
        <v>#N/A</v>
      </c>
      <c r="I314" t="e">
        <f t="shared" si="41"/>
        <v>#N/A</v>
      </c>
      <c r="J314" t="e">
        <f t="shared" si="42"/>
        <v>#N/A</v>
      </c>
      <c r="K314" t="e">
        <f t="shared" si="43"/>
        <v>#N/A</v>
      </c>
      <c r="L314">
        <f t="shared" si="44"/>
        <v>1</v>
      </c>
    </row>
    <row r="315" spans="1:12" x14ac:dyDescent="0.3">
      <c r="A315">
        <f t="shared" si="37"/>
        <v>2</v>
      </c>
      <c r="B315" t="str">
        <f t="shared" si="38"/>
        <v>2021</v>
      </c>
      <c r="C315" s="1">
        <f t="shared" si="47"/>
        <v>44255</v>
      </c>
      <c r="D315" s="2" cm="1">
        <f t="array" ref="D315">_xlfn.NUMBERVALUE(IF(VLOOKUP($A315,'Ingresos totales'!$1:$1048576,MATCH($B315,LEFT('Ingresos totales'!$1:$1,4),0),FALSE)="",NA(),VLOOKUP($A315,'Ingresos totales'!$1:$1048576,MATCH($B315,LEFT('Ingresos totales'!$1:$1,4),0),FALSE)))</f>
        <v>5046.2</v>
      </c>
      <c r="E315" cm="1">
        <f t="array" ref="E315">_xlfn.NUMBERVALUE(IF(VLOOKUP($A315,'Ingresos tributarios'!$1:$1048576,MATCH($B315,LEFT('Ingresos tributarios'!$1:$1,4),0),FALSE)="",NA(),VLOOKUP($A315,'Ingresos tributarios'!$1:$1048576,MATCH($B315,LEFT('Ingresos tributarios'!$1:$1,4),0),FALSE)))</f>
        <v>4730.8999999999996</v>
      </c>
      <c r="F315" cm="1">
        <f t="array" ref="F315">_xlfn.NUMBERVALUE(IF(VLOOKUP($A315,'Gastos totales'!$1:$1048576,MATCH($B315,LEFT('Gastos totales'!$1:$1,4),0),FALSE)="",NA(),VLOOKUP($A315,'Gastos totales'!$1:$1048576,MATCH($B315,LEFT('Gastos totales'!$1:$1,4),0),FALSE)))</f>
        <v>5545.7</v>
      </c>
      <c r="G315" s="2">
        <f t="shared" si="39"/>
        <v>499.5</v>
      </c>
      <c r="H315" t="e">
        <f t="shared" si="40"/>
        <v>#N/A</v>
      </c>
      <c r="I315" t="e">
        <f t="shared" si="41"/>
        <v>#N/A</v>
      </c>
      <c r="J315" t="e">
        <f t="shared" si="42"/>
        <v>#N/A</v>
      </c>
      <c r="K315" t="e">
        <f t="shared" si="43"/>
        <v>#N/A</v>
      </c>
      <c r="L315">
        <f t="shared" si="44"/>
        <v>1</v>
      </c>
    </row>
    <row r="316" spans="1:12" x14ac:dyDescent="0.3">
      <c r="A316">
        <f t="shared" si="37"/>
        <v>3</v>
      </c>
      <c r="B316" t="str">
        <f t="shared" si="38"/>
        <v>2021</v>
      </c>
      <c r="C316" s="1">
        <f t="shared" si="47"/>
        <v>44286</v>
      </c>
      <c r="D316" s="2" cm="1">
        <f t="array" ref="D316">_xlfn.NUMBERVALUE(IF(VLOOKUP($A316,'Ingresos totales'!$1:$1048576,MATCH($B316,LEFT('Ingresos totales'!$1:$1,4),0),FALSE)="",NA(),VLOOKUP($A316,'Ingresos totales'!$1:$1048576,MATCH($B316,LEFT('Ingresos totales'!$1:$1,4),0),FALSE)))</f>
        <v>6652</v>
      </c>
      <c r="E316" cm="1">
        <f t="array" ref="E316">_xlfn.NUMBERVALUE(IF(VLOOKUP($A316,'Ingresos tributarios'!$1:$1048576,MATCH($B316,LEFT('Ingresos tributarios'!$1:$1,4),0),FALSE)="",NA(),VLOOKUP($A316,'Ingresos tributarios'!$1:$1048576,MATCH($B316,LEFT('Ingresos tributarios'!$1:$1,4),0),FALSE)))</f>
        <v>6255.2</v>
      </c>
      <c r="F316" cm="1">
        <f t="array" ref="F316">_xlfn.NUMBERVALUE(IF(VLOOKUP($A316,'Gastos totales'!$1:$1048576,MATCH($B316,LEFT('Gastos totales'!$1:$1,4),0),FALSE)="",NA(),VLOOKUP($A316,'Gastos totales'!$1:$1048576,MATCH($B316,LEFT('Gastos totales'!$1:$1,4),0),FALSE)))</f>
        <v>6002.8</v>
      </c>
      <c r="G316" s="2">
        <f t="shared" si="39"/>
        <v>-649.19999999999982</v>
      </c>
      <c r="H316" t="e">
        <f t="shared" si="40"/>
        <v>#N/A</v>
      </c>
      <c r="I316" t="e">
        <f t="shared" si="41"/>
        <v>#N/A</v>
      </c>
      <c r="J316" t="e">
        <f t="shared" si="42"/>
        <v>#N/A</v>
      </c>
      <c r="K316" t="e">
        <f t="shared" si="43"/>
        <v>#N/A</v>
      </c>
      <c r="L316">
        <f t="shared" si="44"/>
        <v>1</v>
      </c>
    </row>
    <row r="317" spans="1:12" x14ac:dyDescent="0.3">
      <c r="A317">
        <f t="shared" si="37"/>
        <v>4</v>
      </c>
      <c r="B317" t="str">
        <f t="shared" si="38"/>
        <v>2021</v>
      </c>
      <c r="C317" s="1">
        <f t="shared" si="47"/>
        <v>44316</v>
      </c>
      <c r="D317" s="2" cm="1">
        <f t="array" ref="D317">_xlfn.NUMBERVALUE(IF(VLOOKUP($A317,'Ingresos totales'!$1:$1048576,MATCH($B317,LEFT('Ingresos totales'!$1:$1,4),0),FALSE)="",NA(),VLOOKUP($A317,'Ingresos totales'!$1:$1048576,MATCH($B317,LEFT('Ingresos totales'!$1:$1,4),0),FALSE)))</f>
        <v>8128.1</v>
      </c>
      <c r="E317" cm="1">
        <f t="array" ref="E317">_xlfn.NUMBERVALUE(IF(VLOOKUP($A317,'Ingresos tributarios'!$1:$1048576,MATCH($B317,LEFT('Ingresos tributarios'!$1:$1,4),0),FALSE)="",NA(),VLOOKUP($A317,'Ingresos tributarios'!$1:$1048576,MATCH($B317,LEFT('Ingresos tributarios'!$1:$1,4),0),FALSE)))</f>
        <v>7775</v>
      </c>
      <c r="F317" cm="1">
        <f t="array" ref="F317">_xlfn.NUMBERVALUE(IF(VLOOKUP($A317,'Gastos totales'!$1:$1048576,MATCH($B317,LEFT('Gastos totales'!$1:$1,4),0),FALSE)="",NA(),VLOOKUP($A317,'Gastos totales'!$1:$1048576,MATCH($B317,LEFT('Gastos totales'!$1:$1,4),0),FALSE)))</f>
        <v>8728.4</v>
      </c>
      <c r="G317" s="2">
        <f t="shared" si="39"/>
        <v>600.29999999999927</v>
      </c>
      <c r="H317" t="e">
        <f t="shared" si="40"/>
        <v>#N/A</v>
      </c>
      <c r="I317" t="e">
        <f t="shared" si="41"/>
        <v>#N/A</v>
      </c>
      <c r="J317" t="e">
        <f t="shared" si="42"/>
        <v>#N/A</v>
      </c>
      <c r="K317" t="e">
        <f t="shared" si="43"/>
        <v>#N/A</v>
      </c>
      <c r="L317">
        <f t="shared" si="44"/>
        <v>1</v>
      </c>
    </row>
    <row r="318" spans="1:12" x14ac:dyDescent="0.3">
      <c r="A318">
        <f t="shared" si="37"/>
        <v>5</v>
      </c>
      <c r="B318" t="str">
        <f t="shared" si="38"/>
        <v>2021</v>
      </c>
      <c r="C318" s="1">
        <f t="shared" si="47"/>
        <v>44347</v>
      </c>
      <c r="D318" s="2" cm="1">
        <f t="array" ref="D318">_xlfn.NUMBERVALUE(IF(VLOOKUP($A318,'Ingresos totales'!$1:$1048576,MATCH($B318,LEFT('Ingresos totales'!$1:$1,4),0),FALSE)="",NA(),VLOOKUP($A318,'Ingresos totales'!$1:$1048576,MATCH($B318,LEFT('Ingresos totales'!$1:$1,4),0),FALSE)))</f>
        <v>5419.1</v>
      </c>
      <c r="E318" cm="1">
        <f t="array" ref="E318">_xlfn.NUMBERVALUE(IF(VLOOKUP($A318,'Ingresos tributarios'!$1:$1048576,MATCH($B318,LEFT('Ingresos tributarios'!$1:$1,4),0),FALSE)="",NA(),VLOOKUP($A318,'Ingresos tributarios'!$1:$1048576,MATCH($B318,LEFT('Ingresos tributarios'!$1:$1,4),0),FALSE)))</f>
        <v>5258.4</v>
      </c>
      <c r="F318" cm="1">
        <f t="array" ref="F318">_xlfn.NUMBERVALUE(IF(VLOOKUP($A318,'Gastos totales'!$1:$1048576,MATCH($B318,LEFT('Gastos totales'!$1:$1,4),0),FALSE)="",NA(),VLOOKUP($A318,'Gastos totales'!$1:$1048576,MATCH($B318,LEFT('Gastos totales'!$1:$1,4),0),FALSE)))</f>
        <v>6951.8</v>
      </c>
      <c r="G318" s="2">
        <f t="shared" si="39"/>
        <v>1532.6999999999998</v>
      </c>
      <c r="H318" t="e">
        <f t="shared" si="40"/>
        <v>#N/A</v>
      </c>
      <c r="I318" t="e">
        <f t="shared" si="41"/>
        <v>#N/A</v>
      </c>
      <c r="J318" t="e">
        <f t="shared" si="42"/>
        <v>#N/A</v>
      </c>
      <c r="K318" t="e">
        <f t="shared" si="43"/>
        <v>#N/A</v>
      </c>
      <c r="L318">
        <f t="shared" si="44"/>
        <v>1</v>
      </c>
    </row>
    <row r="319" spans="1:12" x14ac:dyDescent="0.3">
      <c r="A319">
        <f t="shared" si="37"/>
        <v>6</v>
      </c>
      <c r="B319" t="str">
        <f t="shared" si="38"/>
        <v>2021</v>
      </c>
      <c r="C319" s="1">
        <f t="shared" si="47"/>
        <v>44377</v>
      </c>
      <c r="D319" s="2" cm="1">
        <f t="array" ref="D319">_xlfn.NUMBERVALUE(IF(VLOOKUP($A319,'Ingresos totales'!$1:$1048576,MATCH($B319,LEFT('Ingresos totales'!$1:$1,4),0),FALSE)="",NA(),VLOOKUP($A319,'Ingresos totales'!$1:$1048576,MATCH($B319,LEFT('Ingresos totales'!$1:$1,4),0),FALSE)))</f>
        <v>5676.8</v>
      </c>
      <c r="E319" cm="1">
        <f t="array" ref="E319">_xlfn.NUMBERVALUE(IF(VLOOKUP($A319,'Ingresos tributarios'!$1:$1048576,MATCH($B319,LEFT('Ingresos tributarios'!$1:$1,4),0),FALSE)="",NA(),VLOOKUP($A319,'Ingresos tributarios'!$1:$1048576,MATCH($B319,LEFT('Ingresos tributarios'!$1:$1,4),0),FALSE)))</f>
        <v>5106</v>
      </c>
      <c r="F319" cm="1">
        <f t="array" ref="F319">_xlfn.NUMBERVALUE(IF(VLOOKUP($A319,'Gastos totales'!$1:$1048576,MATCH($B319,LEFT('Gastos totales'!$1:$1,4),0),FALSE)="",NA(),VLOOKUP($A319,'Gastos totales'!$1:$1048576,MATCH($B319,LEFT('Gastos totales'!$1:$1,4),0),FALSE)))</f>
        <v>6994.2</v>
      </c>
      <c r="G319" s="2">
        <f t="shared" si="39"/>
        <v>1317.3999999999996</v>
      </c>
      <c r="H319" t="e">
        <f t="shared" si="40"/>
        <v>#N/A</v>
      </c>
      <c r="I319" t="e">
        <f t="shared" si="41"/>
        <v>#N/A</v>
      </c>
      <c r="J319" t="e">
        <f t="shared" si="42"/>
        <v>#N/A</v>
      </c>
      <c r="K319" t="e">
        <f t="shared" si="43"/>
        <v>#N/A</v>
      </c>
      <c r="L319">
        <f t="shared" si="44"/>
        <v>1</v>
      </c>
    </row>
    <row r="320" spans="1:12" x14ac:dyDescent="0.3">
      <c r="A320">
        <f t="shared" si="37"/>
        <v>7</v>
      </c>
      <c r="B320" t="str">
        <f t="shared" si="38"/>
        <v>2021</v>
      </c>
      <c r="C320" s="1">
        <f t="shared" si="47"/>
        <v>44408</v>
      </c>
      <c r="D320" s="2" cm="1">
        <f t="array" ref="D320">_xlfn.NUMBERVALUE(IF(VLOOKUP($A320,'Ingresos totales'!$1:$1048576,MATCH($B320,LEFT('Ingresos totales'!$1:$1,4),0),FALSE)="",NA(),VLOOKUP($A320,'Ingresos totales'!$1:$1048576,MATCH($B320,LEFT('Ingresos totales'!$1:$1,4),0),FALSE)))</f>
        <v>9227</v>
      </c>
      <c r="E320" cm="1">
        <f t="array" ref="E320">_xlfn.NUMBERVALUE(IF(VLOOKUP($A320,'Ingresos tributarios'!$1:$1048576,MATCH($B320,LEFT('Ingresos tributarios'!$1:$1,4),0),FALSE)="",NA(),VLOOKUP($A320,'Ingresos tributarios'!$1:$1048576,MATCH($B320,LEFT('Ingresos tributarios'!$1:$1,4),0),FALSE)))</f>
        <v>8910.7000000000007</v>
      </c>
      <c r="F320" cm="1">
        <f t="array" ref="F320">_xlfn.NUMBERVALUE(IF(VLOOKUP($A320,'Gastos totales'!$1:$1048576,MATCH($B320,LEFT('Gastos totales'!$1:$1,4),0),FALSE)="",NA(),VLOOKUP($A320,'Gastos totales'!$1:$1048576,MATCH($B320,LEFT('Gastos totales'!$1:$1,4),0),FALSE)))</f>
        <v>8696.1</v>
      </c>
      <c r="G320" s="2">
        <f t="shared" si="39"/>
        <v>-530.89999999999964</v>
      </c>
      <c r="H320" t="e">
        <f t="shared" si="40"/>
        <v>#N/A</v>
      </c>
      <c r="I320" t="e">
        <f t="shared" si="41"/>
        <v>#N/A</v>
      </c>
      <c r="J320" t="e">
        <f t="shared" si="42"/>
        <v>#N/A</v>
      </c>
      <c r="K320" t="e">
        <f t="shared" si="43"/>
        <v>#N/A</v>
      </c>
      <c r="L320">
        <f t="shared" si="44"/>
        <v>1</v>
      </c>
    </row>
    <row r="321" spans="1:12" x14ac:dyDescent="0.3">
      <c r="A321">
        <f t="shared" si="37"/>
        <v>8</v>
      </c>
      <c r="B321" t="str">
        <f t="shared" si="38"/>
        <v>2021</v>
      </c>
      <c r="C321" s="1">
        <f t="shared" si="47"/>
        <v>44439</v>
      </c>
      <c r="D321" s="2" cm="1">
        <f t="array" ref="D321">_xlfn.NUMBERVALUE(IF(VLOOKUP($A321,'Ingresos totales'!$1:$1048576,MATCH($B321,LEFT('Ingresos totales'!$1:$1,4),0),FALSE)="",NA(),VLOOKUP($A321,'Ingresos totales'!$1:$1048576,MATCH($B321,LEFT('Ingresos totales'!$1:$1,4),0),FALSE)))</f>
        <v>5654.9</v>
      </c>
      <c r="E321" cm="1">
        <f t="array" ref="E321">_xlfn.NUMBERVALUE(IF(VLOOKUP($A321,'Ingresos tributarios'!$1:$1048576,MATCH($B321,LEFT('Ingresos tributarios'!$1:$1,4),0),FALSE)="",NA(),VLOOKUP($A321,'Ingresos tributarios'!$1:$1048576,MATCH($B321,LEFT('Ingresos tributarios'!$1:$1,4),0),FALSE)))</f>
        <v>5316.6</v>
      </c>
      <c r="F321" cm="1">
        <f t="array" ref="F321">_xlfn.NUMBERVALUE(IF(VLOOKUP($A321,'Gastos totales'!$1:$1048576,MATCH($B321,LEFT('Gastos totales'!$1:$1,4),0),FALSE)="",NA(),VLOOKUP($A321,'Gastos totales'!$1:$1048576,MATCH($B321,LEFT('Gastos totales'!$1:$1,4),0),FALSE)))</f>
        <v>6972.5</v>
      </c>
      <c r="G321" s="2">
        <f t="shared" si="39"/>
        <v>1317.6000000000004</v>
      </c>
      <c r="H321" t="e">
        <f t="shared" si="40"/>
        <v>#N/A</v>
      </c>
      <c r="I321" t="e">
        <f t="shared" si="41"/>
        <v>#N/A</v>
      </c>
      <c r="J321" t="e">
        <f t="shared" si="42"/>
        <v>#N/A</v>
      </c>
      <c r="K321" t="e">
        <f t="shared" si="43"/>
        <v>#N/A</v>
      </c>
      <c r="L321">
        <f t="shared" si="44"/>
        <v>1</v>
      </c>
    </row>
    <row r="322" spans="1:12" x14ac:dyDescent="0.3">
      <c r="A322">
        <f t="shared" si="37"/>
        <v>9</v>
      </c>
      <c r="B322" t="str">
        <f t="shared" si="38"/>
        <v>2021</v>
      </c>
      <c r="C322" s="1">
        <f t="shared" si="47"/>
        <v>44469</v>
      </c>
      <c r="D322" s="2" cm="1">
        <f t="array" ref="D322">_xlfn.NUMBERVALUE(IF(VLOOKUP($A322,'Ingresos totales'!$1:$1048576,MATCH($B322,LEFT('Ingresos totales'!$1:$1,4),0),FALSE)="",NA(),VLOOKUP($A322,'Ingresos totales'!$1:$1048576,MATCH($B322,LEFT('Ingresos totales'!$1:$1,4),0),FALSE)))</f>
        <v>5599.7</v>
      </c>
      <c r="E322" cm="1">
        <f t="array" ref="E322">_xlfn.NUMBERVALUE(IF(VLOOKUP($A322,'Ingresos tributarios'!$1:$1048576,MATCH($B322,LEFT('Ingresos tributarios'!$1:$1,4),0),FALSE)="",NA(),VLOOKUP($A322,'Ingresos tributarios'!$1:$1048576,MATCH($B322,LEFT('Ingresos tributarios'!$1:$1,4),0),FALSE)))</f>
        <v>5273.3</v>
      </c>
      <c r="F322" cm="1">
        <f t="array" ref="F322">_xlfn.NUMBERVALUE(IF(VLOOKUP($A322,'Gastos totales'!$1:$1048576,MATCH($B322,LEFT('Gastos totales'!$1:$1,4),0),FALSE)="",NA(),VLOOKUP($A322,'Gastos totales'!$1:$1048576,MATCH($B322,LEFT('Gastos totales'!$1:$1,4),0),FALSE)))</f>
        <v>6602.2</v>
      </c>
      <c r="G322" s="2">
        <f t="shared" si="39"/>
        <v>1002.5</v>
      </c>
      <c r="H322" t="e">
        <f t="shared" si="40"/>
        <v>#N/A</v>
      </c>
      <c r="I322" t="e">
        <f t="shared" si="41"/>
        <v>#N/A</v>
      </c>
      <c r="J322" t="e">
        <f t="shared" si="42"/>
        <v>#N/A</v>
      </c>
      <c r="K322" t="e">
        <f t="shared" si="43"/>
        <v>#N/A</v>
      </c>
      <c r="L322">
        <f t="shared" si="44"/>
        <v>1</v>
      </c>
    </row>
    <row r="323" spans="1:12" x14ac:dyDescent="0.3">
      <c r="A323">
        <f t="shared" ref="A323:A335" si="48">+MONTH(C323)</f>
        <v>10</v>
      </c>
      <c r="B323" t="str">
        <f t="shared" ref="B323:B335" si="49">+TEXT(YEAR(C323),"0")</f>
        <v>2021</v>
      </c>
      <c r="C323" s="1">
        <f t="shared" si="47"/>
        <v>44500</v>
      </c>
      <c r="D323" s="2" cm="1">
        <f t="array" ref="D323">_xlfn.NUMBERVALUE(IF(VLOOKUP($A323,'Ingresos totales'!$1:$1048576,MATCH($B323,LEFT('Ingresos totales'!$1:$1,4),0),FALSE)="",NA(),VLOOKUP($A323,'Ingresos totales'!$1:$1048576,MATCH($B323,LEFT('Ingresos totales'!$1:$1,4),0),FALSE)))</f>
        <v>9497.9</v>
      </c>
      <c r="E323" cm="1">
        <f t="array" ref="E323">_xlfn.NUMBERVALUE(IF(VLOOKUP($A323,'Ingresos tributarios'!$1:$1048576,MATCH($B323,LEFT('Ingresos tributarios'!$1:$1,4),0),FALSE)="",NA(),VLOOKUP($A323,'Ingresos tributarios'!$1:$1048576,MATCH($B323,LEFT('Ingresos tributarios'!$1:$1,4),0),FALSE)))</f>
        <v>9148.6</v>
      </c>
      <c r="F323" cm="1">
        <f t="array" ref="F323">_xlfn.NUMBERVALUE(IF(VLOOKUP($A323,'Gastos totales'!$1:$1048576,MATCH($B323,LEFT('Gastos totales'!$1:$1,4),0),FALSE)="",NA(),VLOOKUP($A323,'Gastos totales'!$1:$1048576,MATCH($B323,LEFT('Gastos totales'!$1:$1,4),0),FALSE)))</f>
        <v>6511.5</v>
      </c>
      <c r="G323" s="2">
        <f t="shared" ref="G323:G335" si="50">+F323-D323</f>
        <v>-2986.3999999999996</v>
      </c>
      <c r="H323" t="e">
        <f t="shared" ref="H323:H335" si="51">+IF(ISNA(D324),D323,NA())</f>
        <v>#N/A</v>
      </c>
      <c r="I323" t="e">
        <f t="shared" ref="I323:I335" si="52">+IF(ISNA(E324),E323,NA())</f>
        <v>#N/A</v>
      </c>
      <c r="J323" t="e">
        <f t="shared" ref="J323:J335" si="53">+IF(ISNA(F324),F323,NA())</f>
        <v>#N/A</v>
      </c>
      <c r="K323" t="e">
        <f t="shared" ref="K323:K335" si="54">+IF(ISNA(G324),G323,NA())</f>
        <v>#N/A</v>
      </c>
      <c r="L323">
        <f t="shared" ref="L323:L335" si="55">+IF(AND(ISNA(D323)=FALSE,_xlfn.NUMBERVALUE(B323)&gt;=2018),1,0)</f>
        <v>1</v>
      </c>
    </row>
    <row r="324" spans="1:12" x14ac:dyDescent="0.3">
      <c r="A324">
        <f t="shared" si="48"/>
        <v>11</v>
      </c>
      <c r="B324" t="str">
        <f t="shared" si="49"/>
        <v>2021</v>
      </c>
      <c r="C324" s="1">
        <f t="shared" si="47"/>
        <v>44530</v>
      </c>
      <c r="D324" s="2" cm="1">
        <f t="array" ref="D324">_xlfn.NUMBERVALUE(IF(VLOOKUP($A324,'Ingresos totales'!$1:$1048576,MATCH($B324,LEFT('Ingresos totales'!$1:$1,4),0),FALSE)="",NA(),VLOOKUP($A324,'Ingresos totales'!$1:$1048576,MATCH($B324,LEFT('Ingresos totales'!$1:$1,4),0),FALSE)))</f>
        <v>6010.8</v>
      </c>
      <c r="E324" cm="1">
        <f t="array" ref="E324">_xlfn.NUMBERVALUE(IF(VLOOKUP($A324,'Ingresos tributarios'!$1:$1048576,MATCH($B324,LEFT('Ingresos tributarios'!$1:$1,4),0),FALSE)="",NA(),VLOOKUP($A324,'Ingresos tributarios'!$1:$1048576,MATCH($B324,LEFT('Ingresos tributarios'!$1:$1,4),0),FALSE)))</f>
        <v>5708.1</v>
      </c>
      <c r="F324" cm="1">
        <f t="array" ref="F324">_xlfn.NUMBERVALUE(IF(VLOOKUP($A324,'Gastos totales'!$1:$1048576,MATCH($B324,LEFT('Gastos totales'!$1:$1,4),0),FALSE)="",NA(),VLOOKUP($A324,'Gastos totales'!$1:$1048576,MATCH($B324,LEFT('Gastos totales'!$1:$1,4),0),FALSE)))</f>
        <v>9626.6</v>
      </c>
      <c r="G324" s="2">
        <f t="shared" si="50"/>
        <v>3615.8</v>
      </c>
      <c r="H324" t="e">
        <f t="shared" si="51"/>
        <v>#N/A</v>
      </c>
      <c r="I324" t="e">
        <f t="shared" si="52"/>
        <v>#N/A</v>
      </c>
      <c r="J324" t="e">
        <f t="shared" si="53"/>
        <v>#N/A</v>
      </c>
      <c r="K324" t="e">
        <f t="shared" si="54"/>
        <v>#N/A</v>
      </c>
      <c r="L324">
        <f t="shared" si="55"/>
        <v>1</v>
      </c>
    </row>
    <row r="325" spans="1:12" x14ac:dyDescent="0.3">
      <c r="A325">
        <f t="shared" si="48"/>
        <v>12</v>
      </c>
      <c r="B325" t="str">
        <f t="shared" si="49"/>
        <v>2021</v>
      </c>
      <c r="C325" s="1">
        <f t="shared" si="47"/>
        <v>44561</v>
      </c>
      <c r="D325" s="2" cm="1">
        <f t="array" ref="D325">_xlfn.NUMBERVALUE(IF(VLOOKUP($A325,'Ingresos totales'!$1:$1048576,MATCH($B325,LEFT('Ingresos totales'!$1:$1,4),0),FALSE)="",NA(),VLOOKUP($A325,'Ingresos totales'!$1:$1048576,MATCH($B325,LEFT('Ingresos totales'!$1:$1,4),0),FALSE)))</f>
        <v>8162.1</v>
      </c>
      <c r="E325" cm="1">
        <f t="array" ref="E325">_xlfn.NUMBERVALUE(IF(VLOOKUP($A325,'Ingresos tributarios'!$1:$1048576,MATCH($B325,LEFT('Ingresos tributarios'!$1:$1,4),0),FALSE)="",NA(),VLOOKUP($A325,'Ingresos tributarios'!$1:$1048576,MATCH($B325,LEFT('Ingresos tributarios'!$1:$1,4),0),FALSE)))</f>
        <v>7642.5</v>
      </c>
      <c r="F325" cm="1">
        <f t="array" ref="F325">_xlfn.NUMBERVALUE(IF(VLOOKUP($A325,'Gastos totales'!$1:$1048576,MATCH($B325,LEFT('Gastos totales'!$1:$1,4),0),FALSE)="",NA(),VLOOKUP($A325,'Gastos totales'!$1:$1048576,MATCH($B325,LEFT('Gastos totales'!$1:$1,4),0),FALSE)))</f>
        <v>11756.8</v>
      </c>
      <c r="G325" s="2">
        <f t="shared" si="50"/>
        <v>3594.6999999999989</v>
      </c>
      <c r="H325" t="e">
        <f t="shared" si="51"/>
        <v>#N/A</v>
      </c>
      <c r="I325" t="e">
        <f t="shared" si="52"/>
        <v>#N/A</v>
      </c>
      <c r="J325" t="e">
        <f t="shared" si="53"/>
        <v>#N/A</v>
      </c>
      <c r="K325" t="e">
        <f t="shared" si="54"/>
        <v>#N/A</v>
      </c>
      <c r="L325">
        <f t="shared" si="55"/>
        <v>1</v>
      </c>
    </row>
    <row r="326" spans="1:12" x14ac:dyDescent="0.3">
      <c r="A326">
        <f t="shared" si="48"/>
        <v>1</v>
      </c>
      <c r="B326" t="str">
        <f t="shared" si="49"/>
        <v>2022</v>
      </c>
      <c r="C326" s="1">
        <f t="shared" si="47"/>
        <v>44592</v>
      </c>
      <c r="D326" s="2" cm="1">
        <f t="array" ref="D326">_xlfn.NUMBERVALUE(IF(VLOOKUP($A326,'Ingresos totales'!$1:$1048576,MATCH($B326,LEFT('Ingresos totales'!$1:$1,4),0),FALSE)="",NA(),VLOOKUP($A326,'Ingresos totales'!$1:$1048576,MATCH($B326,LEFT('Ingresos totales'!$1:$1,4),0),FALSE)))</f>
        <v>8131.6</v>
      </c>
      <c r="E326" cm="1">
        <f t="array" ref="E326">_xlfn.NUMBERVALUE(IF(VLOOKUP($A326,'Ingresos tributarios'!$1:$1048576,MATCH($B326,LEFT('Ingresos tributarios'!$1:$1,4),0),FALSE)="",NA(),VLOOKUP($A326,'Ingresos tributarios'!$1:$1048576,MATCH($B326,LEFT('Ingresos tributarios'!$1:$1,4),0),FALSE)))</f>
        <v>7765.9</v>
      </c>
      <c r="F326" cm="1">
        <f t="array" ref="F326">_xlfn.NUMBERVALUE(IF(VLOOKUP($A326,'Gastos totales'!$1:$1048576,MATCH($B326,LEFT('Gastos totales'!$1:$1,4),0),FALSE)="",NA(),VLOOKUP($A326,'Gastos totales'!$1:$1048576,MATCH($B326,LEFT('Gastos totales'!$1:$1,4),0),FALSE)))</f>
        <v>6217.4</v>
      </c>
      <c r="G326" s="2">
        <f t="shared" si="50"/>
        <v>-1914.2000000000007</v>
      </c>
      <c r="H326" t="e">
        <f t="shared" si="51"/>
        <v>#N/A</v>
      </c>
      <c r="I326" t="e">
        <f t="shared" si="52"/>
        <v>#N/A</v>
      </c>
      <c r="J326" t="e">
        <f t="shared" si="53"/>
        <v>#N/A</v>
      </c>
      <c r="K326" t="e">
        <f t="shared" si="54"/>
        <v>#N/A</v>
      </c>
      <c r="L326">
        <f t="shared" si="55"/>
        <v>1</v>
      </c>
    </row>
    <row r="327" spans="1:12" x14ac:dyDescent="0.3">
      <c r="A327">
        <f t="shared" si="48"/>
        <v>2</v>
      </c>
      <c r="B327" t="str">
        <f t="shared" si="49"/>
        <v>2022</v>
      </c>
      <c r="C327" s="1">
        <f t="shared" si="47"/>
        <v>44620</v>
      </c>
      <c r="D327" s="2" cm="1">
        <f t="array" ref="D327">_xlfn.NUMBERVALUE(IF(VLOOKUP($A327,'Ingresos totales'!$1:$1048576,MATCH($B327,LEFT('Ingresos totales'!$1:$1,4),0),FALSE)="",NA(),VLOOKUP($A327,'Ingresos totales'!$1:$1048576,MATCH($B327,LEFT('Ingresos totales'!$1:$1,4),0),FALSE)))</f>
        <v>5569</v>
      </c>
      <c r="E327" cm="1">
        <f t="array" ref="E327">_xlfn.NUMBERVALUE(IF(VLOOKUP($A327,'Ingresos tributarios'!$1:$1048576,MATCH($B327,LEFT('Ingresos tributarios'!$1:$1,4),0),FALSE)="",NA(),VLOOKUP($A327,'Ingresos tributarios'!$1:$1048576,MATCH($B327,LEFT('Ingresos tributarios'!$1:$1,4),0),FALSE)))</f>
        <v>5227.7</v>
      </c>
      <c r="F327" cm="1">
        <f t="array" ref="F327">_xlfn.NUMBERVALUE(IF(VLOOKUP($A327,'Gastos totales'!$1:$1048576,MATCH($B327,LEFT('Gastos totales'!$1:$1,4),0),FALSE)="",NA(),VLOOKUP($A327,'Gastos totales'!$1:$1048576,MATCH($B327,LEFT('Gastos totales'!$1:$1,4),0),FALSE)))</f>
        <v>6950.4</v>
      </c>
      <c r="G327" s="2">
        <f t="shared" si="50"/>
        <v>1381.3999999999996</v>
      </c>
      <c r="H327" t="e">
        <f t="shared" si="51"/>
        <v>#N/A</v>
      </c>
      <c r="I327" t="e">
        <f t="shared" si="52"/>
        <v>#N/A</v>
      </c>
      <c r="J327" t="e">
        <f t="shared" si="53"/>
        <v>#N/A</v>
      </c>
      <c r="K327" t="e">
        <f t="shared" si="54"/>
        <v>#N/A</v>
      </c>
      <c r="L327">
        <f t="shared" si="55"/>
        <v>1</v>
      </c>
    </row>
    <row r="328" spans="1:12" x14ac:dyDescent="0.3">
      <c r="A328">
        <f t="shared" si="48"/>
        <v>3</v>
      </c>
      <c r="B328" t="str">
        <f t="shared" si="49"/>
        <v>2022</v>
      </c>
      <c r="C328" s="1">
        <f t="shared" si="47"/>
        <v>44651</v>
      </c>
      <c r="D328" s="2" cm="1">
        <f t="array" ref="D328">_xlfn.NUMBERVALUE(IF(VLOOKUP($A328,'Ingresos totales'!$1:$1048576,MATCH($B328,LEFT('Ingresos totales'!$1:$1,4),0),FALSE)="",NA(),VLOOKUP($A328,'Ingresos totales'!$1:$1048576,MATCH($B328,LEFT('Ingresos totales'!$1:$1,4),0),FALSE)))</f>
        <v>8113.3</v>
      </c>
      <c r="E328" cm="1">
        <f t="array" ref="E328">_xlfn.NUMBERVALUE(IF(VLOOKUP($A328,'Ingresos tributarios'!$1:$1048576,MATCH($B328,LEFT('Ingresos tributarios'!$1:$1,4),0),FALSE)="",NA(),VLOOKUP($A328,'Ingresos tributarios'!$1:$1048576,MATCH($B328,LEFT('Ingresos tributarios'!$1:$1,4),0),FALSE)))</f>
        <v>7649.5</v>
      </c>
      <c r="F328" cm="1">
        <f t="array" ref="F328">_xlfn.NUMBERVALUE(IF(VLOOKUP($A328,'Gastos totales'!$1:$1048576,MATCH($B328,LEFT('Gastos totales'!$1:$1,4),0),FALSE)="",NA(),VLOOKUP($A328,'Gastos totales'!$1:$1048576,MATCH($B328,LEFT('Gastos totales'!$1:$1,4),0),FALSE)))</f>
        <v>7448.9</v>
      </c>
      <c r="G328" s="2">
        <f t="shared" si="50"/>
        <v>-664.40000000000055</v>
      </c>
      <c r="H328" t="e">
        <f t="shared" si="51"/>
        <v>#N/A</v>
      </c>
      <c r="I328" t="e">
        <f t="shared" si="52"/>
        <v>#N/A</v>
      </c>
      <c r="J328" t="e">
        <f t="shared" si="53"/>
        <v>#N/A</v>
      </c>
      <c r="K328" t="e">
        <f t="shared" si="54"/>
        <v>#N/A</v>
      </c>
      <c r="L328">
        <f t="shared" si="55"/>
        <v>1</v>
      </c>
    </row>
    <row r="329" spans="1:12" x14ac:dyDescent="0.3">
      <c r="A329">
        <f t="shared" si="48"/>
        <v>4</v>
      </c>
      <c r="B329" t="str">
        <f t="shared" si="49"/>
        <v>2022</v>
      </c>
      <c r="C329" s="1">
        <f t="shared" si="47"/>
        <v>44681</v>
      </c>
      <c r="D329" s="2" cm="1">
        <f t="array" ref="D329">_xlfn.NUMBERVALUE(IF(VLOOKUP($A329,'Ingresos totales'!$1:$1048576,MATCH($B329,LEFT('Ingresos totales'!$1:$1,4),0),FALSE)="",NA(),VLOOKUP($A329,'Ingresos totales'!$1:$1048576,MATCH($B329,LEFT('Ingresos totales'!$1:$1,4),0),FALSE)))</f>
        <v>9604.1</v>
      </c>
      <c r="E329" cm="1">
        <f t="array" ref="E329">_xlfn.NUMBERVALUE(IF(VLOOKUP($A329,'Ingresos tributarios'!$1:$1048576,MATCH($B329,LEFT('Ingresos tributarios'!$1:$1,4),0),FALSE)="",NA(),VLOOKUP($A329,'Ingresos tributarios'!$1:$1048576,MATCH($B329,LEFT('Ingresos tributarios'!$1:$1,4),0),FALSE)))</f>
        <v>9239</v>
      </c>
      <c r="F329" cm="1">
        <f t="array" ref="F329">_xlfn.NUMBERVALUE(IF(VLOOKUP($A329,'Gastos totales'!$1:$1048576,MATCH($B329,LEFT('Gastos totales'!$1:$1,4),0),FALSE)="",NA(),VLOOKUP($A329,'Gastos totales'!$1:$1048576,MATCH($B329,LEFT('Gastos totales'!$1:$1,4),0),FALSE)))</f>
        <v>8574.7000000000007</v>
      </c>
      <c r="G329" s="2">
        <f t="shared" si="50"/>
        <v>-1029.3999999999996</v>
      </c>
      <c r="H329" t="e">
        <f t="shared" si="51"/>
        <v>#N/A</v>
      </c>
      <c r="I329" t="e">
        <f t="shared" si="52"/>
        <v>#N/A</v>
      </c>
      <c r="J329" t="e">
        <f t="shared" si="53"/>
        <v>#N/A</v>
      </c>
      <c r="K329" t="e">
        <f t="shared" si="54"/>
        <v>#N/A</v>
      </c>
      <c r="L329">
        <f t="shared" si="55"/>
        <v>1</v>
      </c>
    </row>
    <row r="330" spans="1:12" x14ac:dyDescent="0.3">
      <c r="A330">
        <f t="shared" si="48"/>
        <v>5</v>
      </c>
      <c r="B330" t="str">
        <f t="shared" si="49"/>
        <v>2022</v>
      </c>
      <c r="C330" s="1">
        <f t="shared" si="47"/>
        <v>44712</v>
      </c>
      <c r="D330" s="2" cm="1">
        <f t="array" ref="D330">_xlfn.NUMBERVALUE(IF(VLOOKUP($A330,'Ingresos totales'!$1:$1048576,MATCH($B330,LEFT('Ingresos totales'!$1:$1,4),0),FALSE)="",NA(),VLOOKUP($A330,'Ingresos totales'!$1:$1048576,MATCH($B330,LEFT('Ingresos totales'!$1:$1,4),0),FALSE)))</f>
        <v>6544</v>
      </c>
      <c r="E330" cm="1">
        <f t="array" ref="E330">_xlfn.NUMBERVALUE(IF(VLOOKUP($A330,'Ingresos tributarios'!$1:$1048576,MATCH($B330,LEFT('Ingresos tributarios'!$1:$1,4),0),FALSE)="",NA(),VLOOKUP($A330,'Ingresos tributarios'!$1:$1048576,MATCH($B330,LEFT('Ingresos tributarios'!$1:$1,4),0),FALSE)))</f>
        <v>6200.6</v>
      </c>
      <c r="F330" cm="1">
        <f t="array" ref="F330">_xlfn.NUMBERVALUE(IF(VLOOKUP($A330,'Gastos totales'!$1:$1048576,MATCH($B330,LEFT('Gastos totales'!$1:$1,4),0),FALSE)="",NA(),VLOOKUP($A330,'Gastos totales'!$1:$1048576,MATCH($B330,LEFT('Gastos totales'!$1:$1,4),0),FALSE)))</f>
        <v>8507.7999999999993</v>
      </c>
      <c r="G330" s="2">
        <f t="shared" si="50"/>
        <v>1963.7999999999993</v>
      </c>
      <c r="H330" t="e">
        <f t="shared" si="51"/>
        <v>#N/A</v>
      </c>
      <c r="I330" t="e">
        <f t="shared" si="52"/>
        <v>#N/A</v>
      </c>
      <c r="J330" t="e">
        <f t="shared" si="53"/>
        <v>#N/A</v>
      </c>
      <c r="K330" t="e">
        <f t="shared" si="54"/>
        <v>#N/A</v>
      </c>
      <c r="L330">
        <f t="shared" si="55"/>
        <v>1</v>
      </c>
    </row>
    <row r="331" spans="1:12" x14ac:dyDescent="0.3">
      <c r="A331">
        <f t="shared" si="48"/>
        <v>6</v>
      </c>
      <c r="B331" t="str">
        <f t="shared" si="49"/>
        <v>2022</v>
      </c>
      <c r="C331" s="1">
        <f t="shared" si="47"/>
        <v>44742</v>
      </c>
      <c r="D331" s="2" cm="1">
        <f t="array" ref="D331">_xlfn.NUMBERVALUE(IF(VLOOKUP($A331,'Ingresos totales'!$1:$1048576,MATCH($B331,LEFT('Ingresos totales'!$1:$1,4),0),FALSE)="",NA(),VLOOKUP($A331,'Ingresos totales'!$1:$1048576,MATCH($B331,LEFT('Ingresos totales'!$1:$1,4),0),FALSE)))</f>
        <v>6692.9</v>
      </c>
      <c r="E331" cm="1">
        <f t="array" ref="E331">_xlfn.NUMBERVALUE(IF(VLOOKUP($A331,'Ingresos tributarios'!$1:$1048576,MATCH($B331,LEFT('Ingresos tributarios'!$1:$1,4),0),FALSE)="",NA(),VLOOKUP($A331,'Ingresos tributarios'!$1:$1048576,MATCH($B331,LEFT('Ingresos tributarios'!$1:$1,4),0),FALSE)))</f>
        <v>6204.4</v>
      </c>
      <c r="F331" cm="1">
        <f t="array" ref="F331">_xlfn.NUMBERVALUE(IF(VLOOKUP($A331,'Gastos totales'!$1:$1048576,MATCH($B331,LEFT('Gastos totales'!$1:$1,4),0),FALSE)="",NA(),VLOOKUP($A331,'Gastos totales'!$1:$1048576,MATCH($B331,LEFT('Gastos totales'!$1:$1,4),0),FALSE)))</f>
        <v>8388.7999999999993</v>
      </c>
      <c r="G331" s="2">
        <f t="shared" si="50"/>
        <v>1695.8999999999996</v>
      </c>
      <c r="H331" t="e">
        <f t="shared" si="51"/>
        <v>#N/A</v>
      </c>
      <c r="I331" t="e">
        <f t="shared" si="52"/>
        <v>#N/A</v>
      </c>
      <c r="J331" t="e">
        <f t="shared" si="53"/>
        <v>#N/A</v>
      </c>
      <c r="K331" t="e">
        <f t="shared" si="54"/>
        <v>#N/A</v>
      </c>
      <c r="L331">
        <f t="shared" si="55"/>
        <v>1</v>
      </c>
    </row>
    <row r="332" spans="1:12" x14ac:dyDescent="0.3">
      <c r="A332">
        <f t="shared" si="48"/>
        <v>7</v>
      </c>
      <c r="B332" t="str">
        <f t="shared" si="49"/>
        <v>2022</v>
      </c>
      <c r="C332" s="1">
        <f t="shared" si="47"/>
        <v>44773</v>
      </c>
      <c r="D332" s="2" cm="1">
        <f t="array" ref="D332">_xlfn.NUMBERVALUE(IF(VLOOKUP($A332,'Ingresos totales'!$1:$1048576,MATCH($B332,LEFT('Ingresos totales'!$1:$1,4),0),FALSE)="",NA(),VLOOKUP($A332,'Ingresos totales'!$1:$1048576,MATCH($B332,LEFT('Ingresos totales'!$1:$1,4),0),FALSE)))</f>
        <v>10664.1</v>
      </c>
      <c r="E332" cm="1">
        <f t="array" ref="E332">_xlfn.NUMBERVALUE(IF(VLOOKUP($A332,'Ingresos tributarios'!$1:$1048576,MATCH($B332,LEFT('Ingresos tributarios'!$1:$1,4),0),FALSE)="",NA(),VLOOKUP($A332,'Ingresos tributarios'!$1:$1048576,MATCH($B332,LEFT('Ingresos tributarios'!$1:$1,4),0),FALSE)))</f>
        <v>10341.299999999999</v>
      </c>
      <c r="F332" cm="1">
        <f t="array" ref="F332">_xlfn.NUMBERVALUE(IF(VLOOKUP($A332,'Gastos totales'!$1:$1048576,MATCH($B332,LEFT('Gastos totales'!$1:$1,4),0),FALSE)="",NA(),VLOOKUP($A332,'Gastos totales'!$1:$1048576,MATCH($B332,LEFT('Gastos totales'!$1:$1,4),0),FALSE)))</f>
        <v>9709.1</v>
      </c>
      <c r="G332" s="2">
        <f t="shared" si="50"/>
        <v>-955</v>
      </c>
      <c r="H332" t="e">
        <f t="shared" si="51"/>
        <v>#N/A</v>
      </c>
      <c r="I332" t="e">
        <f t="shared" si="52"/>
        <v>#N/A</v>
      </c>
      <c r="J332" t="e">
        <f t="shared" si="53"/>
        <v>#N/A</v>
      </c>
      <c r="K332" t="e">
        <f t="shared" si="54"/>
        <v>#N/A</v>
      </c>
      <c r="L332">
        <f t="shared" si="55"/>
        <v>1</v>
      </c>
    </row>
    <row r="333" spans="1:12" x14ac:dyDescent="0.3">
      <c r="A333">
        <f t="shared" si="48"/>
        <v>8</v>
      </c>
      <c r="B333" t="str">
        <f t="shared" si="49"/>
        <v>2022</v>
      </c>
      <c r="C333" s="1">
        <f t="shared" si="47"/>
        <v>44804</v>
      </c>
      <c r="D333" s="2" cm="1">
        <f t="array" ref="D333">_xlfn.NUMBERVALUE(IF(VLOOKUP($A333,'Ingresos totales'!$1:$1048576,MATCH($B333,LEFT('Ingresos totales'!$1:$1,4),0),FALSE)="",NA(),VLOOKUP($A333,'Ingresos totales'!$1:$1048576,MATCH($B333,LEFT('Ingresos totales'!$1:$1,4),0),FALSE)))</f>
        <v>6649.2</v>
      </c>
      <c r="E333" cm="1">
        <f t="array" ref="E333">_xlfn.NUMBERVALUE(IF(VLOOKUP($A333,'Ingresos tributarios'!$1:$1048576,MATCH($B333,LEFT('Ingresos tributarios'!$1:$1,4),0),FALSE)="",NA(),VLOOKUP($A333,'Ingresos tributarios'!$1:$1048576,MATCH($B333,LEFT('Ingresos tributarios'!$1:$1,4),0),FALSE)))</f>
        <v>6266.7</v>
      </c>
      <c r="F333" cm="1">
        <f t="array" ref="F333">_xlfn.NUMBERVALUE(IF(VLOOKUP($A333,'Gastos totales'!$1:$1048576,MATCH($B333,LEFT('Gastos totales'!$1:$1,4),0),FALSE)="",NA(),VLOOKUP($A333,'Gastos totales'!$1:$1048576,MATCH($B333,LEFT('Gastos totales'!$1:$1,4),0),FALSE)))</f>
        <v>8462.7999999999993</v>
      </c>
      <c r="G333" s="2">
        <f t="shared" si="50"/>
        <v>1813.5999999999995</v>
      </c>
      <c r="H333" t="e">
        <f t="shared" si="51"/>
        <v>#N/A</v>
      </c>
      <c r="I333" t="e">
        <f t="shared" si="52"/>
        <v>#N/A</v>
      </c>
      <c r="J333" t="e">
        <f t="shared" si="53"/>
        <v>#N/A</v>
      </c>
      <c r="K333" t="e">
        <f t="shared" si="54"/>
        <v>#N/A</v>
      </c>
      <c r="L333">
        <f t="shared" si="55"/>
        <v>1</v>
      </c>
    </row>
    <row r="334" spans="1:12" x14ac:dyDescent="0.3">
      <c r="A334">
        <f t="shared" si="48"/>
        <v>9</v>
      </c>
      <c r="B334" t="str">
        <f t="shared" si="49"/>
        <v>2022</v>
      </c>
      <c r="C334" s="1">
        <f t="shared" si="47"/>
        <v>44834</v>
      </c>
      <c r="D334" s="2" cm="1">
        <f t="array" ref="D334">_xlfn.NUMBERVALUE(IF(VLOOKUP($A334,'Ingresos totales'!$1:$1048576,MATCH($B334,LEFT('Ingresos totales'!$1:$1,4),0),FALSE)="",NA(),VLOOKUP($A334,'Ingresos totales'!$1:$1048576,MATCH($B334,LEFT('Ingresos totales'!$1:$1,4),0),FALSE)))</f>
        <v>6591.8</v>
      </c>
      <c r="E334" cm="1">
        <f t="array" ref="E334">_xlfn.NUMBERVALUE(IF(VLOOKUP($A334,'Ingresos tributarios'!$1:$1048576,MATCH($B334,LEFT('Ingresos tributarios'!$1:$1,4),0),FALSE)="",NA(),VLOOKUP($A334,'Ingresos tributarios'!$1:$1048576,MATCH($B334,LEFT('Ingresos tributarios'!$1:$1,4),0),FALSE)))</f>
        <v>6220.8</v>
      </c>
      <c r="F334" cm="1">
        <f t="array" ref="F334">_xlfn.NUMBERVALUE(IF(VLOOKUP($A334,'Gastos totales'!$1:$1048576,MATCH($B334,LEFT('Gastos totales'!$1:$1,4),0),FALSE)="",NA(),VLOOKUP($A334,'Gastos totales'!$1:$1048576,MATCH($B334,LEFT('Gastos totales'!$1:$1,4),0),FALSE)))</f>
        <v>8641.2999999999993</v>
      </c>
      <c r="G334" s="2">
        <f t="shared" si="50"/>
        <v>2049.4999999999991</v>
      </c>
      <c r="H334" t="e">
        <f t="shared" si="51"/>
        <v>#N/A</v>
      </c>
      <c r="I334" t="e">
        <f t="shared" si="52"/>
        <v>#N/A</v>
      </c>
      <c r="J334" t="e">
        <f t="shared" si="53"/>
        <v>#N/A</v>
      </c>
      <c r="K334" t="e">
        <f t="shared" si="54"/>
        <v>#N/A</v>
      </c>
      <c r="L334">
        <f t="shared" si="55"/>
        <v>1</v>
      </c>
    </row>
    <row r="335" spans="1:12" x14ac:dyDescent="0.3">
      <c r="A335">
        <f t="shared" si="48"/>
        <v>10</v>
      </c>
      <c r="B335" t="str">
        <f t="shared" si="49"/>
        <v>2022</v>
      </c>
      <c r="C335" s="1">
        <f t="shared" si="47"/>
        <v>44865</v>
      </c>
      <c r="D335" s="2" cm="1">
        <f t="array" ref="D335">_xlfn.NUMBERVALUE(IF(VLOOKUP($A335,'Ingresos totales'!$1:$1048576,MATCH($B335,LEFT('Ingresos totales'!$1:$1,4),0),FALSE)="",NA(),VLOOKUP($A335,'Ingresos totales'!$1:$1048576,MATCH($B335,LEFT('Ingresos totales'!$1:$1,4),0),FALSE)))</f>
        <v>10413.799999999999</v>
      </c>
      <c r="E335" cm="1">
        <f t="array" ref="E335">_xlfn.NUMBERVALUE(IF(VLOOKUP($A335,'Ingresos tributarios'!$1:$1048576,MATCH($B335,LEFT('Ingresos tributarios'!$1:$1,4),0),FALSE)="",NA(),VLOOKUP($A335,'Ingresos tributarios'!$1:$1048576,MATCH($B335,LEFT('Ingresos tributarios'!$1:$1,4),0),FALSE)))</f>
        <v>10083.299999999999</v>
      </c>
      <c r="F335" cm="1">
        <f t="array" ref="F335">_xlfn.NUMBERVALUE(IF(VLOOKUP($A335,'Gastos totales'!$1:$1048576,MATCH($B335,LEFT('Gastos totales'!$1:$1,4),0),FALSE)="",NA(),VLOOKUP($A335,'Gastos totales'!$1:$1048576,MATCH($B335,LEFT('Gastos totales'!$1:$1,4),0),FALSE)))</f>
        <v>9455.4</v>
      </c>
      <c r="G335" s="2">
        <f t="shared" si="50"/>
        <v>-958.39999999999964</v>
      </c>
      <c r="H335" t="e">
        <f t="shared" si="51"/>
        <v>#N/A</v>
      </c>
      <c r="I335" t="e">
        <f t="shared" si="52"/>
        <v>#N/A</v>
      </c>
      <c r="J335" t="e">
        <f t="shared" si="53"/>
        <v>#N/A</v>
      </c>
      <c r="K335" t="e">
        <f t="shared" si="54"/>
        <v>#N/A</v>
      </c>
      <c r="L335">
        <f t="shared" si="55"/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362B-229B-49CB-B943-950FF60B3364}">
  <dimension ref="A1:I124"/>
  <sheetViews>
    <sheetView tabSelected="1" topLeftCell="H1" workbookViewId="0">
      <selection activeCell="I17" sqref="I17"/>
    </sheetView>
  </sheetViews>
  <sheetFormatPr defaultRowHeight="14.4" x14ac:dyDescent="0.3"/>
  <cols>
    <col min="1" max="1" width="12.5546875" bestFit="1" customWidth="1"/>
    <col min="2" max="2" width="14.21875" bestFit="1" customWidth="1"/>
    <col min="3" max="3" width="17.33203125" bestFit="1" customWidth="1"/>
    <col min="4" max="4" width="12.6640625" bestFit="1" customWidth="1"/>
    <col min="5" max="5" width="13.109375" bestFit="1" customWidth="1"/>
    <col min="6" max="6" width="15.44140625" bestFit="1" customWidth="1"/>
    <col min="7" max="7" width="17.5546875" bestFit="1" customWidth="1"/>
    <col min="8" max="8" width="14" bestFit="1" customWidth="1"/>
    <col min="9" max="9" width="13.77734375" bestFit="1" customWidth="1"/>
  </cols>
  <sheetData>
    <row r="1" spans="1:9" x14ac:dyDescent="0.3">
      <c r="A1" s="3" t="s">
        <v>86</v>
      </c>
      <c r="B1" s="4">
        <v>1</v>
      </c>
    </row>
    <row r="3" spans="1:9" x14ac:dyDescent="0.3">
      <c r="A3" s="3" t="s">
        <v>35</v>
      </c>
      <c r="B3" t="s">
        <v>91</v>
      </c>
      <c r="C3" t="s">
        <v>92</v>
      </c>
      <c r="D3" t="s">
        <v>93</v>
      </c>
      <c r="E3" t="s">
        <v>80</v>
      </c>
      <c r="F3" t="s">
        <v>87</v>
      </c>
      <c r="G3" t="s">
        <v>88</v>
      </c>
      <c r="H3" t="s">
        <v>89</v>
      </c>
      <c r="I3" t="s">
        <v>90</v>
      </c>
    </row>
    <row r="4" spans="1:9" x14ac:dyDescent="0.3">
      <c r="A4" s="5">
        <v>43131</v>
      </c>
      <c r="B4" s="11">
        <v>5992.3598713900001</v>
      </c>
      <c r="C4" s="11">
        <v>5750.5974330899999</v>
      </c>
      <c r="D4" s="11">
        <v>4325.8874439700003</v>
      </c>
      <c r="E4" s="11">
        <v>-1666.4724274199998</v>
      </c>
      <c r="F4" s="11" t="e">
        <v>#N/A</v>
      </c>
      <c r="G4" s="11" t="e">
        <v>#N/A</v>
      </c>
      <c r="H4" s="11" t="e">
        <v>#N/A</v>
      </c>
      <c r="I4" s="11" t="e">
        <v>#N/A</v>
      </c>
    </row>
    <row r="5" spans="1:9" x14ac:dyDescent="0.3">
      <c r="A5" s="5">
        <v>43159</v>
      </c>
      <c r="B5" s="11">
        <v>4068.3934258600002</v>
      </c>
      <c r="C5" s="11">
        <v>3786.8552872800001</v>
      </c>
      <c r="D5" s="11">
        <v>4655.5990672300004</v>
      </c>
      <c r="E5" s="11">
        <v>587.20564137000019</v>
      </c>
      <c r="F5" s="11" t="e">
        <v>#N/A</v>
      </c>
      <c r="G5" s="11" t="e">
        <v>#N/A</v>
      </c>
      <c r="H5" s="11" t="e">
        <v>#N/A</v>
      </c>
      <c r="I5" s="11" t="e">
        <v>#N/A</v>
      </c>
    </row>
    <row r="6" spans="1:9" x14ac:dyDescent="0.3">
      <c r="A6" s="5">
        <v>43190</v>
      </c>
      <c r="B6" s="11">
        <v>5156.6170427099996</v>
      </c>
      <c r="C6" s="11">
        <v>4791.3863523299997</v>
      </c>
      <c r="D6" s="11">
        <v>4982.2761674000003</v>
      </c>
      <c r="E6" s="11">
        <v>-174.34087530999932</v>
      </c>
      <c r="F6" s="11" t="e">
        <v>#N/A</v>
      </c>
      <c r="G6" s="11" t="e">
        <v>#N/A</v>
      </c>
      <c r="H6" s="11" t="e">
        <v>#N/A</v>
      </c>
      <c r="I6" s="11" t="e">
        <v>#N/A</v>
      </c>
    </row>
    <row r="7" spans="1:9" x14ac:dyDescent="0.3">
      <c r="A7" s="5">
        <v>43220</v>
      </c>
      <c r="B7" s="11">
        <v>6308.7822232099998</v>
      </c>
      <c r="C7" s="11">
        <v>6061.56650713</v>
      </c>
      <c r="D7" s="11">
        <v>5744.9190609200004</v>
      </c>
      <c r="E7" s="11">
        <v>-563.86316228999931</v>
      </c>
      <c r="F7" s="11" t="e">
        <v>#N/A</v>
      </c>
      <c r="G7" s="11" t="e">
        <v>#N/A</v>
      </c>
      <c r="H7" s="11" t="e">
        <v>#N/A</v>
      </c>
      <c r="I7" s="11" t="e">
        <v>#N/A</v>
      </c>
    </row>
    <row r="8" spans="1:9" x14ac:dyDescent="0.3">
      <c r="A8" s="5">
        <v>43251</v>
      </c>
      <c r="B8" s="11">
        <v>4596.6745173600002</v>
      </c>
      <c r="C8" s="11">
        <v>4293.8256662499998</v>
      </c>
      <c r="D8" s="11">
        <v>5530.2316524400003</v>
      </c>
      <c r="E8" s="11">
        <v>933.55713508000008</v>
      </c>
      <c r="F8" s="11" t="e">
        <v>#N/A</v>
      </c>
      <c r="G8" s="11" t="e">
        <v>#N/A</v>
      </c>
      <c r="H8" s="11" t="e">
        <v>#N/A</v>
      </c>
      <c r="I8" s="11" t="e">
        <v>#N/A</v>
      </c>
    </row>
    <row r="9" spans="1:9" x14ac:dyDescent="0.3">
      <c r="A9" s="5">
        <v>43281</v>
      </c>
      <c r="B9" s="11">
        <v>4545.1672471499996</v>
      </c>
      <c r="C9" s="11">
        <v>4225.1221552699999</v>
      </c>
      <c r="D9" s="11">
        <v>6038.9262589199998</v>
      </c>
      <c r="E9" s="11">
        <v>1493.7590117700001</v>
      </c>
      <c r="F9" s="11" t="e">
        <v>#N/A</v>
      </c>
      <c r="G9" s="11" t="e">
        <v>#N/A</v>
      </c>
      <c r="H9" s="11" t="e">
        <v>#N/A</v>
      </c>
      <c r="I9" s="11" t="e">
        <v>#N/A</v>
      </c>
    </row>
    <row r="10" spans="1:9" x14ac:dyDescent="0.3">
      <c r="A10" s="5">
        <v>43312</v>
      </c>
      <c r="B10" s="11">
        <v>6931.2780644300001</v>
      </c>
      <c r="C10" s="11">
        <v>6622.7245341999997</v>
      </c>
      <c r="D10" s="11">
        <v>6817.1249909899998</v>
      </c>
      <c r="E10" s="11">
        <v>-114.1530734400003</v>
      </c>
      <c r="F10" s="11" t="e">
        <v>#N/A</v>
      </c>
      <c r="G10" s="11" t="e">
        <v>#N/A</v>
      </c>
      <c r="H10" s="11" t="e">
        <v>#N/A</v>
      </c>
      <c r="I10" s="11" t="e">
        <v>#N/A</v>
      </c>
    </row>
    <row r="11" spans="1:9" x14ac:dyDescent="0.3">
      <c r="A11" s="5">
        <v>43343</v>
      </c>
      <c r="B11" s="11">
        <v>4475.1914664300002</v>
      </c>
      <c r="C11" s="11">
        <v>4202.1808438099997</v>
      </c>
      <c r="D11" s="11">
        <v>6183.8361960000002</v>
      </c>
      <c r="E11" s="11">
        <v>1708.64472957</v>
      </c>
      <c r="F11" s="11" t="e">
        <v>#N/A</v>
      </c>
      <c r="G11" s="11" t="e">
        <v>#N/A</v>
      </c>
      <c r="H11" s="11" t="e">
        <v>#N/A</v>
      </c>
      <c r="I11" s="11" t="e">
        <v>#N/A</v>
      </c>
    </row>
    <row r="12" spans="1:9" x14ac:dyDescent="0.3">
      <c r="A12" s="5">
        <v>43373</v>
      </c>
      <c r="B12" s="11">
        <v>4194.7466058299997</v>
      </c>
      <c r="C12" s="11">
        <v>3924.7526269800001</v>
      </c>
      <c r="D12" s="11">
        <v>5720.7997963199996</v>
      </c>
      <c r="E12" s="11">
        <v>1526.0531904899999</v>
      </c>
      <c r="F12" s="11" t="e">
        <v>#N/A</v>
      </c>
      <c r="G12" s="11" t="e">
        <v>#N/A</v>
      </c>
      <c r="H12" s="11" t="e">
        <v>#N/A</v>
      </c>
      <c r="I12" s="11" t="e">
        <v>#N/A</v>
      </c>
    </row>
    <row r="13" spans="1:9" x14ac:dyDescent="0.3">
      <c r="A13" s="5">
        <v>43404</v>
      </c>
      <c r="B13" s="11">
        <v>6731.9673479399999</v>
      </c>
      <c r="C13" s="11">
        <v>6459.3396257200002</v>
      </c>
      <c r="D13" s="11">
        <v>6158.0445900599998</v>
      </c>
      <c r="E13" s="11">
        <v>-573.92275788000006</v>
      </c>
      <c r="F13" s="11" t="e">
        <v>#N/A</v>
      </c>
      <c r="G13" s="11" t="e">
        <v>#N/A</v>
      </c>
      <c r="H13" s="11" t="e">
        <v>#N/A</v>
      </c>
      <c r="I13" s="11" t="e">
        <v>#N/A</v>
      </c>
    </row>
    <row r="14" spans="1:9" x14ac:dyDescent="0.3">
      <c r="A14" s="5">
        <v>43434</v>
      </c>
      <c r="B14" s="11">
        <v>4705.06298126</v>
      </c>
      <c r="C14" s="11">
        <v>4448.2937386499998</v>
      </c>
      <c r="D14" s="11">
        <v>6807.3102612700004</v>
      </c>
      <c r="E14" s="11">
        <v>2102.2472800100004</v>
      </c>
      <c r="F14" s="11" t="e">
        <v>#N/A</v>
      </c>
      <c r="G14" s="11" t="e">
        <v>#N/A</v>
      </c>
      <c r="H14" s="11" t="e">
        <v>#N/A</v>
      </c>
      <c r="I14" s="11" t="e">
        <v>#N/A</v>
      </c>
    </row>
    <row r="15" spans="1:9" x14ac:dyDescent="0.3">
      <c r="A15" s="5">
        <v>43465</v>
      </c>
      <c r="B15" s="11">
        <v>4635.7352444199996</v>
      </c>
      <c r="C15" s="11">
        <v>4268.9471990900001</v>
      </c>
      <c r="D15" s="11">
        <v>9745.6382778799998</v>
      </c>
      <c r="E15" s="11">
        <v>5109.9030334600002</v>
      </c>
      <c r="F15" s="11" t="e">
        <v>#N/A</v>
      </c>
      <c r="G15" s="11" t="e">
        <v>#N/A</v>
      </c>
      <c r="H15" s="11" t="e">
        <v>#N/A</v>
      </c>
      <c r="I15" s="11" t="e">
        <v>#N/A</v>
      </c>
    </row>
    <row r="16" spans="1:9" x14ac:dyDescent="0.3">
      <c r="A16" s="5">
        <v>43496</v>
      </c>
      <c r="B16" s="11">
        <v>6276.8835821700004</v>
      </c>
      <c r="C16" s="11">
        <v>5988.9154074500002</v>
      </c>
      <c r="D16" s="11">
        <v>5222.0250614099996</v>
      </c>
      <c r="E16" s="11">
        <v>-1054.8585207600008</v>
      </c>
      <c r="F16" s="11" t="e">
        <v>#N/A</v>
      </c>
      <c r="G16" s="11" t="e">
        <v>#N/A</v>
      </c>
      <c r="H16" s="11" t="e">
        <v>#N/A</v>
      </c>
      <c r="I16" s="11" t="e">
        <v>#N/A</v>
      </c>
    </row>
    <row r="17" spans="1:9" x14ac:dyDescent="0.3">
      <c r="A17" s="5">
        <v>43524</v>
      </c>
      <c r="B17" s="11">
        <v>4199.8018038500004</v>
      </c>
      <c r="C17" s="11">
        <v>3918.7323529099999</v>
      </c>
      <c r="D17" s="11">
        <v>5342.8977686600001</v>
      </c>
      <c r="E17" s="11">
        <v>1143.0959648099997</v>
      </c>
      <c r="F17" s="11" t="e">
        <v>#N/A</v>
      </c>
      <c r="G17" s="11" t="e">
        <v>#N/A</v>
      </c>
      <c r="H17" s="11" t="e">
        <v>#N/A</v>
      </c>
      <c r="I17" s="11" t="e">
        <v>#N/A</v>
      </c>
    </row>
    <row r="18" spans="1:9" x14ac:dyDescent="0.3">
      <c r="A18" s="5">
        <v>43555</v>
      </c>
      <c r="B18" s="11">
        <v>5491.2075857999998</v>
      </c>
      <c r="C18" s="11">
        <v>5091.4304974699999</v>
      </c>
      <c r="D18" s="11">
        <v>5935.4122079999997</v>
      </c>
      <c r="E18" s="11">
        <v>444.2046221999999</v>
      </c>
      <c r="F18" s="11" t="e">
        <v>#N/A</v>
      </c>
      <c r="G18" s="11" t="e">
        <v>#N/A</v>
      </c>
      <c r="H18" s="11" t="e">
        <v>#N/A</v>
      </c>
      <c r="I18" s="11" t="e">
        <v>#N/A</v>
      </c>
    </row>
    <row r="19" spans="1:9" x14ac:dyDescent="0.3">
      <c r="A19" s="5">
        <v>43585</v>
      </c>
      <c r="B19" s="11">
        <v>6507.4360556700003</v>
      </c>
      <c r="C19" s="11">
        <v>6229.4993747799999</v>
      </c>
      <c r="D19" s="11">
        <v>7288.7156524399998</v>
      </c>
      <c r="E19" s="11">
        <v>781.27959676999944</v>
      </c>
      <c r="F19" s="11" t="e">
        <v>#N/A</v>
      </c>
      <c r="G19" s="11" t="e">
        <v>#N/A</v>
      </c>
      <c r="H19" s="11" t="e">
        <v>#N/A</v>
      </c>
      <c r="I19" s="11" t="e">
        <v>#N/A</v>
      </c>
    </row>
    <row r="20" spans="1:9" x14ac:dyDescent="0.3">
      <c r="A20" s="5">
        <v>43616</v>
      </c>
      <c r="B20" s="11">
        <v>4967.8468536099999</v>
      </c>
      <c r="C20" s="11">
        <v>4597.0059210500003</v>
      </c>
      <c r="D20" s="11">
        <v>5886.5482989599996</v>
      </c>
      <c r="E20" s="11">
        <v>918.70144534999963</v>
      </c>
      <c r="F20" s="11" t="e">
        <v>#N/A</v>
      </c>
      <c r="G20" s="11" t="e">
        <v>#N/A</v>
      </c>
      <c r="H20" s="11" t="e">
        <v>#N/A</v>
      </c>
      <c r="I20" s="11" t="e">
        <v>#N/A</v>
      </c>
    </row>
    <row r="21" spans="1:9" x14ac:dyDescent="0.3">
      <c r="A21" s="5">
        <v>43646</v>
      </c>
      <c r="B21" s="11">
        <v>4550.2237054699999</v>
      </c>
      <c r="C21" s="11">
        <v>4239.5763123300003</v>
      </c>
      <c r="D21" s="11">
        <v>6765.6198635800001</v>
      </c>
      <c r="E21" s="11">
        <v>2215.3961581100002</v>
      </c>
      <c r="F21" s="11" t="e">
        <v>#N/A</v>
      </c>
      <c r="G21" s="11" t="e">
        <v>#N/A</v>
      </c>
      <c r="H21" s="11" t="e">
        <v>#N/A</v>
      </c>
      <c r="I21" s="11" t="e">
        <v>#N/A</v>
      </c>
    </row>
    <row r="22" spans="1:9" x14ac:dyDescent="0.3">
      <c r="A22" s="5">
        <v>43677</v>
      </c>
      <c r="B22" s="11">
        <v>7344.1584046500002</v>
      </c>
      <c r="C22" s="11">
        <v>7034.3465180900002</v>
      </c>
      <c r="D22" s="11">
        <v>6992.9154773600003</v>
      </c>
      <c r="E22" s="11">
        <v>-351.2429272899999</v>
      </c>
      <c r="F22" s="11" t="e">
        <v>#N/A</v>
      </c>
      <c r="G22" s="11" t="e">
        <v>#N/A</v>
      </c>
      <c r="H22" s="11" t="e">
        <v>#N/A</v>
      </c>
      <c r="I22" s="11" t="e">
        <v>#N/A</v>
      </c>
    </row>
    <row r="23" spans="1:9" x14ac:dyDescent="0.3">
      <c r="A23" s="5">
        <v>43708</v>
      </c>
      <c r="B23" s="11">
        <v>4785.6207266499996</v>
      </c>
      <c r="C23" s="11">
        <v>4471.0587695900003</v>
      </c>
      <c r="D23" s="11">
        <v>6656.6415310599996</v>
      </c>
      <c r="E23" s="11">
        <v>1871.02080441</v>
      </c>
      <c r="F23" s="11" t="e">
        <v>#N/A</v>
      </c>
      <c r="G23" s="11" t="e">
        <v>#N/A</v>
      </c>
      <c r="H23" s="11" t="e">
        <v>#N/A</v>
      </c>
      <c r="I23" s="11" t="e">
        <v>#N/A</v>
      </c>
    </row>
    <row r="24" spans="1:9" x14ac:dyDescent="0.3">
      <c r="A24" s="5">
        <v>43738</v>
      </c>
      <c r="B24" s="11">
        <v>4568.1520811700002</v>
      </c>
      <c r="C24" s="11">
        <v>4264.3291993800003</v>
      </c>
      <c r="D24" s="11">
        <v>6487.6574105899999</v>
      </c>
      <c r="E24" s="11">
        <v>1919.5053294199997</v>
      </c>
      <c r="F24" s="11" t="e">
        <v>#N/A</v>
      </c>
      <c r="G24" s="11" t="e">
        <v>#N/A</v>
      </c>
      <c r="H24" s="11" t="e">
        <v>#N/A</v>
      </c>
      <c r="I24" s="11" t="e">
        <v>#N/A</v>
      </c>
    </row>
    <row r="25" spans="1:9" x14ac:dyDescent="0.3">
      <c r="A25" s="5">
        <v>43769</v>
      </c>
      <c r="B25" s="11">
        <v>7490.8001254399996</v>
      </c>
      <c r="C25" s="11">
        <v>7130.7517716599896</v>
      </c>
      <c r="D25" s="11">
        <v>6929.2011715899998</v>
      </c>
      <c r="E25" s="11">
        <v>-561.59895384999982</v>
      </c>
      <c r="F25" s="11" t="e">
        <v>#N/A</v>
      </c>
      <c r="G25" s="11" t="e">
        <v>#N/A</v>
      </c>
      <c r="H25" s="11" t="e">
        <v>#N/A</v>
      </c>
      <c r="I25" s="11" t="e">
        <v>#N/A</v>
      </c>
    </row>
    <row r="26" spans="1:9" x14ac:dyDescent="0.3">
      <c r="A26" s="5">
        <v>43799</v>
      </c>
      <c r="B26" s="11">
        <v>4929.1201464300002</v>
      </c>
      <c r="C26" s="11">
        <v>4636.1296510600096</v>
      </c>
      <c r="D26" s="11">
        <v>6662.3406416300004</v>
      </c>
      <c r="E26" s="11">
        <v>1733.2204952000002</v>
      </c>
      <c r="F26" s="11" t="e">
        <v>#N/A</v>
      </c>
      <c r="G26" s="11" t="e">
        <v>#N/A</v>
      </c>
      <c r="H26" s="11" t="e">
        <v>#N/A</v>
      </c>
      <c r="I26" s="11" t="e">
        <v>#N/A</v>
      </c>
    </row>
    <row r="27" spans="1:9" x14ac:dyDescent="0.3">
      <c r="A27" s="5">
        <v>43830</v>
      </c>
      <c r="B27" s="11">
        <v>5443.5250444499998</v>
      </c>
      <c r="C27" s="11">
        <v>4991.7820825799899</v>
      </c>
      <c r="D27" s="11">
        <v>9666.2658056199907</v>
      </c>
      <c r="E27" s="11">
        <v>4222.7407611699909</v>
      </c>
      <c r="F27" s="11" t="e">
        <v>#N/A</v>
      </c>
      <c r="G27" s="11" t="e">
        <v>#N/A</v>
      </c>
      <c r="H27" s="11" t="e">
        <v>#N/A</v>
      </c>
      <c r="I27" s="11" t="e">
        <v>#N/A</v>
      </c>
    </row>
    <row r="28" spans="1:9" x14ac:dyDescent="0.3">
      <c r="A28" s="5">
        <v>43861</v>
      </c>
      <c r="B28" s="11">
        <v>6920.0741807100003</v>
      </c>
      <c r="C28" s="11">
        <v>6587.3890860000001</v>
      </c>
      <c r="D28" s="11">
        <v>5473.6841686600001</v>
      </c>
      <c r="E28" s="11">
        <v>-1446.3900120500002</v>
      </c>
      <c r="F28" s="11" t="e">
        <v>#N/A</v>
      </c>
      <c r="G28" s="11" t="e">
        <v>#N/A</v>
      </c>
      <c r="H28" s="11" t="e">
        <v>#N/A</v>
      </c>
      <c r="I28" s="11" t="e">
        <v>#N/A</v>
      </c>
    </row>
    <row r="29" spans="1:9" x14ac:dyDescent="0.3">
      <c r="A29" s="5">
        <v>43890</v>
      </c>
      <c r="B29" s="11">
        <v>4577.29128124</v>
      </c>
      <c r="C29" s="11">
        <v>4261.04298156</v>
      </c>
      <c r="D29" s="11">
        <v>5101.3445521800004</v>
      </c>
      <c r="E29" s="11">
        <v>524.0532709400004</v>
      </c>
      <c r="F29" s="11" t="e">
        <v>#N/A</v>
      </c>
      <c r="G29" s="11" t="e">
        <v>#N/A</v>
      </c>
      <c r="H29" s="11" t="e">
        <v>#N/A</v>
      </c>
      <c r="I29" s="11" t="e">
        <v>#N/A</v>
      </c>
    </row>
    <row r="30" spans="1:9" x14ac:dyDescent="0.3">
      <c r="A30" s="5">
        <v>43921</v>
      </c>
      <c r="B30" s="11">
        <v>4014.2968544300002</v>
      </c>
      <c r="C30" s="11">
        <v>3653.7471594399999</v>
      </c>
      <c r="D30" s="11">
        <v>6320.89071831</v>
      </c>
      <c r="E30" s="11">
        <v>2306.5938638799998</v>
      </c>
      <c r="F30" s="11" t="e">
        <v>#N/A</v>
      </c>
      <c r="G30" s="11" t="e">
        <v>#N/A</v>
      </c>
      <c r="H30" s="11" t="e">
        <v>#N/A</v>
      </c>
      <c r="I30" s="11" t="e">
        <v>#N/A</v>
      </c>
    </row>
    <row r="31" spans="1:9" x14ac:dyDescent="0.3">
      <c r="A31" s="5">
        <v>43951</v>
      </c>
      <c r="B31" s="11">
        <v>7231.7730652299997</v>
      </c>
      <c r="C31" s="11">
        <v>6953.0565767999997</v>
      </c>
      <c r="D31" s="11">
        <v>6420.9495038599998</v>
      </c>
      <c r="E31" s="11">
        <v>-810.82356136999988</v>
      </c>
      <c r="F31" s="11" t="e">
        <v>#N/A</v>
      </c>
      <c r="G31" s="11" t="e">
        <v>#N/A</v>
      </c>
      <c r="H31" s="11" t="e">
        <v>#N/A</v>
      </c>
      <c r="I31" s="11" t="e">
        <v>#N/A</v>
      </c>
    </row>
    <row r="32" spans="1:9" x14ac:dyDescent="0.3">
      <c r="A32" s="5">
        <v>43982</v>
      </c>
      <c r="B32" s="11">
        <v>3757.5598825699999</v>
      </c>
      <c r="C32" s="11">
        <v>3477.8681753800001</v>
      </c>
      <c r="D32" s="11">
        <v>7611.7712688800002</v>
      </c>
      <c r="E32" s="11">
        <v>3854.2113863100003</v>
      </c>
      <c r="F32" s="11" t="e">
        <v>#N/A</v>
      </c>
      <c r="G32" s="11" t="e">
        <v>#N/A</v>
      </c>
      <c r="H32" s="11" t="e">
        <v>#N/A</v>
      </c>
      <c r="I32" s="11" t="e">
        <v>#N/A</v>
      </c>
    </row>
    <row r="33" spans="1:9" x14ac:dyDescent="0.3">
      <c r="A33" s="5">
        <v>44012</v>
      </c>
      <c r="B33" s="11">
        <v>3862.8565073</v>
      </c>
      <c r="C33" s="11">
        <v>3531.9593421200002</v>
      </c>
      <c r="D33" s="11">
        <v>8817.0841830299996</v>
      </c>
      <c r="E33" s="11">
        <v>4954.2276757299996</v>
      </c>
      <c r="F33" s="11" t="e">
        <v>#N/A</v>
      </c>
      <c r="G33" s="11" t="e">
        <v>#N/A</v>
      </c>
      <c r="H33" s="11" t="e">
        <v>#N/A</v>
      </c>
      <c r="I33" s="11" t="e">
        <v>#N/A</v>
      </c>
    </row>
    <row r="34" spans="1:9" x14ac:dyDescent="0.3">
      <c r="A34" s="5">
        <v>44043</v>
      </c>
      <c r="B34" s="11">
        <v>6395.6120831600001</v>
      </c>
      <c r="C34" s="11">
        <v>6154.3139877399999</v>
      </c>
      <c r="D34" s="11">
        <v>8132.7180141899998</v>
      </c>
      <c r="E34" s="11">
        <v>1737.1059310299997</v>
      </c>
      <c r="F34" s="11" t="e">
        <v>#N/A</v>
      </c>
      <c r="G34" s="11" t="e">
        <v>#N/A</v>
      </c>
      <c r="H34" s="11" t="e">
        <v>#N/A</v>
      </c>
      <c r="I34" s="11" t="e">
        <v>#N/A</v>
      </c>
    </row>
    <row r="35" spans="1:9" x14ac:dyDescent="0.3">
      <c r="A35" s="5">
        <v>44074</v>
      </c>
      <c r="B35" s="11">
        <v>4266.8151461799998</v>
      </c>
      <c r="C35" s="11">
        <v>3934.2787726500001</v>
      </c>
      <c r="D35" s="11">
        <v>8490.3251489300001</v>
      </c>
      <c r="E35" s="11">
        <v>4223.5100027500002</v>
      </c>
      <c r="F35" s="11" t="e">
        <v>#N/A</v>
      </c>
      <c r="G35" s="11" t="e">
        <v>#N/A</v>
      </c>
      <c r="H35" s="11" t="e">
        <v>#N/A</v>
      </c>
      <c r="I35" s="11" t="e">
        <v>#N/A</v>
      </c>
    </row>
    <row r="36" spans="1:9" x14ac:dyDescent="0.3">
      <c r="A36" s="5">
        <v>44104</v>
      </c>
      <c r="B36" s="11">
        <v>4538.1833012899997</v>
      </c>
      <c r="C36" s="11">
        <v>4255.6126507700001</v>
      </c>
      <c r="D36" s="11">
        <v>8624.1227146099991</v>
      </c>
      <c r="E36" s="11">
        <v>4085.9394133199994</v>
      </c>
      <c r="F36" s="11" t="e">
        <v>#N/A</v>
      </c>
      <c r="G36" s="11" t="e">
        <v>#N/A</v>
      </c>
      <c r="H36" s="11" t="e">
        <v>#N/A</v>
      </c>
      <c r="I36" s="11" t="e">
        <v>#N/A</v>
      </c>
    </row>
    <row r="37" spans="1:9" x14ac:dyDescent="0.3">
      <c r="A37" s="5">
        <v>44135</v>
      </c>
      <c r="B37" s="11">
        <v>7903.8479291399999</v>
      </c>
      <c r="C37" s="11">
        <v>7592.7580690799996</v>
      </c>
      <c r="D37" s="11">
        <v>7836.6359327800001</v>
      </c>
      <c r="E37" s="11">
        <v>-67.21199635999983</v>
      </c>
      <c r="F37" s="11" t="e">
        <v>#N/A</v>
      </c>
      <c r="G37" s="11" t="e">
        <v>#N/A</v>
      </c>
      <c r="H37" s="11" t="e">
        <v>#N/A</v>
      </c>
      <c r="I37" s="11" t="e">
        <v>#N/A</v>
      </c>
    </row>
    <row r="38" spans="1:9" x14ac:dyDescent="0.3">
      <c r="A38" s="5">
        <v>44165</v>
      </c>
      <c r="B38" s="11">
        <v>5009.8266837900001</v>
      </c>
      <c r="C38" s="11">
        <v>4731.0470106700004</v>
      </c>
      <c r="D38" s="11">
        <v>8197.7106181499894</v>
      </c>
      <c r="E38" s="11">
        <v>3187.8839343599893</v>
      </c>
      <c r="F38" s="11" t="e">
        <v>#N/A</v>
      </c>
      <c r="G38" s="11" t="e">
        <v>#N/A</v>
      </c>
      <c r="H38" s="11" t="e">
        <v>#N/A</v>
      </c>
      <c r="I38" s="11" t="e">
        <v>#N/A</v>
      </c>
    </row>
    <row r="39" spans="1:9" x14ac:dyDescent="0.3">
      <c r="A39" s="5">
        <v>44196</v>
      </c>
      <c r="B39" s="11">
        <v>5587.5030586700004</v>
      </c>
      <c r="C39" s="11">
        <v>5146.3222853699999</v>
      </c>
      <c r="D39" s="11">
        <v>12501.790935380001</v>
      </c>
      <c r="E39" s="11">
        <v>6914.2878767100001</v>
      </c>
      <c r="F39" s="11" t="e">
        <v>#N/A</v>
      </c>
      <c r="G39" s="11" t="e">
        <v>#N/A</v>
      </c>
      <c r="H39" s="11" t="e">
        <v>#N/A</v>
      </c>
      <c r="I39" s="11" t="e">
        <v>#N/A</v>
      </c>
    </row>
    <row r="40" spans="1:9" x14ac:dyDescent="0.3">
      <c r="A40" s="5">
        <v>44227</v>
      </c>
      <c r="B40" s="11">
        <v>7220.5</v>
      </c>
      <c r="C40" s="11">
        <v>6893.7</v>
      </c>
      <c r="D40" s="11">
        <v>5677.2</v>
      </c>
      <c r="E40" s="11">
        <v>-1543.3000000000002</v>
      </c>
      <c r="F40" s="11" t="e">
        <v>#N/A</v>
      </c>
      <c r="G40" s="11" t="e">
        <v>#N/A</v>
      </c>
      <c r="H40" s="11" t="e">
        <v>#N/A</v>
      </c>
      <c r="I40" s="11" t="e">
        <v>#N/A</v>
      </c>
    </row>
    <row r="41" spans="1:9" x14ac:dyDescent="0.3">
      <c r="A41" s="5">
        <v>44255</v>
      </c>
      <c r="B41" s="11">
        <v>5046.2</v>
      </c>
      <c r="C41" s="11">
        <v>4730.8999999999996</v>
      </c>
      <c r="D41" s="11">
        <v>5545.7</v>
      </c>
      <c r="E41" s="11">
        <v>499.5</v>
      </c>
      <c r="F41" s="11" t="e">
        <v>#N/A</v>
      </c>
      <c r="G41" s="11" t="e">
        <v>#N/A</v>
      </c>
      <c r="H41" s="11" t="e">
        <v>#N/A</v>
      </c>
      <c r="I41" s="11" t="e">
        <v>#N/A</v>
      </c>
    </row>
    <row r="42" spans="1:9" x14ac:dyDescent="0.3">
      <c r="A42" s="5">
        <v>44286</v>
      </c>
      <c r="B42" s="11">
        <v>6652</v>
      </c>
      <c r="C42" s="11">
        <v>6255.2</v>
      </c>
      <c r="D42" s="11">
        <v>6002.8</v>
      </c>
      <c r="E42" s="11">
        <v>-649.19999999999982</v>
      </c>
      <c r="F42" s="11" t="e">
        <v>#N/A</v>
      </c>
      <c r="G42" s="11" t="e">
        <v>#N/A</v>
      </c>
      <c r="H42" s="11" t="e">
        <v>#N/A</v>
      </c>
      <c r="I42" s="11" t="e">
        <v>#N/A</v>
      </c>
    </row>
    <row r="43" spans="1:9" x14ac:dyDescent="0.3">
      <c r="A43" s="5">
        <v>44316</v>
      </c>
      <c r="B43" s="11">
        <v>8128.1</v>
      </c>
      <c r="C43" s="11">
        <v>7775</v>
      </c>
      <c r="D43" s="11">
        <v>8728.4</v>
      </c>
      <c r="E43" s="11">
        <v>600.29999999999927</v>
      </c>
      <c r="F43" s="11" t="e">
        <v>#N/A</v>
      </c>
      <c r="G43" s="11" t="e">
        <v>#N/A</v>
      </c>
      <c r="H43" s="11" t="e">
        <v>#N/A</v>
      </c>
      <c r="I43" s="11" t="e">
        <v>#N/A</v>
      </c>
    </row>
    <row r="44" spans="1:9" x14ac:dyDescent="0.3">
      <c r="A44" s="5">
        <v>44347</v>
      </c>
      <c r="B44" s="11">
        <v>5419.1</v>
      </c>
      <c r="C44" s="11">
        <v>5258.4</v>
      </c>
      <c r="D44" s="11">
        <v>6951.8</v>
      </c>
      <c r="E44" s="11">
        <v>1532.6999999999998</v>
      </c>
      <c r="F44" s="11" t="e">
        <v>#N/A</v>
      </c>
      <c r="G44" s="11" t="e">
        <v>#N/A</v>
      </c>
      <c r="H44" s="11" t="e">
        <v>#N/A</v>
      </c>
      <c r="I44" s="11" t="e">
        <v>#N/A</v>
      </c>
    </row>
    <row r="45" spans="1:9" x14ac:dyDescent="0.3">
      <c r="A45" s="5">
        <v>44377</v>
      </c>
      <c r="B45" s="11">
        <v>5676.8</v>
      </c>
      <c r="C45" s="11">
        <v>5106</v>
      </c>
      <c r="D45" s="11">
        <v>6994.2</v>
      </c>
      <c r="E45" s="11">
        <v>1317.3999999999996</v>
      </c>
      <c r="F45" s="11" t="e">
        <v>#N/A</v>
      </c>
      <c r="G45" s="11" t="e">
        <v>#N/A</v>
      </c>
      <c r="H45" s="11" t="e">
        <v>#N/A</v>
      </c>
      <c r="I45" s="11" t="e">
        <v>#N/A</v>
      </c>
    </row>
    <row r="46" spans="1:9" x14ac:dyDescent="0.3">
      <c r="A46" s="5">
        <v>44408</v>
      </c>
      <c r="B46" s="11">
        <v>9227</v>
      </c>
      <c r="C46" s="11">
        <v>8910.7000000000007</v>
      </c>
      <c r="D46" s="11">
        <v>8696.1</v>
      </c>
      <c r="E46" s="11">
        <v>-530.89999999999964</v>
      </c>
      <c r="F46" s="11" t="e">
        <v>#N/A</v>
      </c>
      <c r="G46" s="11" t="e">
        <v>#N/A</v>
      </c>
      <c r="H46" s="11" t="e">
        <v>#N/A</v>
      </c>
      <c r="I46" s="11" t="e">
        <v>#N/A</v>
      </c>
    </row>
    <row r="47" spans="1:9" x14ac:dyDescent="0.3">
      <c r="A47" s="5">
        <v>44439</v>
      </c>
      <c r="B47" s="11">
        <v>5654.9</v>
      </c>
      <c r="C47" s="11">
        <v>5316.6</v>
      </c>
      <c r="D47" s="11">
        <v>6972.5</v>
      </c>
      <c r="E47" s="11">
        <v>1317.6000000000004</v>
      </c>
      <c r="F47" s="11" t="e">
        <v>#N/A</v>
      </c>
      <c r="G47" s="11" t="e">
        <v>#N/A</v>
      </c>
      <c r="H47" s="11" t="e">
        <v>#N/A</v>
      </c>
      <c r="I47" s="11" t="e">
        <v>#N/A</v>
      </c>
    </row>
    <row r="48" spans="1:9" x14ac:dyDescent="0.3">
      <c r="A48" s="5">
        <v>44469</v>
      </c>
      <c r="B48" s="11">
        <v>5599.7</v>
      </c>
      <c r="C48" s="11">
        <v>5273.3</v>
      </c>
      <c r="D48" s="11">
        <v>6602.2</v>
      </c>
      <c r="E48" s="11">
        <v>1002.5</v>
      </c>
      <c r="F48" s="11" t="e">
        <v>#N/A</v>
      </c>
      <c r="G48" s="11" t="e">
        <v>#N/A</v>
      </c>
      <c r="H48" s="11" t="e">
        <v>#N/A</v>
      </c>
      <c r="I48" s="11" t="e">
        <v>#N/A</v>
      </c>
    </row>
    <row r="49" spans="1:9" x14ac:dyDescent="0.3">
      <c r="A49" s="5">
        <v>44500</v>
      </c>
      <c r="B49" s="11">
        <v>9497.9</v>
      </c>
      <c r="C49" s="11">
        <v>9148.6</v>
      </c>
      <c r="D49" s="11">
        <v>6511.5</v>
      </c>
      <c r="E49" s="11">
        <v>-2986.3999999999996</v>
      </c>
      <c r="F49" s="11" t="e">
        <v>#N/A</v>
      </c>
      <c r="G49" s="11" t="e">
        <v>#N/A</v>
      </c>
      <c r="H49" s="11" t="e">
        <v>#N/A</v>
      </c>
      <c r="I49" s="11" t="e">
        <v>#N/A</v>
      </c>
    </row>
    <row r="50" spans="1:9" x14ac:dyDescent="0.3">
      <c r="A50" s="5">
        <v>44530</v>
      </c>
      <c r="B50" s="11">
        <v>6010.8</v>
      </c>
      <c r="C50" s="11">
        <v>5708.1</v>
      </c>
      <c r="D50" s="11">
        <v>9626.6</v>
      </c>
      <c r="E50" s="11">
        <v>3615.8</v>
      </c>
      <c r="F50" s="11" t="e">
        <v>#N/A</v>
      </c>
      <c r="G50" s="11" t="e">
        <v>#N/A</v>
      </c>
      <c r="H50" s="11" t="e">
        <v>#N/A</v>
      </c>
      <c r="I50" s="11" t="e">
        <v>#N/A</v>
      </c>
    </row>
    <row r="51" spans="1:9" x14ac:dyDescent="0.3">
      <c r="A51" s="5">
        <v>44561</v>
      </c>
      <c r="B51" s="11">
        <v>8162.1</v>
      </c>
      <c r="C51" s="11">
        <v>7642.5</v>
      </c>
      <c r="D51" s="11">
        <v>11756.8</v>
      </c>
      <c r="E51" s="11">
        <v>3594.6999999999989</v>
      </c>
      <c r="F51" s="11" t="e">
        <v>#N/A</v>
      </c>
      <c r="G51" s="11" t="e">
        <v>#N/A</v>
      </c>
      <c r="H51" s="11" t="e">
        <v>#N/A</v>
      </c>
      <c r="I51" s="11" t="e">
        <v>#N/A</v>
      </c>
    </row>
    <row r="52" spans="1:9" x14ac:dyDescent="0.3">
      <c r="A52" s="5">
        <v>44592</v>
      </c>
      <c r="B52" s="11">
        <v>8131.6</v>
      </c>
      <c r="C52" s="11">
        <v>7765.9</v>
      </c>
      <c r="D52" s="11">
        <v>6217.4</v>
      </c>
      <c r="E52" s="11">
        <v>-1914.2000000000007</v>
      </c>
      <c r="F52" s="11" t="e">
        <v>#N/A</v>
      </c>
      <c r="G52" s="11" t="e">
        <v>#N/A</v>
      </c>
      <c r="H52" s="11" t="e">
        <v>#N/A</v>
      </c>
      <c r="I52" s="11" t="e">
        <v>#N/A</v>
      </c>
    </row>
    <row r="53" spans="1:9" x14ac:dyDescent="0.3">
      <c r="A53" s="5">
        <v>44620</v>
      </c>
      <c r="B53" s="11">
        <v>5569</v>
      </c>
      <c r="C53" s="11">
        <v>5227.7</v>
      </c>
      <c r="D53" s="11">
        <v>6950.4</v>
      </c>
      <c r="E53" s="11">
        <v>1381.3999999999996</v>
      </c>
      <c r="F53" s="11" t="e">
        <v>#N/A</v>
      </c>
      <c r="G53" s="11" t="e">
        <v>#N/A</v>
      </c>
      <c r="H53" s="11" t="e">
        <v>#N/A</v>
      </c>
      <c r="I53" s="11" t="e">
        <v>#N/A</v>
      </c>
    </row>
    <row r="54" spans="1:9" x14ac:dyDescent="0.3">
      <c r="A54" s="5">
        <v>44651</v>
      </c>
      <c r="B54" s="11">
        <v>8113.3</v>
      </c>
      <c r="C54" s="11">
        <v>7649.5</v>
      </c>
      <c r="D54" s="11">
        <v>7448.9</v>
      </c>
      <c r="E54" s="11">
        <v>-664.40000000000055</v>
      </c>
      <c r="F54" s="11" t="e">
        <v>#N/A</v>
      </c>
      <c r="G54" s="11" t="e">
        <v>#N/A</v>
      </c>
      <c r="H54" s="11" t="e">
        <v>#N/A</v>
      </c>
      <c r="I54" s="11" t="e">
        <v>#N/A</v>
      </c>
    </row>
    <row r="55" spans="1:9" x14ac:dyDescent="0.3">
      <c r="A55" s="5">
        <v>44681</v>
      </c>
      <c r="B55" s="11">
        <v>9604.1</v>
      </c>
      <c r="C55" s="11">
        <v>9239</v>
      </c>
      <c r="D55" s="11">
        <v>8574.7000000000007</v>
      </c>
      <c r="E55" s="11">
        <v>-1029.3999999999996</v>
      </c>
      <c r="F55" s="11" t="e">
        <v>#N/A</v>
      </c>
      <c r="G55" s="11" t="e">
        <v>#N/A</v>
      </c>
      <c r="H55" s="11" t="e">
        <v>#N/A</v>
      </c>
      <c r="I55" s="11" t="e">
        <v>#N/A</v>
      </c>
    </row>
    <row r="56" spans="1:9" x14ac:dyDescent="0.3">
      <c r="A56" s="5">
        <v>44712</v>
      </c>
      <c r="B56" s="11">
        <v>6544</v>
      </c>
      <c r="C56" s="11">
        <v>6200.6</v>
      </c>
      <c r="D56" s="11">
        <v>8507.7999999999993</v>
      </c>
      <c r="E56" s="11">
        <v>1963.7999999999993</v>
      </c>
      <c r="F56" s="11" t="e">
        <v>#N/A</v>
      </c>
      <c r="G56" s="11" t="e">
        <v>#N/A</v>
      </c>
      <c r="H56" s="11" t="e">
        <v>#N/A</v>
      </c>
      <c r="I56" s="11" t="e">
        <v>#N/A</v>
      </c>
    </row>
    <row r="57" spans="1:9" x14ac:dyDescent="0.3">
      <c r="A57" s="5">
        <v>44742</v>
      </c>
      <c r="B57" s="11">
        <v>6692.9</v>
      </c>
      <c r="C57" s="11">
        <v>6204.4</v>
      </c>
      <c r="D57" s="11">
        <v>8388.7999999999993</v>
      </c>
      <c r="E57" s="11">
        <v>1695.8999999999996</v>
      </c>
      <c r="F57" s="11" t="e">
        <v>#N/A</v>
      </c>
      <c r="G57" s="11" t="e">
        <v>#N/A</v>
      </c>
      <c r="H57" s="11" t="e">
        <v>#N/A</v>
      </c>
      <c r="I57" s="11" t="e">
        <v>#N/A</v>
      </c>
    </row>
    <row r="58" spans="1:9" x14ac:dyDescent="0.3">
      <c r="A58" s="5">
        <v>44773</v>
      </c>
      <c r="B58" s="11">
        <v>10664.1</v>
      </c>
      <c r="C58" s="11">
        <v>10341.299999999999</v>
      </c>
      <c r="D58" s="11">
        <v>9709.1</v>
      </c>
      <c r="E58" s="11">
        <v>-955</v>
      </c>
      <c r="F58" s="11" t="e">
        <v>#N/A</v>
      </c>
      <c r="G58" s="11" t="e">
        <v>#N/A</v>
      </c>
      <c r="H58" s="11" t="e">
        <v>#N/A</v>
      </c>
      <c r="I58" s="11" t="e">
        <v>#N/A</v>
      </c>
    </row>
    <row r="59" spans="1:9" x14ac:dyDescent="0.3">
      <c r="A59" s="5">
        <v>44804</v>
      </c>
      <c r="B59" s="11">
        <v>6649.2</v>
      </c>
      <c r="C59" s="11">
        <v>6266.7</v>
      </c>
      <c r="D59" s="11">
        <v>8462.7999999999993</v>
      </c>
      <c r="E59" s="11">
        <v>1813.5999999999995</v>
      </c>
      <c r="F59" s="11" t="e">
        <v>#N/A</v>
      </c>
      <c r="G59" s="11" t="e">
        <v>#N/A</v>
      </c>
      <c r="H59" s="11" t="e">
        <v>#N/A</v>
      </c>
      <c r="I59" s="11" t="e">
        <v>#N/A</v>
      </c>
    </row>
    <row r="60" spans="1:9" x14ac:dyDescent="0.3">
      <c r="A60" s="5">
        <v>44834</v>
      </c>
      <c r="B60" s="11">
        <v>6591.8</v>
      </c>
      <c r="C60" s="11">
        <v>6220.8</v>
      </c>
      <c r="D60" s="11">
        <v>8641.2999999999993</v>
      </c>
      <c r="E60" s="11">
        <v>2049.4999999999991</v>
      </c>
      <c r="F60" s="11" t="e">
        <v>#N/A</v>
      </c>
      <c r="G60" s="11" t="e">
        <v>#N/A</v>
      </c>
      <c r="H60" s="11" t="e">
        <v>#N/A</v>
      </c>
      <c r="I60" s="11" t="e">
        <v>#N/A</v>
      </c>
    </row>
    <row r="61" spans="1:9" x14ac:dyDescent="0.3">
      <c r="A61" s="5">
        <v>44865</v>
      </c>
      <c r="B61" s="11">
        <v>10413.799999999999</v>
      </c>
      <c r="C61" s="11">
        <v>10083.299999999999</v>
      </c>
      <c r="D61" s="11">
        <v>9455.4</v>
      </c>
      <c r="E61" s="11">
        <v>-958.39999999999964</v>
      </c>
      <c r="F61" s="11" t="e">
        <v>#N/A</v>
      </c>
      <c r="G61" s="11" t="e">
        <v>#N/A</v>
      </c>
      <c r="H61" s="11" t="e">
        <v>#N/A</v>
      </c>
      <c r="I61" s="11" t="e">
        <v>#N/A</v>
      </c>
    </row>
    <row r="62" spans="1:9" x14ac:dyDescent="0.3">
      <c r="A62" s="5" t="s">
        <v>36</v>
      </c>
      <c r="B62" s="11">
        <v>354231.29212705989</v>
      </c>
      <c r="C62" s="11">
        <v>334926.74592573004</v>
      </c>
      <c r="D62" s="11">
        <v>418498.26241325994</v>
      </c>
      <c r="E62" s="11">
        <v>64266.970286199961</v>
      </c>
      <c r="F62" s="11" t="e">
        <v>#N/A</v>
      </c>
      <c r="G62" s="11" t="e">
        <v>#N/A</v>
      </c>
      <c r="H62" s="11" t="e">
        <v>#N/A</v>
      </c>
      <c r="I62" s="11" t="e">
        <v>#N/A</v>
      </c>
    </row>
    <row r="63" spans="1:9" x14ac:dyDescent="0.3">
      <c r="B63" s="11"/>
      <c r="C63" s="11"/>
      <c r="D63" s="11"/>
      <c r="E63" s="11"/>
      <c r="F63" s="11"/>
      <c r="G63" s="11"/>
      <c r="H63" s="11"/>
      <c r="I63" s="11"/>
    </row>
    <row r="64" spans="1:9" x14ac:dyDescent="0.3">
      <c r="B64" s="11"/>
      <c r="C64" s="11"/>
      <c r="D64" s="11"/>
      <c r="E64" s="11"/>
      <c r="F64" s="11"/>
      <c r="G64" s="11"/>
      <c r="H64" s="11"/>
      <c r="I64" s="11"/>
    </row>
    <row r="65" spans="2:9" x14ac:dyDescent="0.3">
      <c r="B65" s="11"/>
      <c r="C65" s="11"/>
      <c r="D65" s="11"/>
      <c r="E65" s="11"/>
      <c r="F65" s="11"/>
      <c r="G65" s="11"/>
      <c r="H65" s="11"/>
      <c r="I65" s="11"/>
    </row>
    <row r="66" spans="2:9" x14ac:dyDescent="0.3">
      <c r="B66" s="11"/>
      <c r="C66" s="11"/>
      <c r="D66" s="11"/>
      <c r="E66" s="11"/>
      <c r="F66" s="11"/>
      <c r="G66" s="11"/>
      <c r="H66" s="11"/>
      <c r="I66" s="11"/>
    </row>
    <row r="67" spans="2:9" x14ac:dyDescent="0.3">
      <c r="B67" s="11"/>
      <c r="C67" s="11"/>
      <c r="D67" s="11"/>
      <c r="E67" s="11"/>
      <c r="F67" s="11"/>
      <c r="G67" s="11"/>
      <c r="H67" s="11"/>
      <c r="I67" s="11"/>
    </row>
    <row r="68" spans="2:9" x14ac:dyDescent="0.3">
      <c r="B68" s="11"/>
      <c r="C68" s="11"/>
      <c r="D68" s="11"/>
      <c r="E68" s="11"/>
      <c r="F68" s="11"/>
      <c r="G68" s="11"/>
      <c r="H68" s="11"/>
      <c r="I68" s="11"/>
    </row>
    <row r="69" spans="2:9" x14ac:dyDescent="0.3">
      <c r="B69" s="11"/>
      <c r="C69" s="11"/>
      <c r="D69" s="11"/>
      <c r="E69" s="11"/>
      <c r="F69" s="11"/>
      <c r="G69" s="11"/>
      <c r="H69" s="11"/>
      <c r="I69" s="11"/>
    </row>
    <row r="70" spans="2:9" x14ac:dyDescent="0.3">
      <c r="B70" s="11"/>
      <c r="C70" s="11"/>
      <c r="D70" s="11"/>
      <c r="E70" s="11"/>
      <c r="F70" s="11"/>
      <c r="G70" s="11"/>
      <c r="H70" s="11"/>
      <c r="I70" s="11"/>
    </row>
    <row r="71" spans="2:9" x14ac:dyDescent="0.3">
      <c r="B71" s="11"/>
      <c r="C71" s="11"/>
      <c r="D71" s="11"/>
      <c r="E71" s="11"/>
      <c r="F71" s="11"/>
      <c r="G71" s="11"/>
      <c r="H71" s="11"/>
      <c r="I71" s="11"/>
    </row>
    <row r="72" spans="2:9" x14ac:dyDescent="0.3">
      <c r="B72" s="11"/>
      <c r="C72" s="11"/>
      <c r="D72" s="11"/>
      <c r="E72" s="11"/>
      <c r="F72" s="11"/>
      <c r="G72" s="11"/>
      <c r="H72" s="11"/>
      <c r="I72" s="11"/>
    </row>
    <row r="73" spans="2:9" x14ac:dyDescent="0.3">
      <c r="B73" s="11"/>
      <c r="C73" s="11"/>
      <c r="D73" s="11"/>
      <c r="E73" s="11"/>
      <c r="F73" s="11"/>
      <c r="G73" s="11"/>
      <c r="H73" s="11"/>
      <c r="I73" s="11"/>
    </row>
    <row r="74" spans="2:9" x14ac:dyDescent="0.3">
      <c r="B74" s="11"/>
      <c r="C74" s="11"/>
      <c r="D74" s="11"/>
      <c r="E74" s="11"/>
      <c r="F74" s="11"/>
      <c r="G74" s="11"/>
      <c r="H74" s="11"/>
      <c r="I74" s="11"/>
    </row>
    <row r="75" spans="2:9" x14ac:dyDescent="0.3">
      <c r="B75" s="11"/>
      <c r="C75" s="11"/>
      <c r="D75" s="11"/>
      <c r="E75" s="11"/>
      <c r="F75" s="11"/>
      <c r="G75" s="11"/>
      <c r="H75" s="11"/>
      <c r="I75" s="11"/>
    </row>
    <row r="76" spans="2:9" x14ac:dyDescent="0.3">
      <c r="B76" s="11"/>
      <c r="C76" s="11"/>
      <c r="D76" s="11"/>
      <c r="E76" s="11"/>
      <c r="F76" s="11"/>
      <c r="G76" s="11"/>
      <c r="H76" s="11"/>
      <c r="I76" s="11"/>
    </row>
    <row r="77" spans="2:9" x14ac:dyDescent="0.3">
      <c r="B77" s="11"/>
      <c r="C77" s="11"/>
      <c r="D77" s="11"/>
      <c r="E77" s="11"/>
      <c r="F77" s="11"/>
      <c r="G77" s="11"/>
      <c r="H77" s="11"/>
      <c r="I77" s="11"/>
    </row>
    <row r="78" spans="2:9" x14ac:dyDescent="0.3">
      <c r="B78" s="11"/>
      <c r="C78" s="11"/>
      <c r="D78" s="11"/>
      <c r="E78" s="11"/>
      <c r="F78" s="11"/>
      <c r="G78" s="11"/>
      <c r="H78" s="11"/>
      <c r="I78" s="11"/>
    </row>
    <row r="79" spans="2:9" x14ac:dyDescent="0.3">
      <c r="B79" s="11"/>
      <c r="C79" s="11"/>
      <c r="D79" s="11"/>
      <c r="E79" s="11"/>
      <c r="F79" s="11"/>
      <c r="G79" s="11"/>
      <c r="H79" s="11"/>
      <c r="I79" s="11"/>
    </row>
    <row r="80" spans="2:9" x14ac:dyDescent="0.3">
      <c r="B80" s="11"/>
      <c r="C80" s="11"/>
      <c r="D80" s="11"/>
      <c r="E80" s="11"/>
      <c r="F80" s="11"/>
      <c r="G80" s="11"/>
      <c r="H80" s="11"/>
      <c r="I80" s="11"/>
    </row>
    <row r="81" spans="2:9" x14ac:dyDescent="0.3">
      <c r="B81" s="11"/>
      <c r="C81" s="11"/>
      <c r="D81" s="11"/>
      <c r="E81" s="11"/>
      <c r="F81" s="11"/>
      <c r="G81" s="11"/>
      <c r="H81" s="11"/>
      <c r="I81" s="11"/>
    </row>
    <row r="82" spans="2:9" x14ac:dyDescent="0.3">
      <c r="B82" s="11"/>
      <c r="C82" s="11"/>
      <c r="D82" s="11"/>
      <c r="E82" s="11"/>
      <c r="F82" s="11"/>
      <c r="G82" s="11"/>
      <c r="H82" s="11"/>
      <c r="I82" s="11"/>
    </row>
    <row r="83" spans="2:9" x14ac:dyDescent="0.3">
      <c r="B83" s="11"/>
      <c r="C83" s="11"/>
      <c r="D83" s="11"/>
      <c r="E83" s="11"/>
      <c r="F83" s="11"/>
      <c r="G83" s="11"/>
      <c r="H83" s="11"/>
      <c r="I83" s="11"/>
    </row>
    <row r="84" spans="2:9" x14ac:dyDescent="0.3">
      <c r="B84" s="11"/>
      <c r="C84" s="11"/>
      <c r="D84" s="11"/>
      <c r="E84" s="11"/>
      <c r="F84" s="11"/>
      <c r="G84" s="11"/>
      <c r="H84" s="11"/>
      <c r="I84" s="11"/>
    </row>
    <row r="85" spans="2:9" x14ac:dyDescent="0.3">
      <c r="B85" s="11"/>
      <c r="C85" s="11"/>
      <c r="D85" s="11"/>
      <c r="E85" s="11"/>
      <c r="F85" s="11"/>
      <c r="G85" s="11"/>
      <c r="H85" s="11"/>
      <c r="I85" s="11"/>
    </row>
    <row r="86" spans="2:9" x14ac:dyDescent="0.3">
      <c r="B86" s="11"/>
      <c r="C86" s="11"/>
      <c r="D86" s="11"/>
      <c r="E86" s="11"/>
      <c r="F86" s="11"/>
      <c r="G86" s="11"/>
      <c r="H86" s="11"/>
      <c r="I86" s="11"/>
    </row>
    <row r="87" spans="2:9" x14ac:dyDescent="0.3">
      <c r="B87" s="11"/>
      <c r="C87" s="11"/>
      <c r="D87" s="11"/>
      <c r="E87" s="11"/>
      <c r="F87" s="11"/>
      <c r="G87" s="11"/>
      <c r="H87" s="11"/>
      <c r="I87" s="11"/>
    </row>
    <row r="88" spans="2:9" x14ac:dyDescent="0.3">
      <c r="B88" s="11"/>
      <c r="C88" s="11"/>
      <c r="D88" s="11"/>
      <c r="E88" s="11"/>
      <c r="F88" s="11"/>
      <c r="G88" s="11"/>
      <c r="H88" s="11"/>
      <c r="I88" s="11"/>
    </row>
    <row r="89" spans="2:9" x14ac:dyDescent="0.3">
      <c r="B89" s="11"/>
      <c r="C89" s="11"/>
      <c r="D89" s="11"/>
      <c r="E89" s="11"/>
      <c r="F89" s="11"/>
      <c r="G89" s="11"/>
      <c r="H89" s="11"/>
      <c r="I89" s="11"/>
    </row>
    <row r="90" spans="2:9" x14ac:dyDescent="0.3">
      <c r="B90" s="11"/>
      <c r="C90" s="11"/>
      <c r="D90" s="11"/>
      <c r="E90" s="11"/>
      <c r="F90" s="11"/>
      <c r="G90" s="11"/>
      <c r="H90" s="11"/>
      <c r="I90" s="11"/>
    </row>
    <row r="91" spans="2:9" x14ac:dyDescent="0.3">
      <c r="B91" s="11"/>
      <c r="C91" s="11"/>
      <c r="D91" s="11"/>
      <c r="E91" s="11"/>
      <c r="F91" s="11"/>
      <c r="G91" s="11"/>
      <c r="H91" s="11"/>
      <c r="I91" s="11"/>
    </row>
    <row r="92" spans="2:9" x14ac:dyDescent="0.3">
      <c r="B92" s="11"/>
      <c r="C92" s="11"/>
      <c r="D92" s="11"/>
      <c r="E92" s="11"/>
      <c r="F92" s="11"/>
      <c r="G92" s="11"/>
      <c r="H92" s="11"/>
      <c r="I92" s="11"/>
    </row>
    <row r="93" spans="2:9" x14ac:dyDescent="0.3">
      <c r="B93" s="11"/>
      <c r="C93" s="11"/>
      <c r="D93" s="11"/>
      <c r="E93" s="11"/>
      <c r="F93" s="11"/>
      <c r="G93" s="11"/>
      <c r="H93" s="11"/>
      <c r="I93" s="11"/>
    </row>
    <row r="94" spans="2:9" x14ac:dyDescent="0.3">
      <c r="B94" s="10"/>
      <c r="C94" s="10"/>
      <c r="D94" s="10"/>
      <c r="E94" s="10"/>
      <c r="F94" s="10"/>
      <c r="G94" s="10"/>
      <c r="H94" s="10"/>
      <c r="I94" s="10"/>
    </row>
    <row r="95" spans="2:9" x14ac:dyDescent="0.3">
      <c r="B95" s="10"/>
      <c r="C95" s="10"/>
      <c r="D95" s="10"/>
      <c r="E95" s="10"/>
      <c r="F95" s="10"/>
      <c r="G95" s="10"/>
      <c r="H95" s="10"/>
      <c r="I95" s="10"/>
    </row>
    <row r="96" spans="2:9" x14ac:dyDescent="0.3">
      <c r="B96" s="10"/>
      <c r="C96" s="10"/>
      <c r="D96" s="10"/>
      <c r="E96" s="10"/>
      <c r="F96" s="10"/>
      <c r="G96" s="10"/>
      <c r="H96" s="10"/>
      <c r="I96" s="10"/>
    </row>
    <row r="97" spans="2:9" x14ac:dyDescent="0.3">
      <c r="B97" s="10"/>
      <c r="C97" s="10"/>
      <c r="D97" s="10"/>
      <c r="E97" s="10"/>
      <c r="F97" s="10"/>
      <c r="G97" s="10"/>
      <c r="H97" s="10"/>
      <c r="I97" s="10"/>
    </row>
    <row r="98" spans="2:9" x14ac:dyDescent="0.3">
      <c r="B98" s="10"/>
      <c r="C98" s="10"/>
      <c r="D98" s="10"/>
      <c r="E98" s="10"/>
      <c r="F98" s="10"/>
      <c r="G98" s="10"/>
      <c r="H98" s="10"/>
      <c r="I98" s="10"/>
    </row>
    <row r="99" spans="2:9" x14ac:dyDescent="0.3">
      <c r="B99" s="10"/>
      <c r="C99" s="10"/>
      <c r="D99" s="10"/>
      <c r="E99" s="10"/>
      <c r="F99" s="10"/>
      <c r="G99" s="10"/>
      <c r="H99" s="10"/>
      <c r="I99" s="10"/>
    </row>
    <row r="100" spans="2:9" x14ac:dyDescent="0.3">
      <c r="B100" s="10"/>
      <c r="C100" s="10"/>
      <c r="D100" s="10"/>
      <c r="E100" s="10"/>
      <c r="F100" s="10"/>
      <c r="G100" s="10"/>
      <c r="H100" s="10"/>
      <c r="I100" s="10"/>
    </row>
    <row r="101" spans="2:9" x14ac:dyDescent="0.3">
      <c r="B101" s="10"/>
      <c r="C101" s="10"/>
      <c r="D101" s="10"/>
      <c r="E101" s="10"/>
      <c r="F101" s="10"/>
      <c r="G101" s="10"/>
      <c r="H101" s="10"/>
      <c r="I101" s="10"/>
    </row>
    <row r="102" spans="2:9" x14ac:dyDescent="0.3">
      <c r="B102" s="10"/>
      <c r="C102" s="10"/>
      <c r="D102" s="10"/>
      <c r="E102" s="10"/>
      <c r="F102" s="10"/>
      <c r="G102" s="10"/>
      <c r="H102" s="10"/>
      <c r="I102" s="10"/>
    </row>
    <row r="103" spans="2:9" x14ac:dyDescent="0.3">
      <c r="B103" s="10"/>
      <c r="C103" s="10"/>
      <c r="D103" s="10"/>
      <c r="E103" s="10"/>
      <c r="F103" s="10"/>
      <c r="G103" s="10"/>
      <c r="H103" s="10"/>
      <c r="I103" s="10"/>
    </row>
    <row r="104" spans="2:9" x14ac:dyDescent="0.3">
      <c r="B104" s="10"/>
      <c r="C104" s="10"/>
      <c r="D104" s="10"/>
      <c r="E104" s="10"/>
      <c r="F104" s="10"/>
      <c r="G104" s="10"/>
      <c r="H104" s="10"/>
      <c r="I104" s="10"/>
    </row>
    <row r="105" spans="2:9" x14ac:dyDescent="0.3">
      <c r="B105" s="10"/>
      <c r="C105" s="10"/>
      <c r="D105" s="10"/>
      <c r="E105" s="10"/>
      <c r="F105" s="10"/>
      <c r="G105" s="10"/>
      <c r="H105" s="10"/>
      <c r="I105" s="10"/>
    </row>
    <row r="106" spans="2:9" x14ac:dyDescent="0.3">
      <c r="B106" s="10"/>
      <c r="C106" s="10"/>
      <c r="D106" s="10"/>
      <c r="E106" s="10"/>
      <c r="F106" s="10"/>
      <c r="G106" s="10"/>
      <c r="H106" s="10"/>
      <c r="I106" s="10"/>
    </row>
    <row r="107" spans="2:9" x14ac:dyDescent="0.3">
      <c r="B107" s="10"/>
      <c r="C107" s="10"/>
      <c r="D107" s="10"/>
      <c r="E107" s="10"/>
      <c r="F107" s="10"/>
      <c r="G107" s="10"/>
      <c r="H107" s="10"/>
      <c r="I107" s="10"/>
    </row>
    <row r="108" spans="2:9" x14ac:dyDescent="0.3">
      <c r="B108" s="10"/>
      <c r="C108" s="10"/>
      <c r="D108" s="10"/>
      <c r="E108" s="10"/>
      <c r="F108" s="10"/>
      <c r="G108" s="10"/>
      <c r="H108" s="10"/>
      <c r="I108" s="10"/>
    </row>
    <row r="109" spans="2:9" x14ac:dyDescent="0.3">
      <c r="B109" s="10"/>
      <c r="C109" s="10"/>
      <c r="D109" s="10"/>
      <c r="E109" s="10"/>
      <c r="F109" s="10"/>
      <c r="G109" s="10"/>
      <c r="H109" s="10"/>
      <c r="I109" s="10"/>
    </row>
    <row r="110" spans="2:9" x14ac:dyDescent="0.3">
      <c r="B110" s="10"/>
      <c r="C110" s="10"/>
      <c r="D110" s="10"/>
      <c r="E110" s="10"/>
      <c r="F110" s="10"/>
      <c r="G110" s="10"/>
      <c r="H110" s="10"/>
      <c r="I110" s="10"/>
    </row>
    <row r="111" spans="2:9" x14ac:dyDescent="0.3">
      <c r="B111" s="10"/>
      <c r="C111" s="10"/>
      <c r="D111" s="10"/>
      <c r="E111" s="10"/>
      <c r="F111" s="10"/>
      <c r="G111" s="10"/>
      <c r="H111" s="10"/>
      <c r="I111" s="10"/>
    </row>
    <row r="112" spans="2:9" x14ac:dyDescent="0.3">
      <c r="B112" s="10"/>
      <c r="C112" s="10"/>
      <c r="D112" s="10"/>
      <c r="E112" s="10"/>
      <c r="F112" s="10"/>
      <c r="G112" s="10"/>
      <c r="H112" s="10"/>
      <c r="I112" s="10"/>
    </row>
    <row r="113" spans="2:9" x14ac:dyDescent="0.3">
      <c r="B113" s="10"/>
      <c r="C113" s="10"/>
      <c r="D113" s="10"/>
      <c r="E113" s="10"/>
      <c r="F113" s="10"/>
      <c r="G113" s="10"/>
      <c r="H113" s="10"/>
      <c r="I113" s="10"/>
    </row>
    <row r="114" spans="2:9" x14ac:dyDescent="0.3">
      <c r="B114" s="10"/>
      <c r="C114" s="10"/>
      <c r="D114" s="10"/>
      <c r="E114" s="10"/>
      <c r="F114" s="10"/>
      <c r="G114" s="10"/>
      <c r="H114" s="10"/>
      <c r="I114" s="10"/>
    </row>
    <row r="115" spans="2:9" x14ac:dyDescent="0.3">
      <c r="B115" s="10"/>
      <c r="C115" s="10"/>
      <c r="D115" s="10"/>
      <c r="E115" s="10"/>
      <c r="F115" s="10"/>
      <c r="G115" s="10"/>
      <c r="H115" s="10"/>
      <c r="I115" s="10"/>
    </row>
    <row r="116" spans="2:9" x14ac:dyDescent="0.3">
      <c r="B116" s="10"/>
      <c r="C116" s="10"/>
      <c r="D116" s="10"/>
      <c r="E116" s="10"/>
      <c r="F116" s="10"/>
      <c r="G116" s="10"/>
      <c r="H116" s="10"/>
      <c r="I116" s="10"/>
    </row>
    <row r="117" spans="2:9" x14ac:dyDescent="0.3">
      <c r="B117" s="10"/>
      <c r="C117" s="10"/>
      <c r="D117" s="10"/>
      <c r="E117" s="10"/>
      <c r="F117" s="10"/>
      <c r="G117" s="10"/>
      <c r="H117" s="10"/>
      <c r="I117" s="10"/>
    </row>
    <row r="118" spans="2:9" x14ac:dyDescent="0.3">
      <c r="B118" s="10"/>
      <c r="C118" s="10"/>
      <c r="D118" s="10"/>
      <c r="E118" s="10"/>
      <c r="F118" s="10"/>
      <c r="G118" s="10"/>
      <c r="H118" s="10"/>
      <c r="I118" s="10"/>
    </row>
    <row r="119" spans="2:9" x14ac:dyDescent="0.3">
      <c r="B119" s="10"/>
      <c r="C119" s="10"/>
      <c r="D119" s="10"/>
      <c r="E119" s="10"/>
      <c r="F119" s="10"/>
      <c r="G119" s="10"/>
      <c r="H119" s="10"/>
      <c r="I119" s="10"/>
    </row>
    <row r="120" spans="2:9" x14ac:dyDescent="0.3">
      <c r="B120" s="10"/>
      <c r="C120" s="10"/>
      <c r="D120" s="10"/>
      <c r="E120" s="10"/>
      <c r="F120" s="10"/>
      <c r="G120" s="10"/>
      <c r="H120" s="10"/>
      <c r="I120" s="10"/>
    </row>
    <row r="121" spans="2:9" x14ac:dyDescent="0.3">
      <c r="B121" s="10"/>
      <c r="C121" s="10"/>
      <c r="D121" s="10"/>
      <c r="E121" s="10"/>
      <c r="F121" s="10"/>
      <c r="G121" s="10"/>
      <c r="H121" s="10"/>
      <c r="I121" s="10"/>
    </row>
    <row r="122" spans="2:9" x14ac:dyDescent="0.3">
      <c r="B122" s="10"/>
      <c r="C122" s="10"/>
      <c r="D122" s="10"/>
      <c r="E122" s="10"/>
      <c r="F122" s="10"/>
      <c r="G122" s="10"/>
      <c r="H122" s="10"/>
      <c r="I122" s="10"/>
    </row>
    <row r="123" spans="2:9" x14ac:dyDescent="0.3">
      <c r="B123" s="10"/>
      <c r="C123" s="10"/>
      <c r="D123" s="10"/>
      <c r="E123" s="10"/>
      <c r="F123" s="10"/>
      <c r="G123" s="10"/>
      <c r="H123" s="10"/>
      <c r="I123" s="10"/>
    </row>
    <row r="124" spans="2:9" x14ac:dyDescent="0.3">
      <c r="B124" s="10"/>
      <c r="C124" s="10"/>
      <c r="D124" s="10"/>
      <c r="E124" s="10"/>
      <c r="F124" s="10"/>
      <c r="G124" s="10"/>
      <c r="H124" s="10"/>
      <c r="I124" s="1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77"/>
  <sheetViews>
    <sheetView topLeftCell="A49" workbookViewId="0">
      <selection activeCell="F74" sqref="F74"/>
    </sheetView>
  </sheetViews>
  <sheetFormatPr defaultRowHeight="14.4" x14ac:dyDescent="0.3"/>
  <cols>
    <col min="1" max="1" width="10.5546875" bestFit="1" customWidth="1"/>
    <col min="2" max="2" width="14" bestFit="1" customWidth="1"/>
    <col min="3" max="3" width="17.6640625" bestFit="1" customWidth="1"/>
    <col min="4" max="4" width="10.77734375" bestFit="1" customWidth="1"/>
    <col min="5" max="5" width="12" bestFit="1" customWidth="1"/>
    <col min="6" max="6" width="20.44140625" bestFit="1" customWidth="1"/>
    <col min="7" max="7" width="10.5546875" bestFit="1" customWidth="1"/>
    <col min="8" max="8" width="14" bestFit="1" customWidth="1"/>
    <col min="9" max="10" width="17.6640625" bestFit="1" customWidth="1"/>
  </cols>
  <sheetData>
    <row r="1" spans="1:3" x14ac:dyDescent="0.3">
      <c r="A1" t="s">
        <v>183</v>
      </c>
      <c r="B1" t="s">
        <v>184</v>
      </c>
      <c r="C1" t="s">
        <v>185</v>
      </c>
    </row>
    <row r="2" spans="1:3" x14ac:dyDescent="0.3">
      <c r="A2" s="1">
        <v>36892</v>
      </c>
      <c r="B2">
        <v>67.275075004021886</v>
      </c>
    </row>
    <row r="3" spans="1:3" x14ac:dyDescent="0.3">
      <c r="A3" s="1">
        <v>36923</v>
      </c>
      <c r="B3">
        <v>65.90389903940833</v>
      </c>
    </row>
    <row r="4" spans="1:3" x14ac:dyDescent="0.3">
      <c r="A4" s="1">
        <v>36951</v>
      </c>
      <c r="B4">
        <v>68.756559568329848</v>
      </c>
    </row>
    <row r="5" spans="1:3" x14ac:dyDescent="0.3">
      <c r="A5" s="1">
        <v>36982</v>
      </c>
      <c r="B5">
        <v>67.015085956435101</v>
      </c>
    </row>
    <row r="6" spans="1:3" x14ac:dyDescent="0.3">
      <c r="A6" s="1">
        <v>37012</v>
      </c>
      <c r="B6">
        <v>64.139145236154192</v>
      </c>
    </row>
    <row r="7" spans="1:3" x14ac:dyDescent="0.3">
      <c r="A7" s="1">
        <v>37043</v>
      </c>
      <c r="B7">
        <v>60.591975104475203</v>
      </c>
    </row>
    <row r="8" spans="1:3" x14ac:dyDescent="0.3">
      <c r="A8" s="1">
        <v>37073</v>
      </c>
      <c r="B8">
        <v>64.235468608528123</v>
      </c>
    </row>
    <row r="9" spans="1:3" x14ac:dyDescent="0.3">
      <c r="A9" s="1">
        <v>37104</v>
      </c>
      <c r="B9">
        <v>63.978305925509474</v>
      </c>
    </row>
    <row r="10" spans="1:3" x14ac:dyDescent="0.3">
      <c r="A10" s="1">
        <v>37135</v>
      </c>
      <c r="B10">
        <v>62.890824219452703</v>
      </c>
    </row>
    <row r="11" spans="1:3" x14ac:dyDescent="0.3">
      <c r="A11" s="1">
        <v>37165</v>
      </c>
      <c r="B11">
        <v>64.421428744254769</v>
      </c>
    </row>
    <row r="12" spans="1:3" x14ac:dyDescent="0.3">
      <c r="A12" s="1">
        <v>37196</v>
      </c>
      <c r="B12">
        <v>67.811666448710909</v>
      </c>
    </row>
    <row r="13" spans="1:3" x14ac:dyDescent="0.3">
      <c r="A13" s="1">
        <v>37226</v>
      </c>
      <c r="B13">
        <v>72.610256161328621</v>
      </c>
    </row>
    <row r="14" spans="1:3" x14ac:dyDescent="0.3">
      <c r="A14" s="1">
        <v>37257</v>
      </c>
      <c r="B14">
        <v>69.520172037815399</v>
      </c>
      <c r="C14">
        <v>3.337189937966329</v>
      </c>
    </row>
    <row r="15" spans="1:3" x14ac:dyDescent="0.3">
      <c r="A15" s="1">
        <v>37288</v>
      </c>
      <c r="B15">
        <v>67.82589819716172</v>
      </c>
      <c r="C15">
        <v>2.9163663846415204</v>
      </c>
    </row>
    <row r="16" spans="1:3" x14ac:dyDescent="0.3">
      <c r="A16" s="1">
        <v>37316</v>
      </c>
      <c r="B16">
        <v>70.627720587024911</v>
      </c>
      <c r="C16">
        <v>2.7214290977365181</v>
      </c>
    </row>
    <row r="17" spans="1:3" x14ac:dyDescent="0.3">
      <c r="A17" s="1">
        <v>37347</v>
      </c>
      <c r="B17">
        <v>69.604911463642452</v>
      </c>
      <c r="C17">
        <v>3.864541051086519</v>
      </c>
    </row>
    <row r="18" spans="1:3" x14ac:dyDescent="0.3">
      <c r="A18" s="1">
        <v>37377</v>
      </c>
      <c r="B18">
        <v>67.648313971881521</v>
      </c>
      <c r="C18">
        <v>5.4711810124798319</v>
      </c>
    </row>
    <row r="19" spans="1:3" x14ac:dyDescent="0.3">
      <c r="A19" s="1">
        <v>37408</v>
      </c>
      <c r="B19">
        <v>64.258807528153852</v>
      </c>
      <c r="C19">
        <v>6.0516799747097707</v>
      </c>
    </row>
    <row r="20" spans="1:3" x14ac:dyDescent="0.3">
      <c r="A20" s="1">
        <v>37438</v>
      </c>
      <c r="B20">
        <v>67.96943888892379</v>
      </c>
      <c r="C20">
        <v>5.8129416057532097</v>
      </c>
    </row>
    <row r="21" spans="1:3" x14ac:dyDescent="0.3">
      <c r="A21" s="1">
        <v>37469</v>
      </c>
      <c r="B21">
        <v>67.535780248455552</v>
      </c>
      <c r="C21">
        <v>5.5604384509462932</v>
      </c>
    </row>
    <row r="22" spans="1:3" x14ac:dyDescent="0.3">
      <c r="A22" s="1">
        <v>37500</v>
      </c>
      <c r="B22">
        <v>67.103315691381809</v>
      </c>
      <c r="C22">
        <v>6.6981018681357085</v>
      </c>
    </row>
    <row r="23" spans="1:3" x14ac:dyDescent="0.3">
      <c r="A23" s="1">
        <v>37530</v>
      </c>
      <c r="B23">
        <v>66.534233204782268</v>
      </c>
      <c r="C23">
        <v>3.279660978825973</v>
      </c>
    </row>
    <row r="24" spans="1:3" x14ac:dyDescent="0.3">
      <c r="A24" s="1">
        <v>37561</v>
      </c>
      <c r="B24">
        <v>69.435786083103537</v>
      </c>
      <c r="C24">
        <v>2.3950445689474833</v>
      </c>
    </row>
    <row r="25" spans="1:3" x14ac:dyDescent="0.3">
      <c r="A25" s="1">
        <v>37591</v>
      </c>
      <c r="B25">
        <v>75.091152147437114</v>
      </c>
      <c r="C25">
        <v>3.4167294226263891</v>
      </c>
    </row>
    <row r="26" spans="1:3" x14ac:dyDescent="0.3">
      <c r="A26" s="1">
        <v>37622</v>
      </c>
      <c r="B26">
        <v>72.456234935692336</v>
      </c>
      <c r="C26">
        <v>4.2233251325670835</v>
      </c>
    </row>
    <row r="27" spans="1:3" x14ac:dyDescent="0.3">
      <c r="A27" s="1">
        <v>37653</v>
      </c>
      <c r="B27">
        <v>70.663539485633677</v>
      </c>
      <c r="C27">
        <v>4.1837135429054939</v>
      </c>
    </row>
    <row r="28" spans="1:3" x14ac:dyDescent="0.3">
      <c r="A28" s="1">
        <v>37681</v>
      </c>
      <c r="B28">
        <v>74.325155301369847</v>
      </c>
      <c r="C28">
        <v>5.2351041257080908</v>
      </c>
    </row>
    <row r="29" spans="1:3" x14ac:dyDescent="0.3">
      <c r="A29" s="1">
        <v>37712</v>
      </c>
      <c r="B29">
        <v>71.534215276968681</v>
      </c>
      <c r="C29">
        <v>2.7717926404288136</v>
      </c>
    </row>
    <row r="30" spans="1:3" x14ac:dyDescent="0.3">
      <c r="A30" s="1">
        <v>37742</v>
      </c>
      <c r="B30">
        <v>68.843418437817988</v>
      </c>
      <c r="C30">
        <v>1.766643388086834</v>
      </c>
    </row>
    <row r="31" spans="1:3" x14ac:dyDescent="0.3">
      <c r="A31" s="1">
        <v>37773</v>
      </c>
      <c r="B31">
        <v>65.879650479093385</v>
      </c>
      <c r="C31">
        <v>2.5223669926171368</v>
      </c>
    </row>
    <row r="32" spans="1:3" x14ac:dyDescent="0.3">
      <c r="A32" s="1">
        <v>37803</v>
      </c>
      <c r="B32">
        <v>70.009628145810183</v>
      </c>
      <c r="C32">
        <v>3.0016273346326727</v>
      </c>
    </row>
    <row r="33" spans="1:3" x14ac:dyDescent="0.3">
      <c r="A33" s="1">
        <v>37834</v>
      </c>
      <c r="B33">
        <v>69.536117204704297</v>
      </c>
      <c r="C33">
        <v>2.9618921242780658</v>
      </c>
    </row>
    <row r="34" spans="1:3" x14ac:dyDescent="0.3">
      <c r="A34" s="1">
        <v>37865</v>
      </c>
      <c r="B34">
        <v>67.628716409398834</v>
      </c>
      <c r="C34">
        <v>0.78297281230248927</v>
      </c>
    </row>
    <row r="35" spans="1:3" x14ac:dyDescent="0.3">
      <c r="A35" s="1">
        <v>37895</v>
      </c>
      <c r="B35">
        <v>67.633864902669302</v>
      </c>
      <c r="C35">
        <v>1.6527306995521227</v>
      </c>
    </row>
    <row r="36" spans="1:3" x14ac:dyDescent="0.3">
      <c r="A36" s="1">
        <v>37926</v>
      </c>
      <c r="B36">
        <v>71.058416354408692</v>
      </c>
      <c r="C36">
        <v>2.3368789536898618</v>
      </c>
    </row>
    <row r="37" spans="1:3" x14ac:dyDescent="0.3">
      <c r="A37" s="1">
        <v>37956</v>
      </c>
      <c r="B37">
        <v>75.124970434801213</v>
      </c>
      <c r="C37">
        <v>4.5036314395190402E-2</v>
      </c>
    </row>
    <row r="38" spans="1:3" x14ac:dyDescent="0.3">
      <c r="A38" s="1">
        <v>37987</v>
      </c>
      <c r="B38">
        <v>72.800294053169594</v>
      </c>
      <c r="C38">
        <v>0.47485094661989535</v>
      </c>
    </row>
    <row r="39" spans="1:3" x14ac:dyDescent="0.3">
      <c r="A39" s="1">
        <v>38018</v>
      </c>
      <c r="B39">
        <v>73.019413621175843</v>
      </c>
      <c r="C39">
        <v>3.33393168908718</v>
      </c>
    </row>
    <row r="40" spans="1:3" x14ac:dyDescent="0.3">
      <c r="A40" s="1">
        <v>38047</v>
      </c>
      <c r="B40">
        <v>75.217329297462697</v>
      </c>
      <c r="C40">
        <v>1.2003661377838029</v>
      </c>
    </row>
    <row r="41" spans="1:3" x14ac:dyDescent="0.3">
      <c r="A41" s="1">
        <v>38078</v>
      </c>
      <c r="B41">
        <v>73.15288369492923</v>
      </c>
      <c r="C41">
        <v>2.2627890886806057</v>
      </c>
    </row>
    <row r="42" spans="1:3" x14ac:dyDescent="0.3">
      <c r="A42" s="1">
        <v>38108</v>
      </c>
      <c r="B42">
        <v>70.160816358930646</v>
      </c>
      <c r="C42">
        <v>1.9136149119361081</v>
      </c>
    </row>
    <row r="43" spans="1:3" x14ac:dyDescent="0.3">
      <c r="A43" s="1">
        <v>38139</v>
      </c>
      <c r="B43">
        <v>68.612941893444159</v>
      </c>
      <c r="C43">
        <v>4.1489160833027938</v>
      </c>
    </row>
    <row r="44" spans="1:3" x14ac:dyDescent="0.3">
      <c r="A44" s="1">
        <v>38169</v>
      </c>
      <c r="B44">
        <v>72.214187096435907</v>
      </c>
      <c r="C44">
        <v>3.1489368091403942</v>
      </c>
    </row>
    <row r="45" spans="1:3" x14ac:dyDescent="0.3">
      <c r="A45" s="1">
        <v>38200</v>
      </c>
      <c r="B45">
        <v>71.337392845144137</v>
      </c>
      <c r="C45">
        <v>2.5904173440359841</v>
      </c>
    </row>
    <row r="46" spans="1:3" x14ac:dyDescent="0.3">
      <c r="A46" s="1">
        <v>38231</v>
      </c>
      <c r="B46">
        <v>69.703082729010362</v>
      </c>
      <c r="C46">
        <v>3.0672862501989471</v>
      </c>
    </row>
    <row r="47" spans="1:3" x14ac:dyDescent="0.3">
      <c r="A47" s="1">
        <v>38261</v>
      </c>
      <c r="B47">
        <v>71.032301656978518</v>
      </c>
      <c r="C47">
        <v>5.0247561028781149</v>
      </c>
    </row>
    <row r="48" spans="1:3" x14ac:dyDescent="0.3">
      <c r="A48" s="1">
        <v>38292</v>
      </c>
      <c r="B48">
        <v>73.398452680910182</v>
      </c>
      <c r="C48">
        <v>3.2931163492729638</v>
      </c>
    </row>
    <row r="49" spans="1:3" x14ac:dyDescent="0.3">
      <c r="A49" s="1">
        <v>38322</v>
      </c>
      <c r="B49">
        <v>79.121234162608317</v>
      </c>
      <c r="C49">
        <v>5.3194879208309942</v>
      </c>
    </row>
    <row r="50" spans="1:3" x14ac:dyDescent="0.3">
      <c r="A50" s="1">
        <v>38353</v>
      </c>
      <c r="B50">
        <v>75.03466030806733</v>
      </c>
      <c r="C50">
        <v>3.0691720190935854</v>
      </c>
    </row>
    <row r="51" spans="1:3" x14ac:dyDescent="0.3">
      <c r="A51" s="1">
        <v>38384</v>
      </c>
      <c r="B51">
        <v>74.964129911823903</v>
      </c>
      <c r="C51">
        <v>2.6632866442029268</v>
      </c>
    </row>
    <row r="52" spans="1:3" x14ac:dyDescent="0.3">
      <c r="A52" s="1">
        <v>38412</v>
      </c>
      <c r="B52">
        <v>78.463318582749679</v>
      </c>
      <c r="C52">
        <v>4.3154806420340179</v>
      </c>
    </row>
    <row r="53" spans="1:3" x14ac:dyDescent="0.3">
      <c r="A53" s="1">
        <v>38443</v>
      </c>
      <c r="B53">
        <v>76.558542468081782</v>
      </c>
      <c r="C53">
        <v>4.6555359148317876</v>
      </c>
    </row>
    <row r="54" spans="1:3" x14ac:dyDescent="0.3">
      <c r="A54" s="1">
        <v>38473</v>
      </c>
      <c r="B54">
        <v>74.350745889527218</v>
      </c>
      <c r="C54">
        <v>5.9718939260364579</v>
      </c>
    </row>
    <row r="55" spans="1:3" x14ac:dyDescent="0.3">
      <c r="A55" s="1">
        <v>38504</v>
      </c>
      <c r="B55">
        <v>71.514307773647857</v>
      </c>
      <c r="C55">
        <v>4.228598570674194</v>
      </c>
    </row>
    <row r="56" spans="1:3" x14ac:dyDescent="0.3">
      <c r="A56" s="1">
        <v>38534</v>
      </c>
      <c r="B56">
        <v>73.732274179056489</v>
      </c>
      <c r="C56">
        <v>2.1022006113470439</v>
      </c>
    </row>
    <row r="57" spans="1:3" x14ac:dyDescent="0.3">
      <c r="A57" s="1">
        <v>38565</v>
      </c>
      <c r="B57">
        <v>73.018147466484919</v>
      </c>
      <c r="C57">
        <v>2.3560639859509251</v>
      </c>
    </row>
    <row r="58" spans="1:3" x14ac:dyDescent="0.3">
      <c r="A58" s="1">
        <v>38596</v>
      </c>
      <c r="B58">
        <v>71.604710791950993</v>
      </c>
      <c r="C58">
        <v>2.7281835874228335</v>
      </c>
    </row>
    <row r="59" spans="1:3" x14ac:dyDescent="0.3">
      <c r="A59" s="1">
        <v>38626</v>
      </c>
      <c r="B59">
        <v>70.328354375246079</v>
      </c>
      <c r="C59">
        <v>-0.99102417535597453</v>
      </c>
    </row>
    <row r="60" spans="1:3" x14ac:dyDescent="0.3">
      <c r="A60" s="1">
        <v>38657</v>
      </c>
      <c r="B60">
        <v>74.349270292364551</v>
      </c>
      <c r="C60">
        <v>1.2954191494852123</v>
      </c>
    </row>
    <row r="61" spans="1:3" x14ac:dyDescent="0.3">
      <c r="A61" s="1">
        <v>38687</v>
      </c>
      <c r="B61">
        <v>82.517963137542637</v>
      </c>
      <c r="C61">
        <v>4.2930687455575196</v>
      </c>
    </row>
    <row r="62" spans="1:3" x14ac:dyDescent="0.3">
      <c r="A62" s="1">
        <v>38718</v>
      </c>
      <c r="B62">
        <v>78.546851335973557</v>
      </c>
      <c r="C62">
        <v>4.680758216917809</v>
      </c>
    </row>
    <row r="63" spans="1:3" x14ac:dyDescent="0.3">
      <c r="A63" s="1">
        <v>38749</v>
      </c>
      <c r="B63">
        <v>77.53930253891906</v>
      </c>
      <c r="C63">
        <v>3.4352064515711618</v>
      </c>
    </row>
    <row r="64" spans="1:3" x14ac:dyDescent="0.3">
      <c r="A64" s="1">
        <v>38777</v>
      </c>
      <c r="B64">
        <v>83.604716224212439</v>
      </c>
      <c r="C64">
        <v>6.5526130354026435</v>
      </c>
    </row>
    <row r="65" spans="1:3" x14ac:dyDescent="0.3">
      <c r="A65" s="1">
        <v>38808</v>
      </c>
      <c r="B65">
        <v>76.714825824298188</v>
      </c>
      <c r="C65">
        <v>0.20413575177657609</v>
      </c>
    </row>
    <row r="66" spans="1:3" x14ac:dyDescent="0.3">
      <c r="A66" s="1">
        <v>38838</v>
      </c>
      <c r="B66">
        <v>76.868973124605958</v>
      </c>
      <c r="C66">
        <v>3.3869562503386277</v>
      </c>
    </row>
    <row r="67" spans="1:3" x14ac:dyDescent="0.3">
      <c r="A67" s="1">
        <v>38869</v>
      </c>
      <c r="B67">
        <v>75.327493803236607</v>
      </c>
      <c r="C67">
        <v>5.3320603223315564</v>
      </c>
    </row>
    <row r="68" spans="1:3" x14ac:dyDescent="0.3">
      <c r="A68" s="1">
        <v>38899</v>
      </c>
      <c r="B68">
        <v>77.877204531185996</v>
      </c>
      <c r="C68">
        <v>5.6215956964295941</v>
      </c>
    </row>
    <row r="69" spans="1:3" x14ac:dyDescent="0.3">
      <c r="A69" s="1">
        <v>38930</v>
      </c>
      <c r="B69">
        <v>77.612255541537479</v>
      </c>
      <c r="C69">
        <v>6.291734636463147</v>
      </c>
    </row>
    <row r="70" spans="1:3" x14ac:dyDescent="0.3">
      <c r="A70" s="1">
        <v>38961</v>
      </c>
      <c r="B70">
        <v>77.306155521117532</v>
      </c>
      <c r="C70">
        <v>7.9623877620736465</v>
      </c>
    </row>
    <row r="71" spans="1:3" x14ac:dyDescent="0.3">
      <c r="A71" s="1">
        <v>38991</v>
      </c>
      <c r="B71">
        <v>77.458725416346653</v>
      </c>
      <c r="C71">
        <v>10.138686031320375</v>
      </c>
    </row>
    <row r="72" spans="1:3" x14ac:dyDescent="0.3">
      <c r="A72" s="1">
        <v>39022</v>
      </c>
      <c r="B72">
        <v>80.900186902171015</v>
      </c>
      <c r="C72">
        <v>8.811003233853171</v>
      </c>
    </row>
    <row r="73" spans="1:3" x14ac:dyDescent="0.3">
      <c r="A73" s="1">
        <v>39052</v>
      </c>
      <c r="B73">
        <v>86.645698468693084</v>
      </c>
      <c r="C73">
        <v>5.0022263931433315</v>
      </c>
    </row>
    <row r="74" spans="1:3" x14ac:dyDescent="0.3">
      <c r="A74" s="1">
        <v>39083</v>
      </c>
      <c r="B74">
        <v>83.39532659442942</v>
      </c>
      <c r="C74">
        <v>6.1727175258969424</v>
      </c>
    </row>
    <row r="75" spans="1:3" x14ac:dyDescent="0.3">
      <c r="A75" s="1">
        <v>39114</v>
      </c>
      <c r="B75">
        <v>83.031493695412209</v>
      </c>
      <c r="C75">
        <v>7.0831062140860297</v>
      </c>
    </row>
    <row r="76" spans="1:3" x14ac:dyDescent="0.3">
      <c r="A76" s="1">
        <v>39142</v>
      </c>
      <c r="B76">
        <v>88.19969052810039</v>
      </c>
      <c r="C76">
        <v>5.4960706900374845</v>
      </c>
    </row>
    <row r="77" spans="1:3" x14ac:dyDescent="0.3">
      <c r="A77" s="1">
        <v>39173</v>
      </c>
      <c r="B77">
        <v>82.241495750344313</v>
      </c>
      <c r="C77">
        <v>7.2041745082026125</v>
      </c>
    </row>
    <row r="78" spans="1:3" x14ac:dyDescent="0.3">
      <c r="A78" s="1">
        <v>39203</v>
      </c>
      <c r="B78">
        <v>82.381191382751737</v>
      </c>
      <c r="C78">
        <v>7.1709274029332732</v>
      </c>
    </row>
    <row r="79" spans="1:3" x14ac:dyDescent="0.3">
      <c r="A79" s="1">
        <v>39234</v>
      </c>
      <c r="B79">
        <v>81.088534840706359</v>
      </c>
      <c r="C79">
        <v>7.6479924481732828</v>
      </c>
    </row>
    <row r="80" spans="1:3" x14ac:dyDescent="0.3">
      <c r="A80" s="1">
        <v>39264</v>
      </c>
      <c r="B80">
        <v>83.060280651605822</v>
      </c>
      <c r="C80">
        <v>6.6554470613339163</v>
      </c>
    </row>
    <row r="81" spans="1:3" x14ac:dyDescent="0.3">
      <c r="A81" s="1">
        <v>39295</v>
      </c>
      <c r="B81">
        <v>82.687196486771526</v>
      </c>
      <c r="C81">
        <v>6.5388396585355935</v>
      </c>
    </row>
    <row r="82" spans="1:3" x14ac:dyDescent="0.3">
      <c r="A82" s="1">
        <v>39326</v>
      </c>
      <c r="B82">
        <v>80.612370092199015</v>
      </c>
      <c r="C82">
        <v>4.2767804824783013</v>
      </c>
    </row>
    <row r="83" spans="1:3" x14ac:dyDescent="0.3">
      <c r="A83" s="1">
        <v>39356</v>
      </c>
      <c r="B83">
        <v>81.129012216921709</v>
      </c>
      <c r="C83">
        <v>4.7383774789050221</v>
      </c>
    </row>
    <row r="84" spans="1:3" x14ac:dyDescent="0.3">
      <c r="A84" s="1">
        <v>39387</v>
      </c>
      <c r="B84">
        <v>85.669360392584807</v>
      </c>
      <c r="C84">
        <v>5.8951328458374661</v>
      </c>
    </row>
    <row r="85" spans="1:3" x14ac:dyDescent="0.3">
      <c r="A85" s="1">
        <v>39417</v>
      </c>
      <c r="B85">
        <v>90.152861997034094</v>
      </c>
      <c r="C85">
        <v>4.047706453204043</v>
      </c>
    </row>
    <row r="86" spans="1:3" x14ac:dyDescent="0.3">
      <c r="A86" s="1">
        <v>39448</v>
      </c>
      <c r="B86">
        <v>87.368440497905539</v>
      </c>
      <c r="C86">
        <v>4.7641925102089715</v>
      </c>
    </row>
    <row r="87" spans="1:3" x14ac:dyDescent="0.3">
      <c r="A87" s="1">
        <v>39479</v>
      </c>
      <c r="B87">
        <v>86.355590182389918</v>
      </c>
      <c r="C87">
        <v>4.0034164616761245</v>
      </c>
    </row>
    <row r="88" spans="1:3" x14ac:dyDescent="0.3">
      <c r="A88" s="1">
        <v>39508</v>
      </c>
      <c r="B88">
        <v>88.362874048084876</v>
      </c>
      <c r="C88">
        <v>0.18501597795572877</v>
      </c>
    </row>
    <row r="89" spans="1:3" x14ac:dyDescent="0.3">
      <c r="A89" s="1">
        <v>39539</v>
      </c>
      <c r="B89">
        <v>88.838879045208657</v>
      </c>
      <c r="C89">
        <v>8.0219641370478314</v>
      </c>
    </row>
    <row r="90" spans="1:3" x14ac:dyDescent="0.3">
      <c r="A90" s="1">
        <v>39569</v>
      </c>
      <c r="B90">
        <v>86.637754178178454</v>
      </c>
      <c r="C90">
        <v>5.1669109465172482</v>
      </c>
    </row>
    <row r="91" spans="1:3" x14ac:dyDescent="0.3">
      <c r="A91" s="1">
        <v>39600</v>
      </c>
      <c r="B91">
        <v>84.413783432587408</v>
      </c>
      <c r="C91">
        <v>4.1007629480706669</v>
      </c>
    </row>
    <row r="92" spans="1:3" x14ac:dyDescent="0.3">
      <c r="A92" s="1">
        <v>39630</v>
      </c>
      <c r="B92">
        <v>85.187165969873618</v>
      </c>
      <c r="C92">
        <v>2.5606526989584495</v>
      </c>
    </row>
    <row r="93" spans="1:3" x14ac:dyDescent="0.3">
      <c r="A93" s="1">
        <v>39661</v>
      </c>
      <c r="B93">
        <v>85.34665407010047</v>
      </c>
      <c r="C93">
        <v>3.216287038773189</v>
      </c>
    </row>
    <row r="94" spans="1:3" x14ac:dyDescent="0.3">
      <c r="A94" s="1">
        <v>39692</v>
      </c>
      <c r="B94">
        <v>83.618411810120335</v>
      </c>
      <c r="C94">
        <v>3.7290079853541158</v>
      </c>
    </row>
    <row r="95" spans="1:3" x14ac:dyDescent="0.3">
      <c r="A95" s="1">
        <v>39722</v>
      </c>
      <c r="B95">
        <v>84.97739792892898</v>
      </c>
      <c r="C95">
        <v>4.7435382323126447</v>
      </c>
    </row>
    <row r="96" spans="1:3" x14ac:dyDescent="0.3">
      <c r="A96" s="1">
        <v>39753</v>
      </c>
      <c r="B96">
        <v>87.570231231015484</v>
      </c>
      <c r="C96">
        <v>2.2188456056165649</v>
      </c>
    </row>
    <row r="97" spans="1:3" x14ac:dyDescent="0.3">
      <c r="A97" s="1">
        <v>39783</v>
      </c>
      <c r="B97">
        <v>91.730952155602566</v>
      </c>
      <c r="C97">
        <v>1.750460410918933</v>
      </c>
    </row>
    <row r="98" spans="1:3" x14ac:dyDescent="0.3">
      <c r="A98" s="1">
        <v>39814</v>
      </c>
      <c r="B98">
        <v>86.681596545741812</v>
      </c>
      <c r="C98">
        <v>-0.78614651726579154</v>
      </c>
    </row>
    <row r="99" spans="1:3" x14ac:dyDescent="0.3">
      <c r="A99" s="1">
        <v>39845</v>
      </c>
      <c r="B99">
        <v>84.95113267359875</v>
      </c>
      <c r="C99">
        <v>-1.6263654800168013</v>
      </c>
    </row>
    <row r="100" spans="1:3" x14ac:dyDescent="0.3">
      <c r="A100" s="1">
        <v>39873</v>
      </c>
      <c r="B100">
        <v>90.136824832463915</v>
      </c>
      <c r="C100">
        <v>2.0075747914375199</v>
      </c>
    </row>
    <row r="101" spans="1:3" x14ac:dyDescent="0.3">
      <c r="A101" s="1">
        <v>39904</v>
      </c>
      <c r="B101">
        <v>87.76242986887496</v>
      </c>
      <c r="C101">
        <v>-1.2116870315145576</v>
      </c>
    </row>
    <row r="102" spans="1:3" x14ac:dyDescent="0.3">
      <c r="A102" s="1">
        <v>39934</v>
      </c>
      <c r="B102">
        <v>85.711175213263033</v>
      </c>
      <c r="C102">
        <v>-1.0694863615806869</v>
      </c>
    </row>
    <row r="103" spans="1:3" x14ac:dyDescent="0.3">
      <c r="A103" s="1">
        <v>39965</v>
      </c>
      <c r="B103">
        <v>83.939843469423536</v>
      </c>
      <c r="C103">
        <v>-0.56144855009651451</v>
      </c>
    </row>
    <row r="104" spans="1:3" x14ac:dyDescent="0.3">
      <c r="A104" s="1">
        <v>39995</v>
      </c>
      <c r="B104">
        <v>87.136023045039664</v>
      </c>
      <c r="C104">
        <v>2.2877355444073117</v>
      </c>
    </row>
    <row r="105" spans="1:3" x14ac:dyDescent="0.3">
      <c r="A105" s="1">
        <v>40026</v>
      </c>
      <c r="B105">
        <v>85.842156974362467</v>
      </c>
      <c r="C105">
        <v>0.58057683650376646</v>
      </c>
    </row>
    <row r="106" spans="1:3" x14ac:dyDescent="0.3">
      <c r="A106" s="1">
        <v>40057</v>
      </c>
      <c r="B106">
        <v>84.696090269321743</v>
      </c>
      <c r="C106">
        <v>1.288805223481873</v>
      </c>
    </row>
    <row r="107" spans="1:3" x14ac:dyDescent="0.3">
      <c r="A107" s="1">
        <v>40087</v>
      </c>
      <c r="B107">
        <v>87.070478631275279</v>
      </c>
      <c r="C107">
        <v>2.463102840706938</v>
      </c>
    </row>
    <row r="108" spans="1:3" x14ac:dyDescent="0.3">
      <c r="A108" s="1">
        <v>40118</v>
      </c>
      <c r="B108">
        <v>87.912243086169696</v>
      </c>
      <c r="C108">
        <v>0.39055721373163976</v>
      </c>
    </row>
    <row r="109" spans="1:3" x14ac:dyDescent="0.3">
      <c r="A109" s="1">
        <v>40148</v>
      </c>
      <c r="B109">
        <v>95.146083243230336</v>
      </c>
      <c r="C109">
        <v>3.7229866336007542</v>
      </c>
    </row>
    <row r="110" spans="1:3" x14ac:dyDescent="0.3">
      <c r="A110" s="1">
        <v>40179</v>
      </c>
      <c r="B110">
        <v>88.465399438771328</v>
      </c>
      <c r="C110">
        <v>2.0578796008772144</v>
      </c>
    </row>
    <row r="111" spans="1:3" x14ac:dyDescent="0.3">
      <c r="A111" s="1">
        <v>40210</v>
      </c>
      <c r="B111">
        <v>87.097369160406402</v>
      </c>
      <c r="C111">
        <v>2.5264365750766018</v>
      </c>
    </row>
    <row r="112" spans="1:3" x14ac:dyDescent="0.3">
      <c r="A112" s="1">
        <v>40238</v>
      </c>
      <c r="B112">
        <v>94.106556977766445</v>
      </c>
      <c r="C112">
        <v>4.4041180202220431</v>
      </c>
    </row>
    <row r="113" spans="1:3" x14ac:dyDescent="0.3">
      <c r="A113" s="1">
        <v>40269</v>
      </c>
      <c r="B113">
        <v>89.651538411345086</v>
      </c>
      <c r="C113">
        <v>2.1525253406185669</v>
      </c>
    </row>
    <row r="114" spans="1:3" x14ac:dyDescent="0.3">
      <c r="A114" s="1">
        <v>40299</v>
      </c>
      <c r="B114">
        <v>88.302392142920397</v>
      </c>
      <c r="C114">
        <v>3.0231961272377816</v>
      </c>
    </row>
    <row r="115" spans="1:3" x14ac:dyDescent="0.3">
      <c r="A115" s="1">
        <v>40330</v>
      </c>
      <c r="B115">
        <v>87.516432124283682</v>
      </c>
      <c r="C115">
        <v>4.2608950732234518</v>
      </c>
    </row>
    <row r="116" spans="1:3" x14ac:dyDescent="0.3">
      <c r="A116" s="1">
        <v>40360</v>
      </c>
      <c r="B116">
        <v>88.071130682454253</v>
      </c>
      <c r="C116">
        <v>1.0731584994775716</v>
      </c>
    </row>
    <row r="117" spans="1:3" x14ac:dyDescent="0.3">
      <c r="A117" s="1">
        <v>40391</v>
      </c>
      <c r="B117">
        <v>87.286783533979943</v>
      </c>
      <c r="C117">
        <v>1.6828870691691975</v>
      </c>
    </row>
    <row r="118" spans="1:3" x14ac:dyDescent="0.3">
      <c r="A118" s="1">
        <v>40422</v>
      </c>
      <c r="B118">
        <v>86.964035753670331</v>
      </c>
      <c r="C118">
        <v>2.6777451912323613</v>
      </c>
    </row>
    <row r="119" spans="1:3" x14ac:dyDescent="0.3">
      <c r="A119" s="1">
        <v>40452</v>
      </c>
      <c r="B119">
        <v>88.70397725743031</v>
      </c>
      <c r="C119">
        <v>1.876064829128296</v>
      </c>
    </row>
    <row r="120" spans="1:3" x14ac:dyDescent="0.3">
      <c r="A120" s="1">
        <v>40483</v>
      </c>
      <c r="B120">
        <v>91.325821019195189</v>
      </c>
      <c r="C120">
        <v>3.882938045022442</v>
      </c>
    </row>
    <row r="121" spans="1:3" x14ac:dyDescent="0.3">
      <c r="A121" s="1">
        <v>40513</v>
      </c>
      <c r="B121">
        <v>98.867992704016217</v>
      </c>
      <c r="C121">
        <v>3.9117842100459654</v>
      </c>
    </row>
    <row r="122" spans="1:3" x14ac:dyDescent="0.3">
      <c r="A122" s="1">
        <v>40544</v>
      </c>
      <c r="B122">
        <v>92.192400693149892</v>
      </c>
      <c r="C122">
        <v>4.2129479751663865</v>
      </c>
    </row>
    <row r="123" spans="1:3" x14ac:dyDescent="0.3">
      <c r="A123" s="1">
        <v>40575</v>
      </c>
      <c r="B123">
        <v>91.290356136146485</v>
      </c>
      <c r="C123">
        <v>4.8141373455470386</v>
      </c>
    </row>
    <row r="124" spans="1:3" x14ac:dyDescent="0.3">
      <c r="A124" s="1">
        <v>40603</v>
      </c>
      <c r="B124">
        <v>96.931553172638573</v>
      </c>
      <c r="C124">
        <v>3.0019121787013887</v>
      </c>
    </row>
    <row r="125" spans="1:3" x14ac:dyDescent="0.3">
      <c r="A125" s="1">
        <v>40634</v>
      </c>
      <c r="B125">
        <v>93.574253354945924</v>
      </c>
      <c r="C125">
        <v>4.3755132517663782</v>
      </c>
    </row>
    <row r="126" spans="1:3" x14ac:dyDescent="0.3">
      <c r="A126" s="1">
        <v>40664</v>
      </c>
      <c r="B126">
        <v>92.225518278631398</v>
      </c>
      <c r="C126">
        <v>4.4428310949507335</v>
      </c>
    </row>
    <row r="127" spans="1:3" x14ac:dyDescent="0.3">
      <c r="A127" s="1">
        <v>40695</v>
      </c>
      <c r="B127">
        <v>91.625660367786864</v>
      </c>
      <c r="C127">
        <v>4.6953790776886279</v>
      </c>
    </row>
    <row r="128" spans="1:3" x14ac:dyDescent="0.3">
      <c r="A128" s="1">
        <v>40725</v>
      </c>
      <c r="B128">
        <v>92.697747839907876</v>
      </c>
      <c r="C128">
        <v>5.2532732594692959</v>
      </c>
    </row>
    <row r="129" spans="1:3" x14ac:dyDescent="0.3">
      <c r="A129" s="1">
        <v>40756</v>
      </c>
      <c r="B129">
        <v>92.543609222710842</v>
      </c>
      <c r="C129">
        <v>6.0224761136770297</v>
      </c>
    </row>
    <row r="130" spans="1:3" x14ac:dyDescent="0.3">
      <c r="A130" s="1">
        <v>40787</v>
      </c>
      <c r="B130">
        <v>92.125336007070132</v>
      </c>
      <c r="C130">
        <v>5.9349824426495417</v>
      </c>
    </row>
    <row r="131" spans="1:3" x14ac:dyDescent="0.3">
      <c r="A131" s="1">
        <v>40817</v>
      </c>
      <c r="B131">
        <v>91.78624117933748</v>
      </c>
      <c r="C131">
        <v>3.4747753338748737</v>
      </c>
    </row>
    <row r="132" spans="1:3" x14ac:dyDescent="0.3">
      <c r="A132" s="1">
        <v>40848</v>
      </c>
      <c r="B132">
        <v>95.83079028559618</v>
      </c>
      <c r="C132">
        <v>4.9328538370918267</v>
      </c>
    </row>
    <row r="133" spans="1:3" x14ac:dyDescent="0.3">
      <c r="A133" s="1">
        <v>40878</v>
      </c>
      <c r="B133">
        <v>101.38053634626294</v>
      </c>
      <c r="C133">
        <v>2.5413114735408868</v>
      </c>
    </row>
    <row r="134" spans="1:3" x14ac:dyDescent="0.3">
      <c r="A134" s="1">
        <v>40909</v>
      </c>
      <c r="B134">
        <v>95.08672636890644</v>
      </c>
      <c r="C134">
        <v>3.139440619829315</v>
      </c>
    </row>
    <row r="135" spans="1:3" x14ac:dyDescent="0.3">
      <c r="A135" s="1">
        <v>40940</v>
      </c>
      <c r="B135">
        <v>94.958856906772738</v>
      </c>
      <c r="C135">
        <v>4.0184976002889243</v>
      </c>
    </row>
    <row r="136" spans="1:3" x14ac:dyDescent="0.3">
      <c r="A136" s="1">
        <v>40969</v>
      </c>
      <c r="B136">
        <v>101.0691025092592</v>
      </c>
      <c r="C136">
        <v>4.2685268121635431</v>
      </c>
    </row>
    <row r="137" spans="1:3" x14ac:dyDescent="0.3">
      <c r="A137" s="1">
        <v>41000</v>
      </c>
      <c r="B137">
        <v>95.101132933575002</v>
      </c>
      <c r="C137">
        <v>1.6317304428145718</v>
      </c>
    </row>
    <row r="138" spans="1:3" x14ac:dyDescent="0.3">
      <c r="A138" s="1">
        <v>41030</v>
      </c>
      <c r="B138">
        <v>95.599824835539195</v>
      </c>
      <c r="C138">
        <v>3.658755862681474</v>
      </c>
    </row>
    <row r="139" spans="1:3" x14ac:dyDescent="0.3">
      <c r="A139" s="1">
        <v>41061</v>
      </c>
      <c r="B139">
        <v>94.161151178948188</v>
      </c>
      <c r="C139">
        <v>2.767227871519637</v>
      </c>
    </row>
    <row r="140" spans="1:3" x14ac:dyDescent="0.3">
      <c r="A140" s="1">
        <v>41091</v>
      </c>
      <c r="B140">
        <v>95.011177764861102</v>
      </c>
      <c r="C140">
        <v>2.4956700447011997</v>
      </c>
    </row>
    <row r="141" spans="1:3" x14ac:dyDescent="0.3">
      <c r="A141" s="1">
        <v>41122</v>
      </c>
      <c r="B141">
        <v>95.247528227994977</v>
      </c>
      <c r="C141">
        <v>2.9217782059666888</v>
      </c>
    </row>
    <row r="142" spans="1:3" x14ac:dyDescent="0.3">
      <c r="A142" s="1">
        <v>41153</v>
      </c>
      <c r="B142">
        <v>94.065641320027922</v>
      </c>
      <c r="C142">
        <v>2.1061581938858609</v>
      </c>
    </row>
    <row r="143" spans="1:3" x14ac:dyDescent="0.3">
      <c r="A143" s="1">
        <v>41183</v>
      </c>
      <c r="B143">
        <v>96.333723996597755</v>
      </c>
      <c r="C143">
        <v>4.9544275469077377</v>
      </c>
    </row>
    <row r="144" spans="1:3" x14ac:dyDescent="0.3">
      <c r="A144" s="1">
        <v>41214</v>
      </c>
      <c r="B144">
        <v>98.889028681116542</v>
      </c>
      <c r="C144">
        <v>3.1912899668323291</v>
      </c>
    </row>
    <row r="145" spans="1:3" x14ac:dyDescent="0.3">
      <c r="A145" s="1">
        <v>41244</v>
      </c>
      <c r="B145">
        <v>104.05894508767088</v>
      </c>
      <c r="C145">
        <v>2.6419358566617746</v>
      </c>
    </row>
    <row r="146" spans="1:3" x14ac:dyDescent="0.3">
      <c r="A146" s="1">
        <v>41275</v>
      </c>
      <c r="B146">
        <v>99.155874470289916</v>
      </c>
      <c r="C146">
        <v>4.2794070810645763</v>
      </c>
    </row>
    <row r="147" spans="1:3" x14ac:dyDescent="0.3">
      <c r="A147" s="1">
        <v>41306</v>
      </c>
      <c r="B147">
        <v>98.809445881102562</v>
      </c>
      <c r="C147">
        <v>4.0550077157207198</v>
      </c>
    </row>
    <row r="148" spans="1:3" x14ac:dyDescent="0.3">
      <c r="A148" s="1">
        <v>41334</v>
      </c>
      <c r="B148">
        <v>101.6422476869151</v>
      </c>
      <c r="C148">
        <v>0.56708248458363641</v>
      </c>
    </row>
    <row r="149" spans="1:3" x14ac:dyDescent="0.3">
      <c r="A149" s="1">
        <v>41365</v>
      </c>
      <c r="B149">
        <v>101.1353496659726</v>
      </c>
      <c r="C149">
        <v>6.3450524155293806</v>
      </c>
    </row>
    <row r="150" spans="1:3" x14ac:dyDescent="0.3">
      <c r="A150" s="1">
        <v>41395</v>
      </c>
      <c r="B150">
        <v>99.514837128105881</v>
      </c>
      <c r="C150">
        <v>4.0952086463565252</v>
      </c>
    </row>
    <row r="151" spans="1:3" x14ac:dyDescent="0.3">
      <c r="A151" s="1">
        <v>41426</v>
      </c>
      <c r="B151">
        <v>96.772810144451185</v>
      </c>
      <c r="C151">
        <v>2.7736056035887628</v>
      </c>
    </row>
    <row r="152" spans="1:3" x14ac:dyDescent="0.3">
      <c r="A152" s="1">
        <v>41456</v>
      </c>
      <c r="B152">
        <v>98.645705798849093</v>
      </c>
      <c r="C152">
        <v>3.8253688876301624</v>
      </c>
    </row>
    <row r="153" spans="1:3" x14ac:dyDescent="0.3">
      <c r="A153" s="1">
        <v>41487</v>
      </c>
      <c r="B153">
        <v>98.652687880765839</v>
      </c>
      <c r="C153">
        <v>3.5750635382578082</v>
      </c>
    </row>
    <row r="154" spans="1:3" x14ac:dyDescent="0.3">
      <c r="A154" s="1">
        <v>41518</v>
      </c>
      <c r="B154">
        <v>97.733689011406724</v>
      </c>
      <c r="C154">
        <v>3.8994553589439103</v>
      </c>
    </row>
    <row r="155" spans="1:3" x14ac:dyDescent="0.3">
      <c r="A155" s="1">
        <v>41548</v>
      </c>
      <c r="B155">
        <v>99.495331151818817</v>
      </c>
      <c r="C155">
        <v>3.2819318345180193</v>
      </c>
    </row>
    <row r="156" spans="1:3" x14ac:dyDescent="0.3">
      <c r="A156" s="1">
        <v>41579</v>
      </c>
      <c r="B156">
        <v>102.16754897562704</v>
      </c>
      <c r="C156">
        <v>3.3153529145104557</v>
      </c>
    </row>
    <row r="157" spans="1:3" x14ac:dyDescent="0.3">
      <c r="A157" s="1">
        <v>41609</v>
      </c>
      <c r="B157">
        <v>106.27447220469546</v>
      </c>
      <c r="C157">
        <v>2.1291078005432098</v>
      </c>
    </row>
    <row r="158" spans="1:3" x14ac:dyDescent="0.3">
      <c r="A158" s="1">
        <v>41640</v>
      </c>
      <c r="B158">
        <v>102.71025572206354</v>
      </c>
      <c r="C158">
        <v>3.5846401141251789</v>
      </c>
    </row>
    <row r="159" spans="1:3" x14ac:dyDescent="0.3">
      <c r="A159" s="1">
        <v>41671</v>
      </c>
      <c r="B159">
        <v>102.59049819450924</v>
      </c>
      <c r="C159">
        <v>3.8266101785009856</v>
      </c>
    </row>
    <row r="160" spans="1:3" x14ac:dyDescent="0.3">
      <c r="A160" s="1">
        <v>41699</v>
      </c>
      <c r="B160">
        <v>106.78752571742204</v>
      </c>
      <c r="C160">
        <v>5.0621450701835471</v>
      </c>
    </row>
    <row r="161" spans="1:3" x14ac:dyDescent="0.3">
      <c r="A161" s="1">
        <v>41730</v>
      </c>
      <c r="B161">
        <v>104.75636304441444</v>
      </c>
      <c r="C161">
        <v>3.580363730783759</v>
      </c>
    </row>
    <row r="162" spans="1:3" x14ac:dyDescent="0.3">
      <c r="A162" s="1">
        <v>41760</v>
      </c>
      <c r="B162">
        <v>104.38571499502429</v>
      </c>
      <c r="C162">
        <v>4.8946247690161897</v>
      </c>
    </row>
    <row r="163" spans="1:3" x14ac:dyDescent="0.3">
      <c r="A163" s="1">
        <v>41791</v>
      </c>
      <c r="B163">
        <v>101.10122143896028</v>
      </c>
      <c r="C163">
        <v>4.4727556098124666</v>
      </c>
    </row>
    <row r="164" spans="1:3" x14ac:dyDescent="0.3">
      <c r="A164" s="1">
        <v>41821</v>
      </c>
      <c r="B164">
        <v>103.777085396326</v>
      </c>
      <c r="C164">
        <v>5.2018276476630803</v>
      </c>
    </row>
    <row r="165" spans="1:3" x14ac:dyDescent="0.3">
      <c r="A165" s="1">
        <v>41852</v>
      </c>
      <c r="B165">
        <v>102.1702391557866</v>
      </c>
      <c r="C165">
        <v>3.5655909135209356</v>
      </c>
    </row>
    <row r="166" spans="1:3" x14ac:dyDescent="0.3">
      <c r="A166" s="1">
        <v>41883</v>
      </c>
      <c r="B166">
        <v>101.79558488210898</v>
      </c>
      <c r="C166">
        <v>4.1560856975614513</v>
      </c>
    </row>
    <row r="167" spans="1:3" x14ac:dyDescent="0.3">
      <c r="A167" s="1">
        <v>41913</v>
      </c>
      <c r="B167">
        <v>103.9049935291783</v>
      </c>
      <c r="C167">
        <v>4.4320294493324752</v>
      </c>
    </row>
    <row r="168" spans="1:3" x14ac:dyDescent="0.3">
      <c r="A168" s="1">
        <v>41944</v>
      </c>
      <c r="B168">
        <v>107.06064783289132</v>
      </c>
      <c r="C168">
        <v>4.7892886795508645</v>
      </c>
    </row>
    <row r="169" spans="1:3" x14ac:dyDescent="0.3">
      <c r="A169" s="1">
        <v>41974</v>
      </c>
      <c r="B169">
        <v>112.28760424424507</v>
      </c>
      <c r="C169">
        <v>5.6581151755500798</v>
      </c>
    </row>
    <row r="170" spans="1:3" x14ac:dyDescent="0.3">
      <c r="A170" s="1">
        <v>42005</v>
      </c>
      <c r="B170">
        <v>107.81639474826612</v>
      </c>
      <c r="C170">
        <v>4.9714013369998042</v>
      </c>
    </row>
    <row r="171" spans="1:3" x14ac:dyDescent="0.3">
      <c r="A171" s="1">
        <v>42036</v>
      </c>
      <c r="B171">
        <v>107.13123780654536</v>
      </c>
      <c r="C171">
        <v>4.4260820367857008</v>
      </c>
    </row>
    <row r="172" spans="1:3" x14ac:dyDescent="0.3">
      <c r="A172" s="1">
        <v>42064</v>
      </c>
      <c r="B172">
        <v>111.71346822231584</v>
      </c>
      <c r="C172">
        <v>4.6128444982690837</v>
      </c>
    </row>
    <row r="173" spans="1:3" x14ac:dyDescent="0.3">
      <c r="A173" s="1">
        <v>42095</v>
      </c>
      <c r="B173">
        <v>107.67312780586188</v>
      </c>
      <c r="C173">
        <v>2.784331831194621</v>
      </c>
    </row>
    <row r="174" spans="1:3" x14ac:dyDescent="0.3">
      <c r="A174" s="1">
        <v>42125</v>
      </c>
      <c r="B174">
        <v>106.65255322653854</v>
      </c>
      <c r="C174">
        <v>2.1715981268340272</v>
      </c>
    </row>
    <row r="175" spans="1:3" x14ac:dyDescent="0.3">
      <c r="A175" s="1">
        <v>42156</v>
      </c>
      <c r="B175">
        <v>105.62212177712344</v>
      </c>
      <c r="C175">
        <v>4.4716574872368398</v>
      </c>
    </row>
    <row r="176" spans="1:3" x14ac:dyDescent="0.3">
      <c r="A176" s="1">
        <v>42186</v>
      </c>
      <c r="B176">
        <v>108.68683552395568</v>
      </c>
      <c r="C176">
        <v>4.7310541714284113</v>
      </c>
    </row>
    <row r="177" spans="1:3" x14ac:dyDescent="0.3">
      <c r="A177" s="1">
        <v>42217</v>
      </c>
      <c r="B177">
        <v>107.50884008008032</v>
      </c>
      <c r="C177">
        <v>5.2252015541958201</v>
      </c>
    </row>
    <row r="178" spans="1:3" x14ac:dyDescent="0.3">
      <c r="A178" s="1">
        <v>42248</v>
      </c>
      <c r="B178">
        <v>106.68362454919756</v>
      </c>
      <c r="C178">
        <v>4.8018189322744291</v>
      </c>
    </row>
    <row r="179" spans="1:3" x14ac:dyDescent="0.3">
      <c r="A179" s="1">
        <v>42278</v>
      </c>
      <c r="B179">
        <v>108.46518992070632</v>
      </c>
      <c r="C179">
        <v>4.3888135080316601</v>
      </c>
    </row>
    <row r="180" spans="1:3" x14ac:dyDescent="0.3">
      <c r="A180" s="1">
        <v>42309</v>
      </c>
      <c r="B180">
        <v>111.44543289950684</v>
      </c>
      <c r="C180">
        <v>4.0956085689483501</v>
      </c>
    </row>
    <row r="181" spans="1:3" x14ac:dyDescent="0.3">
      <c r="A181" s="1">
        <v>42339</v>
      </c>
      <c r="B181">
        <v>115.21721808273976</v>
      </c>
      <c r="C181">
        <v>2.609026934195029</v>
      </c>
    </row>
    <row r="182" spans="1:3" x14ac:dyDescent="0.3">
      <c r="A182" s="1">
        <v>42370</v>
      </c>
      <c r="B182">
        <v>109.72387217395908</v>
      </c>
      <c r="C182">
        <v>1.7691905114677835</v>
      </c>
    </row>
    <row r="183" spans="1:3" x14ac:dyDescent="0.3">
      <c r="A183" s="1">
        <v>42401</v>
      </c>
      <c r="B183">
        <v>109.44499586185286</v>
      </c>
      <c r="C183">
        <v>2.1597417360990505</v>
      </c>
    </row>
    <row r="184" spans="1:3" x14ac:dyDescent="0.3">
      <c r="A184" s="1">
        <v>42430</v>
      </c>
      <c r="B184">
        <v>112.96802892994764</v>
      </c>
      <c r="C184">
        <v>1.123016523965731</v>
      </c>
    </row>
    <row r="185" spans="1:3" x14ac:dyDescent="0.3">
      <c r="A185" s="1">
        <v>42461</v>
      </c>
      <c r="B185">
        <v>112.2127735121602</v>
      </c>
      <c r="C185">
        <v>4.2161361881150441</v>
      </c>
    </row>
    <row r="186" spans="1:3" x14ac:dyDescent="0.3">
      <c r="A186" s="1">
        <v>42491</v>
      </c>
      <c r="B186">
        <v>111.08602702439234</v>
      </c>
      <c r="C186">
        <v>4.1569317036759088</v>
      </c>
    </row>
    <row r="187" spans="1:3" x14ac:dyDescent="0.3">
      <c r="A187" s="1">
        <v>42522</v>
      </c>
      <c r="B187">
        <v>108.49273024985185</v>
      </c>
      <c r="C187">
        <v>2.7178098909864161</v>
      </c>
    </row>
    <row r="188" spans="1:3" x14ac:dyDescent="0.3">
      <c r="A188" s="1">
        <v>42552</v>
      </c>
      <c r="B188">
        <v>109.36895042660736</v>
      </c>
      <c r="C188">
        <v>0.62759661679663736</v>
      </c>
    </row>
    <row r="189" spans="1:3" x14ac:dyDescent="0.3">
      <c r="A189" s="1">
        <v>42583</v>
      </c>
      <c r="B189">
        <v>110.38755928144001</v>
      </c>
      <c r="C189">
        <v>2.6776581341733277</v>
      </c>
    </row>
    <row r="190" spans="1:3" x14ac:dyDescent="0.3">
      <c r="A190" s="1">
        <v>42614</v>
      </c>
      <c r="B190">
        <v>109.8052444664484</v>
      </c>
      <c r="C190">
        <v>2.9260534880039586</v>
      </c>
    </row>
    <row r="191" spans="1:3" x14ac:dyDescent="0.3">
      <c r="A191" s="1">
        <v>42644</v>
      </c>
      <c r="B191">
        <v>110.38640355009552</v>
      </c>
      <c r="C191">
        <v>1.7712720835078244</v>
      </c>
    </row>
    <row r="192" spans="1:3" x14ac:dyDescent="0.3">
      <c r="A192" s="1">
        <v>42675</v>
      </c>
      <c r="B192">
        <v>114.98871522373204</v>
      </c>
      <c r="C192">
        <v>3.1793876447321736</v>
      </c>
    </row>
    <row r="193" spans="1:3" x14ac:dyDescent="0.3">
      <c r="A193" s="1">
        <v>42705</v>
      </c>
      <c r="B193">
        <v>120.68578781981172</v>
      </c>
      <c r="C193">
        <v>4.746312945296836</v>
      </c>
    </row>
    <row r="194" spans="1:3" x14ac:dyDescent="0.3">
      <c r="A194" s="1">
        <v>42736</v>
      </c>
      <c r="B194">
        <v>115.4454012581691</v>
      </c>
      <c r="C194">
        <v>5.2144797397770901</v>
      </c>
    </row>
    <row r="195" spans="1:3" x14ac:dyDescent="0.3">
      <c r="A195" s="1">
        <v>42767</v>
      </c>
      <c r="B195">
        <v>114.28445465072376</v>
      </c>
      <c r="C195">
        <v>4.4218182391632581</v>
      </c>
    </row>
    <row r="196" spans="1:3" x14ac:dyDescent="0.3">
      <c r="A196" s="1">
        <v>42795</v>
      </c>
      <c r="B196">
        <v>118.06725637350604</v>
      </c>
      <c r="C196">
        <v>4.5138677658264328</v>
      </c>
    </row>
    <row r="197" spans="1:3" x14ac:dyDescent="0.3">
      <c r="A197" s="1">
        <v>42826</v>
      </c>
      <c r="B197">
        <v>114.72496719268038</v>
      </c>
      <c r="C197">
        <v>2.2387769252026715</v>
      </c>
    </row>
    <row r="198" spans="1:3" x14ac:dyDescent="0.3">
      <c r="A198" s="1">
        <v>42856</v>
      </c>
      <c r="B198">
        <v>113.72157817772074</v>
      </c>
      <c r="C198">
        <v>2.3725316531031382</v>
      </c>
    </row>
    <row r="199" spans="1:3" x14ac:dyDescent="0.3">
      <c r="A199" s="1">
        <v>42887</v>
      </c>
      <c r="B199">
        <v>111.59682767825184</v>
      </c>
      <c r="C199">
        <v>2.8611109898805722</v>
      </c>
    </row>
    <row r="200" spans="1:3" x14ac:dyDescent="0.3">
      <c r="A200" s="1">
        <v>42917</v>
      </c>
      <c r="B200">
        <v>113.7666546745384</v>
      </c>
      <c r="C200">
        <v>4.020980571521676</v>
      </c>
    </row>
    <row r="201" spans="1:3" x14ac:dyDescent="0.3">
      <c r="A201" s="1">
        <v>42948</v>
      </c>
      <c r="B201">
        <v>113.90628692451</v>
      </c>
      <c r="C201">
        <v>3.1876125045022405</v>
      </c>
    </row>
    <row r="202" spans="1:3" x14ac:dyDescent="0.3">
      <c r="A202" s="1">
        <v>42979</v>
      </c>
      <c r="B202">
        <v>112.12765971344815</v>
      </c>
      <c r="C202">
        <v>2.1150312612886069</v>
      </c>
    </row>
    <row r="203" spans="1:3" x14ac:dyDescent="0.3">
      <c r="A203" s="1">
        <v>43009</v>
      </c>
      <c r="B203">
        <v>113.73615935300047</v>
      </c>
      <c r="C203">
        <v>3.0345728234408682</v>
      </c>
    </row>
    <row r="204" spans="1:3" x14ac:dyDescent="0.3">
      <c r="A204" s="1">
        <v>43040</v>
      </c>
      <c r="B204">
        <v>116.89350188084568</v>
      </c>
      <c r="C204">
        <v>1.6564987732992336</v>
      </c>
    </row>
    <row r="205" spans="1:3" x14ac:dyDescent="0.3">
      <c r="A205" s="1">
        <v>43070</v>
      </c>
      <c r="B205">
        <v>122.5365220623172</v>
      </c>
      <c r="C205">
        <v>1.5335146548230796</v>
      </c>
    </row>
    <row r="206" spans="1:3" x14ac:dyDescent="0.3">
      <c r="A206" s="1">
        <v>43101</v>
      </c>
      <c r="B206">
        <v>117.71078256222928</v>
      </c>
      <c r="C206">
        <v>1.9622967042178772</v>
      </c>
    </row>
    <row r="207" spans="1:3" x14ac:dyDescent="0.3">
      <c r="A207" s="1">
        <v>43132</v>
      </c>
      <c r="B207">
        <v>117.68739130882815</v>
      </c>
      <c r="C207">
        <v>2.9776023943977918</v>
      </c>
    </row>
    <row r="208" spans="1:3" x14ac:dyDescent="0.3">
      <c r="A208" s="1">
        <v>43160</v>
      </c>
      <c r="B208">
        <v>121.70154322208236</v>
      </c>
      <c r="C208">
        <v>3.0781496582585675</v>
      </c>
    </row>
    <row r="209" spans="1:3" x14ac:dyDescent="0.3">
      <c r="A209" s="1">
        <v>43191</v>
      </c>
      <c r="B209">
        <v>119.55486500238304</v>
      </c>
      <c r="C209">
        <v>4.2099796826185809</v>
      </c>
    </row>
    <row r="210" spans="1:3" x14ac:dyDescent="0.3">
      <c r="A210" s="1">
        <v>43221</v>
      </c>
      <c r="B210">
        <v>118.69506140012687</v>
      </c>
      <c r="C210">
        <v>4.373385686429458</v>
      </c>
    </row>
    <row r="211" spans="1:3" x14ac:dyDescent="0.3">
      <c r="A211" s="1">
        <v>43252</v>
      </c>
      <c r="B211">
        <v>116.30537227248551</v>
      </c>
      <c r="C211">
        <v>4.2192459160300047</v>
      </c>
    </row>
    <row r="212" spans="1:3" x14ac:dyDescent="0.3">
      <c r="A212" s="1">
        <v>43282</v>
      </c>
      <c r="B212">
        <v>118.19155924934634</v>
      </c>
      <c r="C212">
        <v>3.8894565261381895</v>
      </c>
    </row>
    <row r="213" spans="1:3" x14ac:dyDescent="0.3">
      <c r="A213" s="1">
        <v>43313</v>
      </c>
      <c r="B213">
        <v>118.03197156707265</v>
      </c>
      <c r="C213">
        <v>3.6219990607690562</v>
      </c>
    </row>
    <row r="214" spans="1:3" x14ac:dyDescent="0.3">
      <c r="A214" s="1">
        <v>43344</v>
      </c>
      <c r="B214">
        <v>115.4696780644807</v>
      </c>
      <c r="C214">
        <v>2.9805476717995845</v>
      </c>
    </row>
    <row r="215" spans="1:3" x14ac:dyDescent="0.3">
      <c r="A215" s="1">
        <v>43374</v>
      </c>
      <c r="B215">
        <v>118.09253782748704</v>
      </c>
      <c r="C215">
        <v>3.830249323757954</v>
      </c>
    </row>
    <row r="216" spans="1:3" x14ac:dyDescent="0.3">
      <c r="A216" s="1">
        <v>43405</v>
      </c>
      <c r="B216">
        <v>121.17618791665475</v>
      </c>
      <c r="C216">
        <v>3.6637503085283498</v>
      </c>
    </row>
    <row r="217" spans="1:3" x14ac:dyDescent="0.3">
      <c r="A217" s="1">
        <v>43435</v>
      </c>
      <c r="B217">
        <v>125.23267613471394</v>
      </c>
      <c r="C217">
        <v>2.200286108190312</v>
      </c>
    </row>
    <row r="218" spans="1:3" x14ac:dyDescent="0.3">
      <c r="A218" s="1">
        <v>43466</v>
      </c>
      <c r="B218">
        <v>121.97095902036668</v>
      </c>
      <c r="C218">
        <v>3.6191896489051065</v>
      </c>
    </row>
    <row r="219" spans="1:3" x14ac:dyDescent="0.3">
      <c r="A219" s="1">
        <v>43497</v>
      </c>
      <c r="B219">
        <v>122.61314398364742</v>
      </c>
      <c r="C219">
        <v>4.1854548903148157</v>
      </c>
    </row>
    <row r="220" spans="1:3" x14ac:dyDescent="0.3">
      <c r="A220" s="1">
        <v>43525</v>
      </c>
      <c r="B220">
        <v>125.89384112338512</v>
      </c>
      <c r="C220">
        <v>3.4447368458201022</v>
      </c>
    </row>
    <row r="221" spans="1:3" x14ac:dyDescent="0.3">
      <c r="A221" s="1">
        <v>43556</v>
      </c>
      <c r="B221">
        <v>123.934848088686</v>
      </c>
      <c r="C221">
        <v>3.6635757869122472</v>
      </c>
    </row>
    <row r="222" spans="1:3" x14ac:dyDescent="0.3">
      <c r="A222" s="1">
        <v>43586</v>
      </c>
      <c r="B222">
        <v>123.63889393424893</v>
      </c>
      <c r="C222">
        <v>4.1651543676751004</v>
      </c>
    </row>
    <row r="223" spans="1:3" x14ac:dyDescent="0.3">
      <c r="A223" s="1">
        <v>43617</v>
      </c>
      <c r="B223">
        <v>120.39052729927091</v>
      </c>
      <c r="C223">
        <v>3.5124388039569681</v>
      </c>
    </row>
    <row r="224" spans="1:3" x14ac:dyDescent="0.3">
      <c r="A224" s="1">
        <v>43647</v>
      </c>
      <c r="B224">
        <v>122.96745175408344</v>
      </c>
      <c r="C224">
        <v>4.0408067505577776</v>
      </c>
    </row>
    <row r="225" spans="1:3" x14ac:dyDescent="0.3">
      <c r="A225" s="1">
        <v>43678</v>
      </c>
      <c r="B225">
        <v>122.01350889886932</v>
      </c>
      <c r="C225">
        <v>3.3732702071609002</v>
      </c>
    </row>
    <row r="226" spans="1:3" x14ac:dyDescent="0.3">
      <c r="A226" s="1">
        <v>43709</v>
      </c>
      <c r="B226">
        <v>120.93452256708082</v>
      </c>
      <c r="C226">
        <v>4.7327095686093656</v>
      </c>
    </row>
    <row r="227" spans="1:3" x14ac:dyDescent="0.3">
      <c r="A227" s="1">
        <v>43739</v>
      </c>
      <c r="B227">
        <v>123.05736886308996</v>
      </c>
      <c r="C227">
        <v>4.2041869257274413</v>
      </c>
    </row>
    <row r="228" spans="1:3" x14ac:dyDescent="0.3">
      <c r="A228" s="1">
        <v>43770</v>
      </c>
      <c r="B228">
        <v>127.16778281545696</v>
      </c>
      <c r="C228">
        <v>4.944531596358857</v>
      </c>
    </row>
    <row r="229" spans="1:3" x14ac:dyDescent="0.3">
      <c r="A229" s="1">
        <v>43800</v>
      </c>
      <c r="B229">
        <v>130.63631871515699</v>
      </c>
      <c r="C229">
        <v>4.3148823032658896</v>
      </c>
    </row>
    <row r="230" spans="1:3" x14ac:dyDescent="0.3">
      <c r="A230" s="1">
        <v>43831</v>
      </c>
      <c r="B230">
        <v>127.0702827179382</v>
      </c>
      <c r="C230">
        <v>4.1807687161991254</v>
      </c>
    </row>
    <row r="231" spans="1:3" x14ac:dyDescent="0.3">
      <c r="A231" s="1">
        <v>43862</v>
      </c>
      <c r="B231">
        <v>125.38803883200998</v>
      </c>
      <c r="C231">
        <v>2.2631300023859211</v>
      </c>
    </row>
    <row r="232" spans="1:3" x14ac:dyDescent="0.3">
      <c r="A232" s="1">
        <v>43891</v>
      </c>
      <c r="B232">
        <v>120.83444068414953</v>
      </c>
      <c r="C232">
        <v>-4.0187831224221782</v>
      </c>
    </row>
    <row r="233" spans="1:3" x14ac:dyDescent="0.3">
      <c r="A233" s="1">
        <v>43922</v>
      </c>
      <c r="B233">
        <v>112.28123348097456</v>
      </c>
      <c r="C233">
        <v>-9.4030168168458061</v>
      </c>
    </row>
    <row r="234" spans="1:3" x14ac:dyDescent="0.3">
      <c r="A234" s="1">
        <v>43952</v>
      </c>
      <c r="B234">
        <v>111.21577232078864</v>
      </c>
      <c r="C234">
        <v>-10.04790743280742</v>
      </c>
    </row>
    <row r="235" spans="1:3" x14ac:dyDescent="0.3">
      <c r="A235" s="1">
        <v>43983</v>
      </c>
      <c r="B235">
        <v>111.29483389481908</v>
      </c>
      <c r="C235">
        <v>-7.5551570447411089</v>
      </c>
    </row>
    <row r="236" spans="1:3" x14ac:dyDescent="0.3">
      <c r="A236" s="1">
        <v>44013</v>
      </c>
      <c r="B236">
        <v>118.40391187041824</v>
      </c>
      <c r="C236">
        <v>-3.7111770786236922</v>
      </c>
    </row>
    <row r="237" spans="1:3" x14ac:dyDescent="0.3">
      <c r="A237" s="1">
        <v>44044</v>
      </c>
      <c r="B237">
        <v>120.69658373161803</v>
      </c>
      <c r="C237">
        <v>-1.0793273459111816</v>
      </c>
    </row>
    <row r="238" spans="1:3" x14ac:dyDescent="0.3">
      <c r="A238" s="1">
        <v>44075</v>
      </c>
      <c r="B238">
        <v>121.73098965700061</v>
      </c>
      <c r="C238">
        <v>0.65859365300590866</v>
      </c>
    </row>
    <row r="239" spans="1:3" x14ac:dyDescent="0.3">
      <c r="A239" s="1">
        <v>44105</v>
      </c>
      <c r="B239">
        <v>125.56041446441856</v>
      </c>
      <c r="C239">
        <v>2.0340477164869384</v>
      </c>
    </row>
    <row r="240" spans="1:3" x14ac:dyDescent="0.3">
      <c r="A240" s="1">
        <v>44136</v>
      </c>
      <c r="B240">
        <v>128.51930704360174</v>
      </c>
      <c r="C240">
        <v>1.0627882300237277</v>
      </c>
    </row>
    <row r="241" spans="1:3" x14ac:dyDescent="0.3">
      <c r="A241" s="1">
        <v>44166</v>
      </c>
      <c r="B241">
        <v>135.61034464862081</v>
      </c>
      <c r="C241">
        <v>3.8075368185392047</v>
      </c>
    </row>
    <row r="242" spans="1:3" x14ac:dyDescent="0.3">
      <c r="A242" s="1">
        <v>44197</v>
      </c>
      <c r="B242">
        <v>128.71711123237753</v>
      </c>
      <c r="C242">
        <v>1.2959981509562226</v>
      </c>
    </row>
    <row r="243" spans="1:3" x14ac:dyDescent="0.3">
      <c r="A243" s="1">
        <v>44228</v>
      </c>
      <c r="B243">
        <v>128.43140251004743</v>
      </c>
      <c r="C243">
        <v>2.4271562952785644</v>
      </c>
    </row>
    <row r="244" spans="1:3" x14ac:dyDescent="0.3">
      <c r="A244" s="1">
        <v>44256</v>
      </c>
      <c r="B244">
        <v>132.85389397772187</v>
      </c>
      <c r="C244">
        <v>9.9470426026881995</v>
      </c>
    </row>
    <row r="245" spans="1:3" x14ac:dyDescent="0.3">
      <c r="A245" s="1">
        <v>44287</v>
      </c>
      <c r="B245">
        <v>129.56581233536738</v>
      </c>
      <c r="C245">
        <v>15.394005140958498</v>
      </c>
    </row>
    <row r="246" spans="1:3" x14ac:dyDescent="0.3">
      <c r="A246" s="1">
        <v>44317</v>
      </c>
      <c r="B246">
        <v>129.58931171861653</v>
      </c>
      <c r="C246">
        <v>16.52062384176196</v>
      </c>
    </row>
    <row r="247" spans="1:3" x14ac:dyDescent="0.3">
      <c r="A247" s="1">
        <v>44348</v>
      </c>
      <c r="B247">
        <v>127.18721620643528</v>
      </c>
      <c r="C247">
        <v>14.279532800808624</v>
      </c>
    </row>
    <row r="248" spans="1:3" x14ac:dyDescent="0.3">
      <c r="A248" s="1">
        <v>44378</v>
      </c>
      <c r="B248">
        <v>131.24214118573573</v>
      </c>
      <c r="C248">
        <v>10.842740845731283</v>
      </c>
    </row>
    <row r="249" spans="1:3" x14ac:dyDescent="0.3">
      <c r="A249" s="1">
        <v>44409</v>
      </c>
      <c r="B249">
        <v>130.15046507263366</v>
      </c>
      <c r="C249">
        <v>7.83276630433663</v>
      </c>
    </row>
    <row r="250" spans="1:3" x14ac:dyDescent="0.3">
      <c r="A250" s="1">
        <v>44440</v>
      </c>
      <c r="B250">
        <v>128.9542803489266</v>
      </c>
      <c r="C250">
        <v>5.9338141522375878</v>
      </c>
    </row>
    <row r="251" spans="1:3" x14ac:dyDescent="0.3">
      <c r="A251" s="1">
        <v>44470</v>
      </c>
      <c r="B251">
        <v>131.07475825414045</v>
      </c>
      <c r="C251">
        <v>4.3917852718497983</v>
      </c>
    </row>
    <row r="252" spans="1:3" x14ac:dyDescent="0.3">
      <c r="A252" s="1">
        <v>44501</v>
      </c>
      <c r="B252">
        <v>136.23865335443872</v>
      </c>
      <c r="C252">
        <v>6.0063709402184315</v>
      </c>
    </row>
    <row r="253" spans="1:3" x14ac:dyDescent="0.3">
      <c r="A253" s="1">
        <v>44531</v>
      </c>
      <c r="B253">
        <v>141.32472328804349</v>
      </c>
      <c r="C253">
        <v>4.2138220754686273</v>
      </c>
    </row>
    <row r="254" spans="1:3" x14ac:dyDescent="0.3">
      <c r="A254" s="1">
        <v>44562</v>
      </c>
      <c r="B254">
        <v>135.03570544755061</v>
      </c>
      <c r="C254">
        <v>4.9088999548520889</v>
      </c>
    </row>
    <row r="255" spans="1:3" x14ac:dyDescent="0.3">
      <c r="A255" s="1">
        <v>44593</v>
      </c>
      <c r="B255">
        <v>134.4936070346084</v>
      </c>
      <c r="C255">
        <v>4.7201886813364951</v>
      </c>
    </row>
    <row r="256" spans="1:3" x14ac:dyDescent="0.3">
      <c r="A256" s="1">
        <v>44621</v>
      </c>
      <c r="B256">
        <v>139.05734064864632</v>
      </c>
      <c r="C256">
        <v>4.6693751196820017</v>
      </c>
    </row>
    <row r="257" spans="1:3" x14ac:dyDescent="0.3">
      <c r="A257" s="1">
        <v>44652</v>
      </c>
      <c r="B257">
        <v>135.52393038902892</v>
      </c>
      <c r="C257">
        <v>4.5985263753370162</v>
      </c>
    </row>
    <row r="258" spans="1:3" x14ac:dyDescent="0.3">
      <c r="A258" s="1">
        <v>44682</v>
      </c>
      <c r="B258">
        <v>135.70520641740384</v>
      </c>
      <c r="C258">
        <v>4.7194437702293328</v>
      </c>
    </row>
    <row r="259" spans="1:3" x14ac:dyDescent="0.3">
      <c r="A259" s="1">
        <v>44713</v>
      </c>
      <c r="B259">
        <v>132.33105280090874</v>
      </c>
      <c r="C259">
        <v>4.0443031523896167</v>
      </c>
    </row>
    <row r="260" spans="1:3" x14ac:dyDescent="0.3">
      <c r="A260" s="1">
        <v>44743</v>
      </c>
      <c r="B260">
        <v>135.37459214719493</v>
      </c>
      <c r="C260">
        <v>3.1487226009296023</v>
      </c>
    </row>
    <row r="261" spans="1:3" x14ac:dyDescent="0.3">
      <c r="A261" s="1">
        <v>44774</v>
      </c>
      <c r="B261">
        <v>135.85795150193815</v>
      </c>
      <c r="C261">
        <v>4.3852985282221653</v>
      </c>
    </row>
    <row r="262" spans="1:3" x14ac:dyDescent="0.3">
      <c r="A262" s="1">
        <v>44805</v>
      </c>
      <c r="B262">
        <v>133.87097497216698</v>
      </c>
      <c r="C262">
        <v>3.812742477362292</v>
      </c>
    </row>
    <row r="263" spans="1:3" x14ac:dyDescent="0.3">
      <c r="A263" s="1">
        <v>44835</v>
      </c>
      <c r="B263">
        <v>135.86448333950301</v>
      </c>
      <c r="C263">
        <v>3.6541933390987258</v>
      </c>
    </row>
    <row r="264" spans="1:3" x14ac:dyDescent="0.3">
      <c r="A264" s="1">
        <v>44866</v>
      </c>
      <c r="B264">
        <v>140.98982131753635</v>
      </c>
      <c r="C264">
        <v>3.4873861757404256</v>
      </c>
    </row>
    <row r="265" spans="1:3" x14ac:dyDescent="0.3">
      <c r="A265" s="1">
        <v>44896</v>
      </c>
      <c r="B265">
        <v>146.09717868387818</v>
      </c>
      <c r="C265">
        <v>3.3769430321880947</v>
      </c>
    </row>
    <row r="266" spans="1:3" x14ac:dyDescent="0.3">
      <c r="A266" s="1">
        <v>44927</v>
      </c>
      <c r="B266">
        <v>139.422301350759</v>
      </c>
      <c r="C266">
        <v>3.2484711274472322</v>
      </c>
    </row>
    <row r="267" spans="1:3" x14ac:dyDescent="0.3">
      <c r="A267" s="1">
        <v>44958</v>
      </c>
      <c r="B267">
        <v>140.46567697718265</v>
      </c>
      <c r="C267">
        <v>4.4404117595251194</v>
      </c>
    </row>
    <row r="268" spans="1:3" x14ac:dyDescent="0.3">
      <c r="A268" s="1">
        <v>44986</v>
      </c>
      <c r="B268">
        <v>144.42247117977419</v>
      </c>
      <c r="C268">
        <v>3.8582145366089264</v>
      </c>
    </row>
    <row r="269" spans="1:3" x14ac:dyDescent="0.3">
      <c r="A269" s="1">
        <v>45017</v>
      </c>
      <c r="B269">
        <v>139.99252740052756</v>
      </c>
      <c r="C269">
        <v>3.2972752477524097</v>
      </c>
    </row>
    <row r="270" spans="1:3" x14ac:dyDescent="0.3">
      <c r="A270" s="1">
        <v>45047</v>
      </c>
      <c r="B270">
        <v>140.6949271246676</v>
      </c>
      <c r="C270">
        <v>3.6768822943434434</v>
      </c>
    </row>
    <row r="271" spans="1:3" x14ac:dyDescent="0.3">
      <c r="A271" s="1">
        <v>45078</v>
      </c>
      <c r="B271">
        <v>138.66138943436624</v>
      </c>
      <c r="C271">
        <v>4.7837121366981421</v>
      </c>
    </row>
    <row r="272" spans="1:3" x14ac:dyDescent="0.3">
      <c r="A272" s="1">
        <v>45108</v>
      </c>
      <c r="B272">
        <v>141.58074248034532</v>
      </c>
      <c r="C272">
        <v>4.5844277236324729</v>
      </c>
    </row>
    <row r="273" spans="1:3" x14ac:dyDescent="0.3">
      <c r="A273" s="1">
        <v>45139</v>
      </c>
      <c r="B273">
        <v>140.42323209190778</v>
      </c>
      <c r="C273">
        <v>3.3603337452828157</v>
      </c>
    </row>
    <row r="274" spans="1:3" x14ac:dyDescent="0.3">
      <c r="A274" s="1">
        <v>45170</v>
      </c>
      <c r="B274">
        <v>138.23253967740763</v>
      </c>
      <c r="C274">
        <v>3.2580361098792707</v>
      </c>
    </row>
    <row r="275" spans="1:3" x14ac:dyDescent="0.3">
      <c r="A275" s="1">
        <v>45200</v>
      </c>
      <c r="B275">
        <v>138.02862459489262</v>
      </c>
      <c r="C275">
        <v>1.5928675413881166</v>
      </c>
    </row>
    <row r="276" spans="1:3" x14ac:dyDescent="0.3">
      <c r="A276" s="1">
        <v>45231</v>
      </c>
      <c r="B276">
        <v>144.79734190413464</v>
      </c>
      <c r="C276">
        <v>2.7005641620206262</v>
      </c>
    </row>
    <row r="277" spans="1:3" x14ac:dyDescent="0.3">
      <c r="A277" s="1">
        <v>45261</v>
      </c>
      <c r="B277">
        <v>150.12534775263902</v>
      </c>
      <c r="C277">
        <v>2.757184707499988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RowHeight="14.4" x14ac:dyDescent="0.3"/>
  <cols>
    <col min="1" max="1" width="6.77734375" bestFit="1" customWidth="1"/>
    <col min="2" max="10" width="12" bestFit="1" customWidth="1"/>
    <col min="11" max="11" width="12.664062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8671875" bestFit="1" customWidth="1"/>
    <col min="25" max="25" width="8" customWidth="1"/>
    <col min="26" max="26" width="7.109375" bestFit="1" customWidth="1"/>
    <col min="27" max="27" width="8" bestFit="1" customWidth="1"/>
  </cols>
  <sheetData>
    <row r="1" spans="1:23" x14ac:dyDescent="0.3">
      <c r="A1" t="s">
        <v>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141</v>
      </c>
      <c r="W1" t="s">
        <v>168</v>
      </c>
    </row>
    <row r="2" spans="1:23" x14ac:dyDescent="0.3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261"/>
  <sheetViews>
    <sheetView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8.77734375" bestFit="1" customWidth="1"/>
    <col min="3" max="3" width="6.6640625" bestFit="1" customWidth="1"/>
    <col min="4" max="4" width="6.77734375" bestFit="1" customWidth="1"/>
    <col min="5" max="6" width="80.88671875" bestFit="1" customWidth="1"/>
  </cols>
  <sheetData>
    <row r="1" spans="1:4" x14ac:dyDescent="0.3">
      <c r="A1" t="s">
        <v>27</v>
      </c>
      <c r="B1" t="s">
        <v>192</v>
      </c>
      <c r="C1" t="s">
        <v>63</v>
      </c>
      <c r="D1" t="s">
        <v>61</v>
      </c>
    </row>
    <row r="2" spans="1:4" x14ac:dyDescent="0.3">
      <c r="A2" s="1">
        <v>39083</v>
      </c>
      <c r="B2">
        <v>7.5961499999999997</v>
      </c>
      <c r="C2">
        <v>2007</v>
      </c>
      <c r="D2">
        <v>1</v>
      </c>
    </row>
    <row r="3" spans="1:4" x14ac:dyDescent="0.3">
      <c r="A3" s="1">
        <v>39084</v>
      </c>
      <c r="B3">
        <v>7.6253399999999996</v>
      </c>
      <c r="C3">
        <v>2007</v>
      </c>
      <c r="D3">
        <v>1</v>
      </c>
    </row>
    <row r="4" spans="1:4" x14ac:dyDescent="0.3">
      <c r="A4" s="1">
        <v>39085</v>
      </c>
      <c r="B4">
        <v>7.63713</v>
      </c>
      <c r="C4">
        <v>2007</v>
      </c>
      <c r="D4">
        <v>1</v>
      </c>
    </row>
    <row r="5" spans="1:4" x14ac:dyDescent="0.3">
      <c r="A5" s="1">
        <v>39086</v>
      </c>
      <c r="B5">
        <v>7.6864600000000003</v>
      </c>
      <c r="C5">
        <v>2007</v>
      </c>
      <c r="D5">
        <v>1</v>
      </c>
    </row>
    <row r="6" spans="1:4" x14ac:dyDescent="0.3">
      <c r="A6" s="1">
        <v>39087</v>
      </c>
      <c r="B6">
        <v>7.6962599999999997</v>
      </c>
      <c r="C6">
        <v>2007</v>
      </c>
      <c r="D6">
        <v>1</v>
      </c>
    </row>
    <row r="7" spans="1:4" x14ac:dyDescent="0.3">
      <c r="A7" s="1">
        <v>39088</v>
      </c>
      <c r="B7">
        <v>7.6962599999999997</v>
      </c>
      <c r="C7">
        <v>2007</v>
      </c>
      <c r="D7">
        <v>1</v>
      </c>
    </row>
    <row r="8" spans="1:4" x14ac:dyDescent="0.3">
      <c r="A8" s="1">
        <v>39089</v>
      </c>
      <c r="B8">
        <v>7.6962599999999997</v>
      </c>
      <c r="C8">
        <v>2007</v>
      </c>
      <c r="D8">
        <v>1</v>
      </c>
    </row>
    <row r="9" spans="1:4" x14ac:dyDescent="0.3">
      <c r="A9" s="1">
        <v>39090</v>
      </c>
      <c r="B9">
        <v>7.6994800000000003</v>
      </c>
      <c r="C9">
        <v>2007</v>
      </c>
      <c r="D9">
        <v>1</v>
      </c>
    </row>
    <row r="10" spans="1:4" x14ac:dyDescent="0.3">
      <c r="A10" s="1">
        <v>39091</v>
      </c>
      <c r="B10">
        <v>7.7040600000000001</v>
      </c>
      <c r="C10">
        <v>2007</v>
      </c>
      <c r="D10">
        <v>1</v>
      </c>
    </row>
    <row r="11" spans="1:4" x14ac:dyDescent="0.3">
      <c r="A11" s="1">
        <v>39092</v>
      </c>
      <c r="B11">
        <v>7.7163199999999996</v>
      </c>
      <c r="C11">
        <v>2007</v>
      </c>
      <c r="D11">
        <v>1</v>
      </c>
    </row>
    <row r="12" spans="1:4" x14ac:dyDescent="0.3">
      <c r="A12" s="1">
        <v>39093</v>
      </c>
      <c r="B12">
        <v>7.7152200000000004</v>
      </c>
      <c r="C12">
        <v>2007</v>
      </c>
      <c r="D12">
        <v>1</v>
      </c>
    </row>
    <row r="13" spans="1:4" x14ac:dyDescent="0.3">
      <c r="A13" s="1">
        <v>39094</v>
      </c>
      <c r="B13">
        <v>7.6840200000000003</v>
      </c>
      <c r="C13">
        <v>2007</v>
      </c>
      <c r="D13">
        <v>1</v>
      </c>
    </row>
    <row r="14" spans="1:4" x14ac:dyDescent="0.3">
      <c r="A14" s="1">
        <v>39095</v>
      </c>
      <c r="B14">
        <v>7.6840200000000003</v>
      </c>
      <c r="C14">
        <v>2007</v>
      </c>
      <c r="D14">
        <v>1</v>
      </c>
    </row>
    <row r="15" spans="1:4" x14ac:dyDescent="0.3">
      <c r="A15" s="1">
        <v>39096</v>
      </c>
      <c r="B15">
        <v>7.6840200000000003</v>
      </c>
      <c r="C15">
        <v>2007</v>
      </c>
      <c r="D15">
        <v>1</v>
      </c>
    </row>
    <row r="16" spans="1:4" x14ac:dyDescent="0.3">
      <c r="A16" s="1">
        <v>39097</v>
      </c>
      <c r="B16">
        <v>7.6663199999999998</v>
      </c>
      <c r="C16">
        <v>2007</v>
      </c>
      <c r="D16">
        <v>1</v>
      </c>
    </row>
    <row r="17" spans="1:4" x14ac:dyDescent="0.3">
      <c r="A17" s="1">
        <v>39098</v>
      </c>
      <c r="B17">
        <v>7.6696299999999997</v>
      </c>
      <c r="C17">
        <v>2007</v>
      </c>
      <c r="D17">
        <v>1</v>
      </c>
    </row>
    <row r="18" spans="1:4" x14ac:dyDescent="0.3">
      <c r="A18" s="1">
        <v>39099</v>
      </c>
      <c r="B18">
        <v>7.6559600000000003</v>
      </c>
      <c r="C18">
        <v>2007</v>
      </c>
      <c r="D18">
        <v>1</v>
      </c>
    </row>
    <row r="19" spans="1:4" x14ac:dyDescent="0.3">
      <c r="A19" s="1">
        <v>39100</v>
      </c>
      <c r="B19">
        <v>7.65632</v>
      </c>
      <c r="C19">
        <v>2007</v>
      </c>
      <c r="D19">
        <v>1</v>
      </c>
    </row>
    <row r="20" spans="1:4" x14ac:dyDescent="0.3">
      <c r="A20" s="1">
        <v>39101</v>
      </c>
      <c r="B20">
        <v>7.6465100000000001</v>
      </c>
      <c r="C20">
        <v>2007</v>
      </c>
      <c r="D20">
        <v>1</v>
      </c>
    </row>
    <row r="21" spans="1:4" x14ac:dyDescent="0.3">
      <c r="A21" s="1">
        <v>39102</v>
      </c>
      <c r="B21">
        <v>7.6465100000000001</v>
      </c>
      <c r="C21">
        <v>2007</v>
      </c>
      <c r="D21">
        <v>1</v>
      </c>
    </row>
    <row r="22" spans="1:4" x14ac:dyDescent="0.3">
      <c r="A22" s="1">
        <v>39103</v>
      </c>
      <c r="B22">
        <v>7.6465100000000001</v>
      </c>
      <c r="C22">
        <v>2007</v>
      </c>
      <c r="D22">
        <v>1</v>
      </c>
    </row>
    <row r="23" spans="1:4" x14ac:dyDescent="0.3">
      <c r="A23" s="1">
        <v>39104</v>
      </c>
      <c r="B23">
        <v>7.6524099999999997</v>
      </c>
      <c r="C23">
        <v>2007</v>
      </c>
      <c r="D23">
        <v>1</v>
      </c>
    </row>
    <row r="24" spans="1:4" x14ac:dyDescent="0.3">
      <c r="A24" s="1">
        <v>39105</v>
      </c>
      <c r="B24">
        <v>7.6535299999999999</v>
      </c>
      <c r="C24">
        <v>2007</v>
      </c>
      <c r="D24">
        <v>1</v>
      </c>
    </row>
    <row r="25" spans="1:4" x14ac:dyDescent="0.3">
      <c r="A25" s="1">
        <v>39106</v>
      </c>
      <c r="B25">
        <v>7.6662699999999999</v>
      </c>
      <c r="C25">
        <v>2007</v>
      </c>
      <c r="D25">
        <v>1</v>
      </c>
    </row>
    <row r="26" spans="1:4" x14ac:dyDescent="0.3">
      <c r="A26" s="1">
        <v>39107</v>
      </c>
      <c r="B26">
        <v>7.6723100000000004</v>
      </c>
      <c r="C26">
        <v>2007</v>
      </c>
      <c r="D26">
        <v>1</v>
      </c>
    </row>
    <row r="27" spans="1:4" x14ac:dyDescent="0.3">
      <c r="A27" s="1">
        <v>39108</v>
      </c>
      <c r="B27">
        <v>7.6846500000000004</v>
      </c>
      <c r="C27">
        <v>2007</v>
      </c>
      <c r="D27">
        <v>1</v>
      </c>
    </row>
    <row r="28" spans="1:4" x14ac:dyDescent="0.3">
      <c r="A28" s="1">
        <v>39109</v>
      </c>
      <c r="B28">
        <v>7.6846500000000004</v>
      </c>
      <c r="C28">
        <v>2007</v>
      </c>
      <c r="D28">
        <v>1</v>
      </c>
    </row>
    <row r="29" spans="1:4" x14ac:dyDescent="0.3">
      <c r="A29" s="1">
        <v>39110</v>
      </c>
      <c r="B29">
        <v>7.6846500000000004</v>
      </c>
      <c r="C29">
        <v>2007</v>
      </c>
      <c r="D29">
        <v>1</v>
      </c>
    </row>
    <row r="30" spans="1:4" x14ac:dyDescent="0.3">
      <c r="A30" s="1">
        <v>39111</v>
      </c>
      <c r="B30">
        <v>7.6856400000000002</v>
      </c>
      <c r="C30">
        <v>2007</v>
      </c>
      <c r="D30">
        <v>1</v>
      </c>
    </row>
    <row r="31" spans="1:4" x14ac:dyDescent="0.3">
      <c r="A31" s="1">
        <v>39112</v>
      </c>
      <c r="B31">
        <v>7.6932499999999999</v>
      </c>
      <c r="C31">
        <v>2007</v>
      </c>
      <c r="D31">
        <v>1</v>
      </c>
    </row>
    <row r="32" spans="1:4" x14ac:dyDescent="0.3">
      <c r="A32" s="1">
        <v>39113</v>
      </c>
      <c r="B32">
        <v>7.7128800000000002</v>
      </c>
      <c r="C32">
        <v>2007</v>
      </c>
      <c r="D32">
        <v>1</v>
      </c>
    </row>
    <row r="33" spans="1:4" x14ac:dyDescent="0.3">
      <c r="A33" s="1">
        <v>39114</v>
      </c>
      <c r="B33">
        <v>7.7423700000000002</v>
      </c>
      <c r="C33">
        <v>2007</v>
      </c>
      <c r="D33">
        <v>2</v>
      </c>
    </row>
    <row r="34" spans="1:4" x14ac:dyDescent="0.3">
      <c r="A34" s="1">
        <v>39115</v>
      </c>
      <c r="B34">
        <v>7.7359499999999999</v>
      </c>
      <c r="C34">
        <v>2007</v>
      </c>
      <c r="D34">
        <v>2</v>
      </c>
    </row>
    <row r="35" spans="1:4" x14ac:dyDescent="0.3">
      <c r="A35" s="1">
        <v>39116</v>
      </c>
      <c r="B35">
        <v>7.7359499999999999</v>
      </c>
      <c r="C35">
        <v>2007</v>
      </c>
      <c r="D35">
        <v>2</v>
      </c>
    </row>
    <row r="36" spans="1:4" x14ac:dyDescent="0.3">
      <c r="A36" s="1">
        <v>39117</v>
      </c>
      <c r="B36">
        <v>7.7359499999999999</v>
      </c>
      <c r="C36">
        <v>2007</v>
      </c>
      <c r="D36">
        <v>2</v>
      </c>
    </row>
    <row r="37" spans="1:4" x14ac:dyDescent="0.3">
      <c r="A37" s="1">
        <v>39118</v>
      </c>
      <c r="B37">
        <v>7.7153499999999999</v>
      </c>
      <c r="C37">
        <v>2007</v>
      </c>
      <c r="D37">
        <v>2</v>
      </c>
    </row>
    <row r="38" spans="1:4" x14ac:dyDescent="0.3">
      <c r="A38" s="1">
        <v>39119</v>
      </c>
      <c r="B38">
        <v>7.7007899999999996</v>
      </c>
      <c r="C38">
        <v>2007</v>
      </c>
      <c r="D38">
        <v>2</v>
      </c>
    </row>
    <row r="39" spans="1:4" x14ac:dyDescent="0.3">
      <c r="A39" s="1">
        <v>39120</v>
      </c>
      <c r="B39">
        <v>7.67788</v>
      </c>
      <c r="C39">
        <v>2007</v>
      </c>
      <c r="D39">
        <v>2</v>
      </c>
    </row>
    <row r="40" spans="1:4" x14ac:dyDescent="0.3">
      <c r="A40" s="1">
        <v>39121</v>
      </c>
      <c r="B40">
        <v>7.6717000000000004</v>
      </c>
      <c r="C40">
        <v>2007</v>
      </c>
      <c r="D40">
        <v>2</v>
      </c>
    </row>
    <row r="41" spans="1:4" x14ac:dyDescent="0.3">
      <c r="A41" s="1">
        <v>39122</v>
      </c>
      <c r="B41">
        <v>7.6773699999999998</v>
      </c>
      <c r="C41">
        <v>2007</v>
      </c>
      <c r="D41">
        <v>2</v>
      </c>
    </row>
    <row r="42" spans="1:4" x14ac:dyDescent="0.3">
      <c r="A42" s="1">
        <v>39123</v>
      </c>
      <c r="B42">
        <v>7.6773699999999998</v>
      </c>
      <c r="C42">
        <v>2007</v>
      </c>
      <c r="D42">
        <v>2</v>
      </c>
    </row>
    <row r="43" spans="1:4" x14ac:dyDescent="0.3">
      <c r="A43" s="1">
        <v>39124</v>
      </c>
      <c r="B43">
        <v>7.6773699999999998</v>
      </c>
      <c r="C43">
        <v>2007</v>
      </c>
      <c r="D43">
        <v>2</v>
      </c>
    </row>
    <row r="44" spans="1:4" x14ac:dyDescent="0.3">
      <c r="A44" s="1">
        <v>39125</v>
      </c>
      <c r="B44">
        <v>7.6858199999999997</v>
      </c>
      <c r="C44">
        <v>2007</v>
      </c>
      <c r="D44">
        <v>2</v>
      </c>
    </row>
    <row r="45" spans="1:4" x14ac:dyDescent="0.3">
      <c r="A45" s="1">
        <v>39126</v>
      </c>
      <c r="B45">
        <v>7.6889900000000004</v>
      </c>
      <c r="C45">
        <v>2007</v>
      </c>
      <c r="D45">
        <v>2</v>
      </c>
    </row>
    <row r="46" spans="1:4" x14ac:dyDescent="0.3">
      <c r="A46" s="1">
        <v>39127</v>
      </c>
      <c r="B46">
        <v>7.6981299999999999</v>
      </c>
      <c r="C46">
        <v>2007</v>
      </c>
      <c r="D46">
        <v>2</v>
      </c>
    </row>
    <row r="47" spans="1:4" x14ac:dyDescent="0.3">
      <c r="A47" s="1">
        <v>39128</v>
      </c>
      <c r="B47">
        <v>7.7011000000000003</v>
      </c>
      <c r="C47">
        <v>2007</v>
      </c>
      <c r="D47">
        <v>2</v>
      </c>
    </row>
    <row r="48" spans="1:4" x14ac:dyDescent="0.3">
      <c r="A48" s="1">
        <v>39129</v>
      </c>
      <c r="B48">
        <v>7.6961500000000003</v>
      </c>
      <c r="C48">
        <v>2007</v>
      </c>
      <c r="D48">
        <v>2</v>
      </c>
    </row>
    <row r="49" spans="1:4" x14ac:dyDescent="0.3">
      <c r="A49" s="1">
        <v>39130</v>
      </c>
      <c r="B49">
        <v>7.6961500000000003</v>
      </c>
      <c r="C49">
        <v>2007</v>
      </c>
      <c r="D49">
        <v>2</v>
      </c>
    </row>
    <row r="50" spans="1:4" x14ac:dyDescent="0.3">
      <c r="A50" s="1">
        <v>39131</v>
      </c>
      <c r="B50">
        <v>7.6961500000000003</v>
      </c>
      <c r="C50">
        <v>2007</v>
      </c>
      <c r="D50">
        <v>2</v>
      </c>
    </row>
    <row r="51" spans="1:4" x14ac:dyDescent="0.3">
      <c r="A51" s="1">
        <v>39132</v>
      </c>
      <c r="B51">
        <v>7.6792299999999996</v>
      </c>
      <c r="C51">
        <v>2007</v>
      </c>
      <c r="D51">
        <v>2</v>
      </c>
    </row>
    <row r="52" spans="1:4" x14ac:dyDescent="0.3">
      <c r="A52" s="1">
        <v>39133</v>
      </c>
      <c r="B52">
        <v>7.6743100000000002</v>
      </c>
      <c r="C52">
        <v>2007</v>
      </c>
      <c r="D52">
        <v>2</v>
      </c>
    </row>
    <row r="53" spans="1:4" x14ac:dyDescent="0.3">
      <c r="A53" s="1">
        <v>39134</v>
      </c>
      <c r="B53">
        <v>7.6757600000000004</v>
      </c>
      <c r="C53">
        <v>2007</v>
      </c>
      <c r="D53">
        <v>2</v>
      </c>
    </row>
    <row r="54" spans="1:4" x14ac:dyDescent="0.3">
      <c r="A54" s="1">
        <v>39135</v>
      </c>
      <c r="B54">
        <v>7.6840400000000004</v>
      </c>
      <c r="C54">
        <v>2007</v>
      </c>
      <c r="D54">
        <v>2</v>
      </c>
    </row>
    <row r="55" spans="1:4" x14ac:dyDescent="0.3">
      <c r="A55" s="1">
        <v>39136</v>
      </c>
      <c r="B55">
        <v>7.6961599999999999</v>
      </c>
      <c r="C55">
        <v>2007</v>
      </c>
      <c r="D55">
        <v>2</v>
      </c>
    </row>
    <row r="56" spans="1:4" x14ac:dyDescent="0.3">
      <c r="A56" s="1">
        <v>39137</v>
      </c>
      <c r="B56">
        <v>7.6961599999999999</v>
      </c>
      <c r="C56">
        <v>2007</v>
      </c>
      <c r="D56">
        <v>2</v>
      </c>
    </row>
    <row r="57" spans="1:4" x14ac:dyDescent="0.3">
      <c r="A57" s="1">
        <v>39138</v>
      </c>
      <c r="B57">
        <v>7.6961599999999999</v>
      </c>
      <c r="C57">
        <v>2007</v>
      </c>
      <c r="D57">
        <v>2</v>
      </c>
    </row>
    <row r="58" spans="1:4" x14ac:dyDescent="0.3">
      <c r="A58" s="1">
        <v>39139</v>
      </c>
      <c r="B58">
        <v>7.7128100000000002</v>
      </c>
      <c r="C58">
        <v>2007</v>
      </c>
      <c r="D58">
        <v>2</v>
      </c>
    </row>
    <row r="59" spans="1:4" x14ac:dyDescent="0.3">
      <c r="A59" s="1">
        <v>39140</v>
      </c>
      <c r="B59">
        <v>7.71333</v>
      </c>
      <c r="C59">
        <v>2007</v>
      </c>
      <c r="D59">
        <v>2</v>
      </c>
    </row>
    <row r="60" spans="1:4" x14ac:dyDescent="0.3">
      <c r="A60" s="1">
        <v>39141</v>
      </c>
      <c r="B60">
        <v>7.7205399999999997</v>
      </c>
      <c r="C60">
        <v>2007</v>
      </c>
      <c r="D60">
        <v>2</v>
      </c>
    </row>
    <row r="61" spans="1:4" x14ac:dyDescent="0.3">
      <c r="A61" s="1">
        <v>39142</v>
      </c>
      <c r="B61">
        <v>7.7235800000000001</v>
      </c>
      <c r="C61">
        <v>2007</v>
      </c>
      <c r="D61">
        <v>3</v>
      </c>
    </row>
    <row r="62" spans="1:4" x14ac:dyDescent="0.3">
      <c r="A62" s="1">
        <v>39143</v>
      </c>
      <c r="B62">
        <v>7.7210400000000003</v>
      </c>
      <c r="C62">
        <v>2007</v>
      </c>
      <c r="D62">
        <v>3</v>
      </c>
    </row>
    <row r="63" spans="1:4" x14ac:dyDescent="0.3">
      <c r="A63" s="1">
        <v>39144</v>
      </c>
      <c r="B63">
        <v>7.7210400000000003</v>
      </c>
      <c r="C63">
        <v>2007</v>
      </c>
      <c r="D63">
        <v>3</v>
      </c>
    </row>
    <row r="64" spans="1:4" x14ac:dyDescent="0.3">
      <c r="A64" s="1">
        <v>39145</v>
      </c>
      <c r="B64">
        <v>7.7210400000000003</v>
      </c>
      <c r="C64">
        <v>2007</v>
      </c>
      <c r="D64">
        <v>3</v>
      </c>
    </row>
    <row r="65" spans="1:4" x14ac:dyDescent="0.3">
      <c r="A65" s="1">
        <v>39146</v>
      </c>
      <c r="B65">
        <v>7.7122900000000003</v>
      </c>
      <c r="C65">
        <v>2007</v>
      </c>
      <c r="D65">
        <v>3</v>
      </c>
    </row>
    <row r="66" spans="1:4" x14ac:dyDescent="0.3">
      <c r="A66" s="1">
        <v>39147</v>
      </c>
      <c r="B66">
        <v>7.7043600000000003</v>
      </c>
      <c r="C66">
        <v>2007</v>
      </c>
      <c r="D66">
        <v>3</v>
      </c>
    </row>
    <row r="67" spans="1:4" x14ac:dyDescent="0.3">
      <c r="A67" s="1">
        <v>39148</v>
      </c>
      <c r="B67">
        <v>7.6855599999999997</v>
      </c>
      <c r="C67">
        <v>2007</v>
      </c>
      <c r="D67">
        <v>3</v>
      </c>
    </row>
    <row r="68" spans="1:4" x14ac:dyDescent="0.3">
      <c r="A68" s="1">
        <v>39149</v>
      </c>
      <c r="B68">
        <v>7.6813599999999997</v>
      </c>
      <c r="C68">
        <v>2007</v>
      </c>
      <c r="D68">
        <v>3</v>
      </c>
    </row>
    <row r="69" spans="1:4" x14ac:dyDescent="0.3">
      <c r="A69" s="1">
        <v>39150</v>
      </c>
      <c r="B69">
        <v>7.68241</v>
      </c>
      <c r="C69">
        <v>2007</v>
      </c>
      <c r="D69">
        <v>3</v>
      </c>
    </row>
    <row r="70" spans="1:4" x14ac:dyDescent="0.3">
      <c r="A70" s="1">
        <v>39151</v>
      </c>
      <c r="B70">
        <v>7.68241</v>
      </c>
      <c r="C70">
        <v>2007</v>
      </c>
      <c r="D70">
        <v>3</v>
      </c>
    </row>
    <row r="71" spans="1:4" x14ac:dyDescent="0.3">
      <c r="A71" s="1">
        <v>39152</v>
      </c>
      <c r="B71">
        <v>7.68241</v>
      </c>
      <c r="C71">
        <v>2007</v>
      </c>
      <c r="D71">
        <v>3</v>
      </c>
    </row>
    <row r="72" spans="1:4" x14ac:dyDescent="0.3">
      <c r="A72" s="1">
        <v>39153</v>
      </c>
      <c r="B72">
        <v>7.6842800000000002</v>
      </c>
      <c r="C72">
        <v>2007</v>
      </c>
      <c r="D72">
        <v>3</v>
      </c>
    </row>
    <row r="73" spans="1:4" x14ac:dyDescent="0.3">
      <c r="A73" s="1">
        <v>39154</v>
      </c>
      <c r="B73">
        <v>7.68635</v>
      </c>
      <c r="C73">
        <v>2007</v>
      </c>
      <c r="D73">
        <v>3</v>
      </c>
    </row>
    <row r="74" spans="1:4" x14ac:dyDescent="0.3">
      <c r="A74" s="1">
        <v>39155</v>
      </c>
      <c r="B74">
        <v>7.68201</v>
      </c>
      <c r="C74">
        <v>2007</v>
      </c>
      <c r="D74">
        <v>3</v>
      </c>
    </row>
    <row r="75" spans="1:4" x14ac:dyDescent="0.3">
      <c r="A75" s="1">
        <v>39156</v>
      </c>
      <c r="B75">
        <v>7.6771700000000003</v>
      </c>
      <c r="C75">
        <v>2007</v>
      </c>
      <c r="D75">
        <v>3</v>
      </c>
    </row>
    <row r="76" spans="1:4" x14ac:dyDescent="0.3">
      <c r="A76" s="1">
        <v>39157</v>
      </c>
      <c r="B76">
        <v>7.6792499999999997</v>
      </c>
      <c r="C76">
        <v>2007</v>
      </c>
      <c r="D76">
        <v>3</v>
      </c>
    </row>
    <row r="77" spans="1:4" x14ac:dyDescent="0.3">
      <c r="A77" s="1">
        <v>39158</v>
      </c>
      <c r="B77">
        <v>7.6792499999999997</v>
      </c>
      <c r="C77">
        <v>2007</v>
      </c>
      <c r="D77">
        <v>3</v>
      </c>
    </row>
    <row r="78" spans="1:4" x14ac:dyDescent="0.3">
      <c r="A78" s="1">
        <v>39159</v>
      </c>
      <c r="B78">
        <v>7.6792499999999997</v>
      </c>
      <c r="C78">
        <v>2007</v>
      </c>
      <c r="D78">
        <v>3</v>
      </c>
    </row>
    <row r="79" spans="1:4" x14ac:dyDescent="0.3">
      <c r="A79" s="1">
        <v>39160</v>
      </c>
      <c r="B79">
        <v>7.6873800000000001</v>
      </c>
      <c r="C79">
        <v>2007</v>
      </c>
      <c r="D79">
        <v>3</v>
      </c>
    </row>
    <row r="80" spans="1:4" x14ac:dyDescent="0.3">
      <c r="A80" s="1">
        <v>39161</v>
      </c>
      <c r="B80">
        <v>7.6897399999999996</v>
      </c>
      <c r="C80">
        <v>2007</v>
      </c>
      <c r="D80">
        <v>3</v>
      </c>
    </row>
    <row r="81" spans="1:4" x14ac:dyDescent="0.3">
      <c r="A81" s="1">
        <v>39162</v>
      </c>
      <c r="B81">
        <v>7.6882900000000003</v>
      </c>
      <c r="C81">
        <v>2007</v>
      </c>
      <c r="D81">
        <v>3</v>
      </c>
    </row>
    <row r="82" spans="1:4" x14ac:dyDescent="0.3">
      <c r="A82" s="1">
        <v>39163</v>
      </c>
      <c r="B82">
        <v>7.6920700000000002</v>
      </c>
      <c r="C82">
        <v>2007</v>
      </c>
      <c r="D82">
        <v>3</v>
      </c>
    </row>
    <row r="83" spans="1:4" x14ac:dyDescent="0.3">
      <c r="A83" s="1">
        <v>39164</v>
      </c>
      <c r="B83">
        <v>7.6919300000000002</v>
      </c>
      <c r="C83">
        <v>2007</v>
      </c>
      <c r="D83">
        <v>3</v>
      </c>
    </row>
    <row r="84" spans="1:4" x14ac:dyDescent="0.3">
      <c r="A84" s="1">
        <v>39165</v>
      </c>
      <c r="B84">
        <v>7.6919300000000002</v>
      </c>
      <c r="C84">
        <v>2007</v>
      </c>
      <c r="D84">
        <v>3</v>
      </c>
    </row>
    <row r="85" spans="1:4" x14ac:dyDescent="0.3">
      <c r="A85" s="1">
        <v>39166</v>
      </c>
      <c r="B85">
        <v>7.6919300000000002</v>
      </c>
      <c r="C85">
        <v>2007</v>
      </c>
      <c r="D85">
        <v>3</v>
      </c>
    </row>
    <row r="86" spans="1:4" x14ac:dyDescent="0.3">
      <c r="A86" s="1">
        <v>39167</v>
      </c>
      <c r="B86">
        <v>7.69062</v>
      </c>
      <c r="C86">
        <v>2007</v>
      </c>
      <c r="D86">
        <v>3</v>
      </c>
    </row>
    <row r="87" spans="1:4" x14ac:dyDescent="0.3">
      <c r="A87" s="1">
        <v>39168</v>
      </c>
      <c r="B87">
        <v>7.6935799999999999</v>
      </c>
      <c r="C87">
        <v>2007</v>
      </c>
      <c r="D87">
        <v>3</v>
      </c>
    </row>
    <row r="88" spans="1:4" x14ac:dyDescent="0.3">
      <c r="A88" s="1">
        <v>39169</v>
      </c>
      <c r="B88">
        <v>7.6978799999999996</v>
      </c>
      <c r="C88">
        <v>2007</v>
      </c>
      <c r="D88">
        <v>3</v>
      </c>
    </row>
    <row r="89" spans="1:4" x14ac:dyDescent="0.3">
      <c r="A89" s="1">
        <v>39170</v>
      </c>
      <c r="B89">
        <v>7.6953399999999998</v>
      </c>
      <c r="C89">
        <v>2007</v>
      </c>
      <c r="D89">
        <v>3</v>
      </c>
    </row>
    <row r="90" spans="1:4" x14ac:dyDescent="0.3">
      <c r="A90" s="1">
        <v>39171</v>
      </c>
      <c r="B90">
        <v>7.6923500000000002</v>
      </c>
      <c r="C90">
        <v>2007</v>
      </c>
      <c r="D90">
        <v>3</v>
      </c>
    </row>
    <row r="91" spans="1:4" x14ac:dyDescent="0.3">
      <c r="A91" s="1">
        <v>39172</v>
      </c>
      <c r="B91">
        <v>7.6923500000000002</v>
      </c>
      <c r="C91">
        <v>2007</v>
      </c>
      <c r="D91">
        <v>3</v>
      </c>
    </row>
    <row r="92" spans="1:4" x14ac:dyDescent="0.3">
      <c r="A92" s="1">
        <v>39173</v>
      </c>
      <c r="B92">
        <v>7.6923500000000002</v>
      </c>
      <c r="C92">
        <v>2007</v>
      </c>
      <c r="D92">
        <v>4</v>
      </c>
    </row>
    <row r="93" spans="1:4" x14ac:dyDescent="0.3">
      <c r="A93" s="1">
        <v>39174</v>
      </c>
      <c r="B93">
        <v>7.6935200000000004</v>
      </c>
      <c r="C93">
        <v>2007</v>
      </c>
      <c r="D93">
        <v>4</v>
      </c>
    </row>
    <row r="94" spans="1:4" x14ac:dyDescent="0.3">
      <c r="A94" s="1">
        <v>39175</v>
      </c>
      <c r="B94">
        <v>7.6873399999999998</v>
      </c>
      <c r="C94">
        <v>2007</v>
      </c>
      <c r="D94">
        <v>4</v>
      </c>
    </row>
    <row r="95" spans="1:4" x14ac:dyDescent="0.3">
      <c r="A95" s="1">
        <v>39176</v>
      </c>
      <c r="B95">
        <v>7.6781100000000002</v>
      </c>
      <c r="C95">
        <v>2007</v>
      </c>
      <c r="D95">
        <v>4</v>
      </c>
    </row>
    <row r="96" spans="1:4" x14ac:dyDescent="0.3">
      <c r="A96" s="1">
        <v>39177</v>
      </c>
      <c r="B96">
        <v>7.6781100000000002</v>
      </c>
      <c r="C96">
        <v>2007</v>
      </c>
      <c r="D96">
        <v>4</v>
      </c>
    </row>
    <row r="97" spans="1:4" x14ac:dyDescent="0.3">
      <c r="A97" s="1">
        <v>39178</v>
      </c>
      <c r="B97">
        <v>7.6781100000000002</v>
      </c>
      <c r="C97">
        <v>2007</v>
      </c>
      <c r="D97">
        <v>4</v>
      </c>
    </row>
    <row r="98" spans="1:4" x14ac:dyDescent="0.3">
      <c r="A98" s="1">
        <v>39179</v>
      </c>
      <c r="B98">
        <v>7.6781100000000002</v>
      </c>
      <c r="C98">
        <v>2007</v>
      </c>
      <c r="D98">
        <v>4</v>
      </c>
    </row>
    <row r="99" spans="1:4" x14ac:dyDescent="0.3">
      <c r="A99" s="1">
        <v>39180</v>
      </c>
      <c r="B99">
        <v>7.6781100000000002</v>
      </c>
      <c r="C99">
        <v>2007</v>
      </c>
      <c r="D99">
        <v>4</v>
      </c>
    </row>
    <row r="100" spans="1:4" x14ac:dyDescent="0.3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">
      <c r="A123" s="1">
        <v>39204</v>
      </c>
      <c r="B123">
        <v>7.65951</v>
      </c>
      <c r="C123">
        <v>2007</v>
      </c>
      <c r="D123">
        <v>5</v>
      </c>
    </row>
    <row r="124" spans="1:4" x14ac:dyDescent="0.3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">
      <c r="A125" s="1">
        <v>39206</v>
      </c>
      <c r="B125">
        <v>7.64621</v>
      </c>
      <c r="C125">
        <v>2007</v>
      </c>
      <c r="D125">
        <v>5</v>
      </c>
    </row>
    <row r="126" spans="1:4" x14ac:dyDescent="0.3">
      <c r="A126" s="1">
        <v>39207</v>
      </c>
      <c r="B126">
        <v>7.64621</v>
      </c>
      <c r="C126">
        <v>2007</v>
      </c>
      <c r="D126">
        <v>5</v>
      </c>
    </row>
    <row r="127" spans="1:4" x14ac:dyDescent="0.3">
      <c r="A127" s="1">
        <v>39208</v>
      </c>
      <c r="B127">
        <v>7.64621</v>
      </c>
      <c r="C127">
        <v>2007</v>
      </c>
      <c r="D127">
        <v>5</v>
      </c>
    </row>
    <row r="128" spans="1:4" x14ac:dyDescent="0.3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">
      <c r="A130" s="1">
        <v>39211</v>
      </c>
      <c r="B130">
        <v>7.63436</v>
      </c>
      <c r="C130">
        <v>2007</v>
      </c>
      <c r="D130">
        <v>5</v>
      </c>
    </row>
    <row r="131" spans="1:4" x14ac:dyDescent="0.3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">
      <c r="A150" s="1">
        <v>39231</v>
      </c>
      <c r="B150">
        <v>7.64011</v>
      </c>
      <c r="C150">
        <v>2007</v>
      </c>
      <c r="D150">
        <v>5</v>
      </c>
    </row>
    <row r="151" spans="1:4" x14ac:dyDescent="0.3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">
      <c r="A178" s="1">
        <v>39259</v>
      </c>
      <c r="B178">
        <v>7.71183</v>
      </c>
      <c r="C178">
        <v>2007</v>
      </c>
      <c r="D178">
        <v>6</v>
      </c>
    </row>
    <row r="179" spans="1:4" x14ac:dyDescent="0.3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">
      <c r="A193" s="1">
        <v>39274</v>
      </c>
      <c r="B193">
        <v>7.67441</v>
      </c>
      <c r="C193">
        <v>2007</v>
      </c>
      <c r="D193">
        <v>7</v>
      </c>
    </row>
    <row r="194" spans="1:4" x14ac:dyDescent="0.3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">
      <c r="A198" s="1">
        <v>39279</v>
      </c>
      <c r="B198">
        <v>7.67502</v>
      </c>
      <c r="C198">
        <v>2007</v>
      </c>
      <c r="D198">
        <v>7</v>
      </c>
    </row>
    <row r="199" spans="1:4" x14ac:dyDescent="0.3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">
      <c r="A208" s="1">
        <v>39289</v>
      </c>
      <c r="B208">
        <v>7.68161</v>
      </c>
      <c r="C208">
        <v>2007</v>
      </c>
      <c r="D208">
        <v>7</v>
      </c>
    </row>
    <row r="209" spans="1:4" x14ac:dyDescent="0.3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">
      <c r="A213" s="1">
        <v>39294</v>
      </c>
      <c r="B213">
        <v>7.68506</v>
      </c>
      <c r="C213">
        <v>2007</v>
      </c>
      <c r="D213">
        <v>7</v>
      </c>
    </row>
    <row r="214" spans="1:4" x14ac:dyDescent="0.3">
      <c r="A214" s="1">
        <v>39295</v>
      </c>
      <c r="B214">
        <v>7.67788</v>
      </c>
      <c r="C214">
        <v>2007</v>
      </c>
      <c r="D214">
        <v>8</v>
      </c>
    </row>
    <row r="215" spans="1:4" x14ac:dyDescent="0.3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">
      <c r="A236" s="1">
        <v>39317</v>
      </c>
      <c r="B236">
        <v>7.66601</v>
      </c>
      <c r="C236">
        <v>2007</v>
      </c>
      <c r="D236">
        <v>8</v>
      </c>
    </row>
    <row r="237" spans="1:4" x14ac:dyDescent="0.3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">
      <c r="A303" s="1">
        <v>39384</v>
      </c>
      <c r="B303">
        <v>7.70878</v>
      </c>
      <c r="C303">
        <v>2007</v>
      </c>
      <c r="D303">
        <v>10</v>
      </c>
    </row>
    <row r="304" spans="1:4" x14ac:dyDescent="0.3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">
      <c r="A341" s="1">
        <v>39422</v>
      </c>
      <c r="B341">
        <v>7.65402</v>
      </c>
      <c r="C341">
        <v>2007</v>
      </c>
      <c r="D341">
        <v>12</v>
      </c>
    </row>
    <row r="342" spans="1:4" x14ac:dyDescent="0.3">
      <c r="A342" s="1">
        <v>39423</v>
      </c>
      <c r="B342">
        <v>7.63734</v>
      </c>
      <c r="C342">
        <v>2007</v>
      </c>
      <c r="D342">
        <v>12</v>
      </c>
    </row>
    <row r="343" spans="1:4" x14ac:dyDescent="0.3">
      <c r="A343" s="1">
        <v>39424</v>
      </c>
      <c r="B343">
        <v>7.63734</v>
      </c>
      <c r="C343">
        <v>2007</v>
      </c>
      <c r="D343">
        <v>12</v>
      </c>
    </row>
    <row r="344" spans="1:4" x14ac:dyDescent="0.3">
      <c r="A344" s="1">
        <v>39425</v>
      </c>
      <c r="B344">
        <v>7.63734</v>
      </c>
      <c r="C344">
        <v>2007</v>
      </c>
      <c r="D344">
        <v>12</v>
      </c>
    </row>
    <row r="345" spans="1:4" x14ac:dyDescent="0.3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">
      <c r="A362" s="1">
        <v>39443</v>
      </c>
      <c r="B362">
        <v>7.62134</v>
      </c>
      <c r="C362">
        <v>2007</v>
      </c>
      <c r="D362">
        <v>12</v>
      </c>
    </row>
    <row r="363" spans="1:4" x14ac:dyDescent="0.3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">
      <c r="A384" s="1">
        <v>39465</v>
      </c>
      <c r="B384">
        <v>7.70709</v>
      </c>
      <c r="C384">
        <v>2008</v>
      </c>
      <c r="D384">
        <v>1</v>
      </c>
    </row>
    <row r="385" spans="1:4" x14ac:dyDescent="0.3">
      <c r="A385" s="1">
        <v>39466</v>
      </c>
      <c r="B385">
        <v>7.70709</v>
      </c>
      <c r="C385">
        <v>2008</v>
      </c>
      <c r="D385">
        <v>1</v>
      </c>
    </row>
    <row r="386" spans="1:4" x14ac:dyDescent="0.3">
      <c r="A386" s="1">
        <v>39467</v>
      </c>
      <c r="B386">
        <v>7.70709</v>
      </c>
      <c r="C386">
        <v>2008</v>
      </c>
      <c r="D386">
        <v>1</v>
      </c>
    </row>
    <row r="387" spans="1:4" x14ac:dyDescent="0.3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">
      <c r="A389" s="1">
        <v>39470</v>
      </c>
      <c r="B389">
        <v>7.7054</v>
      </c>
      <c r="C389">
        <v>2008</v>
      </c>
      <c r="D389">
        <v>1</v>
      </c>
    </row>
    <row r="390" spans="1:4" x14ac:dyDescent="0.3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">
      <c r="A410" s="1">
        <v>39491</v>
      </c>
      <c r="B410">
        <v>7.74186</v>
      </c>
      <c r="C410">
        <v>2008</v>
      </c>
      <c r="D410">
        <v>2</v>
      </c>
    </row>
    <row r="411" spans="1:4" x14ac:dyDescent="0.3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">
      <c r="A417" s="1">
        <v>39498</v>
      </c>
      <c r="B417">
        <v>7.7054</v>
      </c>
      <c r="C417">
        <v>2008</v>
      </c>
      <c r="D417">
        <v>2</v>
      </c>
    </row>
    <row r="418" spans="1:4" x14ac:dyDescent="0.3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">
      <c r="A422" s="1">
        <v>39503</v>
      </c>
      <c r="B422">
        <v>7.70594</v>
      </c>
      <c r="C422">
        <v>2008</v>
      </c>
      <c r="D422">
        <v>2</v>
      </c>
    </row>
    <row r="423" spans="1:4" x14ac:dyDescent="0.3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">
      <c r="A431" s="1">
        <v>39512</v>
      </c>
      <c r="B431">
        <v>7.67462</v>
      </c>
      <c r="C431">
        <v>2008</v>
      </c>
      <c r="D431">
        <v>3</v>
      </c>
    </row>
    <row r="432" spans="1:4" x14ac:dyDescent="0.3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">
      <c r="A450" s="1">
        <v>39531</v>
      </c>
      <c r="B450">
        <v>7.60379</v>
      </c>
      <c r="C450">
        <v>2008</v>
      </c>
      <c r="D450">
        <v>3</v>
      </c>
    </row>
    <row r="451" spans="1:4" x14ac:dyDescent="0.3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">
      <c r="A452" s="1">
        <v>39533</v>
      </c>
      <c r="B452">
        <v>7.60738</v>
      </c>
      <c r="C452">
        <v>2008</v>
      </c>
      <c r="D452">
        <v>3</v>
      </c>
    </row>
    <row r="453" spans="1:4" x14ac:dyDescent="0.3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">
      <c r="A454" s="1">
        <v>39535</v>
      </c>
      <c r="B454">
        <v>7.62561</v>
      </c>
      <c r="C454">
        <v>2008</v>
      </c>
      <c r="D454">
        <v>3</v>
      </c>
    </row>
    <row r="455" spans="1:4" x14ac:dyDescent="0.3">
      <c r="A455" s="1">
        <v>39536</v>
      </c>
      <c r="B455">
        <v>7.62561</v>
      </c>
      <c r="C455">
        <v>2008</v>
      </c>
      <c r="D455">
        <v>3</v>
      </c>
    </row>
    <row r="456" spans="1:4" x14ac:dyDescent="0.3">
      <c r="A456" s="1">
        <v>39537</v>
      </c>
      <c r="B456">
        <v>7.62561</v>
      </c>
      <c r="C456">
        <v>2008</v>
      </c>
      <c r="D456">
        <v>3</v>
      </c>
    </row>
    <row r="457" spans="1:4" x14ac:dyDescent="0.3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">
      <c r="A471" s="1">
        <v>39552</v>
      </c>
      <c r="B471">
        <v>7.57179</v>
      </c>
      <c r="C471">
        <v>2008</v>
      </c>
      <c r="D471">
        <v>4</v>
      </c>
    </row>
    <row r="472" spans="1:4" x14ac:dyDescent="0.3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">
      <c r="A487" s="1">
        <v>39568</v>
      </c>
      <c r="B487">
        <v>7.48597</v>
      </c>
      <c r="C487">
        <v>2008</v>
      </c>
      <c r="D487">
        <v>4</v>
      </c>
    </row>
    <row r="488" spans="1:4" x14ac:dyDescent="0.3">
      <c r="A488" s="1">
        <v>39569</v>
      </c>
      <c r="B488">
        <v>7.48597</v>
      </c>
      <c r="C488">
        <v>2008</v>
      </c>
      <c r="D488">
        <v>5</v>
      </c>
    </row>
    <row r="489" spans="1:4" x14ac:dyDescent="0.3">
      <c r="A489" s="1">
        <v>39570</v>
      </c>
      <c r="B489">
        <v>7.48184</v>
      </c>
      <c r="C489">
        <v>2008</v>
      </c>
      <c r="D489">
        <v>5</v>
      </c>
    </row>
    <row r="490" spans="1:4" x14ac:dyDescent="0.3">
      <c r="A490" s="1">
        <v>39571</v>
      </c>
      <c r="B490">
        <v>7.48184</v>
      </c>
      <c r="C490">
        <v>2008</v>
      </c>
      <c r="D490">
        <v>5</v>
      </c>
    </row>
    <row r="491" spans="1:4" x14ac:dyDescent="0.3">
      <c r="A491" s="1">
        <v>39572</v>
      </c>
      <c r="B491">
        <v>7.48184</v>
      </c>
      <c r="C491">
        <v>2008</v>
      </c>
      <c r="D491">
        <v>5</v>
      </c>
    </row>
    <row r="492" spans="1:4" x14ac:dyDescent="0.3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">
      <c r="A501" s="1">
        <v>39582</v>
      </c>
      <c r="B501">
        <v>7.44217</v>
      </c>
      <c r="C501">
        <v>2008</v>
      </c>
      <c r="D501">
        <v>5</v>
      </c>
    </row>
    <row r="502" spans="1:4" x14ac:dyDescent="0.3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">
      <c r="A520" s="1">
        <v>39601</v>
      </c>
      <c r="B520">
        <v>7.44008</v>
      </c>
      <c r="C520">
        <v>2008</v>
      </c>
      <c r="D520">
        <v>6</v>
      </c>
    </row>
    <row r="521" spans="1:4" x14ac:dyDescent="0.3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">
      <c r="A562" s="1">
        <v>39643</v>
      </c>
      <c r="B562">
        <v>7.42753</v>
      </c>
      <c r="C562">
        <v>2008</v>
      </c>
      <c r="D562">
        <v>7</v>
      </c>
    </row>
    <row r="563" spans="1:4" x14ac:dyDescent="0.3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">
      <c r="A570" s="1">
        <v>39651</v>
      </c>
      <c r="B570">
        <v>7.4314</v>
      </c>
      <c r="C570">
        <v>2008</v>
      </c>
      <c r="D570">
        <v>7</v>
      </c>
    </row>
    <row r="571" spans="1:4" x14ac:dyDescent="0.3">
      <c r="A571" s="1">
        <v>39652</v>
      </c>
      <c r="B571">
        <v>7.44252</v>
      </c>
      <c r="C571">
        <v>2008</v>
      </c>
      <c r="D571">
        <v>7</v>
      </c>
    </row>
    <row r="572" spans="1:4" x14ac:dyDescent="0.3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">
      <c r="A584" s="1">
        <v>39665</v>
      </c>
      <c r="B584">
        <v>7.40632</v>
      </c>
      <c r="C584">
        <v>2008</v>
      </c>
      <c r="D584">
        <v>8</v>
      </c>
    </row>
    <row r="585" spans="1:4" x14ac:dyDescent="0.3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">
      <c r="A605" s="1">
        <v>39686</v>
      </c>
      <c r="B605">
        <v>7.42354</v>
      </c>
      <c r="C605">
        <v>2008</v>
      </c>
      <c r="D605">
        <v>8</v>
      </c>
    </row>
    <row r="606" spans="1:4" x14ac:dyDescent="0.3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">
      <c r="A619" s="1">
        <v>39700</v>
      </c>
      <c r="B619">
        <v>7.50936</v>
      </c>
      <c r="C619">
        <v>2008</v>
      </c>
      <c r="D619">
        <v>9</v>
      </c>
    </row>
    <row r="620" spans="1:4" x14ac:dyDescent="0.3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">
      <c r="A664" s="1">
        <v>39745</v>
      </c>
      <c r="B664">
        <v>7.50115</v>
      </c>
      <c r="C664">
        <v>2008</v>
      </c>
      <c r="D664">
        <v>10</v>
      </c>
    </row>
    <row r="665" spans="1:4" x14ac:dyDescent="0.3">
      <c r="A665" s="1">
        <v>39746</v>
      </c>
      <c r="B665">
        <v>7.50115</v>
      </c>
      <c r="C665">
        <v>2008</v>
      </c>
      <c r="D665">
        <v>10</v>
      </c>
    </row>
    <row r="666" spans="1:4" x14ac:dyDescent="0.3">
      <c r="A666" s="1">
        <v>39747</v>
      </c>
      <c r="B666">
        <v>7.50115</v>
      </c>
      <c r="C666">
        <v>2008</v>
      </c>
      <c r="D666">
        <v>10</v>
      </c>
    </row>
    <row r="667" spans="1:4" x14ac:dyDescent="0.3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">
      <c r="A668" s="1">
        <v>39749</v>
      </c>
      <c r="B668">
        <v>7.5347</v>
      </c>
      <c r="C668">
        <v>2008</v>
      </c>
      <c r="D668">
        <v>10</v>
      </c>
    </row>
    <row r="669" spans="1:4" x14ac:dyDescent="0.3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">
      <c r="A681" s="1">
        <v>39762</v>
      </c>
      <c r="B681">
        <v>7.53789</v>
      </c>
      <c r="C681">
        <v>2008</v>
      </c>
      <c r="D681">
        <v>11</v>
      </c>
    </row>
    <row r="682" spans="1:4" x14ac:dyDescent="0.3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">
      <c r="A699" s="1">
        <v>39780</v>
      </c>
      <c r="B699">
        <v>7.69008</v>
      </c>
      <c r="C699">
        <v>2008</v>
      </c>
      <c r="D699">
        <v>11</v>
      </c>
    </row>
    <row r="700" spans="1:4" x14ac:dyDescent="0.3">
      <c r="A700" s="1">
        <v>39781</v>
      </c>
      <c r="B700">
        <v>7.69008</v>
      </c>
      <c r="C700">
        <v>2008</v>
      </c>
      <c r="D700">
        <v>11</v>
      </c>
    </row>
    <row r="701" spans="1:4" x14ac:dyDescent="0.3">
      <c r="A701" s="1">
        <v>39782</v>
      </c>
      <c r="B701">
        <v>7.69008</v>
      </c>
      <c r="C701">
        <v>2008</v>
      </c>
      <c r="D701">
        <v>11</v>
      </c>
    </row>
    <row r="702" spans="1:4" x14ac:dyDescent="0.3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">
      <c r="A703" s="1">
        <v>39784</v>
      </c>
      <c r="B703">
        <v>7.65707</v>
      </c>
      <c r="C703">
        <v>2008</v>
      </c>
      <c r="D703">
        <v>12</v>
      </c>
    </row>
    <row r="704" spans="1:4" x14ac:dyDescent="0.3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">
      <c r="A705" s="1">
        <v>39786</v>
      </c>
      <c r="B705">
        <v>7.65787</v>
      </c>
      <c r="C705">
        <v>2008</v>
      </c>
      <c r="D705">
        <v>12</v>
      </c>
    </row>
    <row r="706" spans="1:4" x14ac:dyDescent="0.3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">
      <c r="A717" s="1">
        <v>39798</v>
      </c>
      <c r="B717">
        <v>7.67326</v>
      </c>
      <c r="C717">
        <v>2008</v>
      </c>
      <c r="D717">
        <v>12</v>
      </c>
    </row>
    <row r="718" spans="1:4" x14ac:dyDescent="0.3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">
      <c r="A724" s="1">
        <v>39805</v>
      </c>
      <c r="B724">
        <v>7.72682</v>
      </c>
      <c r="C724">
        <v>2008</v>
      </c>
      <c r="D724">
        <v>12</v>
      </c>
    </row>
    <row r="725" spans="1:4" x14ac:dyDescent="0.3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">
      <c r="A730" s="1">
        <v>39811</v>
      </c>
      <c r="B730">
        <v>7.78383</v>
      </c>
      <c r="C730">
        <v>2008</v>
      </c>
      <c r="D730">
        <v>12</v>
      </c>
    </row>
    <row r="731" spans="1:4" x14ac:dyDescent="0.3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">
      <c r="A740" s="1">
        <v>39821</v>
      </c>
      <c r="B740">
        <v>7.87486</v>
      </c>
      <c r="C740">
        <v>2009</v>
      </c>
      <c r="D740">
        <v>1</v>
      </c>
    </row>
    <row r="741" spans="1:4" x14ac:dyDescent="0.3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">
      <c r="A745" s="1">
        <v>39826</v>
      </c>
      <c r="B745">
        <v>7.87737</v>
      </c>
      <c r="C745">
        <v>2009</v>
      </c>
      <c r="D745">
        <v>1</v>
      </c>
    </row>
    <row r="746" spans="1:4" x14ac:dyDescent="0.3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">
      <c r="A751" s="1">
        <v>39832</v>
      </c>
      <c r="B751">
        <v>7.7725</v>
      </c>
      <c r="C751">
        <v>2009</v>
      </c>
      <c r="D751">
        <v>1</v>
      </c>
    </row>
    <row r="752" spans="1:4" x14ac:dyDescent="0.3">
      <c r="A752" s="1">
        <v>39833</v>
      </c>
      <c r="B752">
        <v>7.77684</v>
      </c>
      <c r="C752">
        <v>2009</v>
      </c>
      <c r="D752">
        <v>1</v>
      </c>
    </row>
    <row r="753" spans="1:4" x14ac:dyDescent="0.3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">
      <c r="A762" s="1">
        <v>39843</v>
      </c>
      <c r="B762">
        <v>7.95085</v>
      </c>
      <c r="C762">
        <v>2009</v>
      </c>
      <c r="D762">
        <v>1</v>
      </c>
    </row>
    <row r="763" spans="1:4" x14ac:dyDescent="0.3">
      <c r="A763" s="1">
        <v>39844</v>
      </c>
      <c r="B763">
        <v>7.95085</v>
      </c>
      <c r="C763">
        <v>2009</v>
      </c>
      <c r="D763">
        <v>1</v>
      </c>
    </row>
    <row r="764" spans="1:4" x14ac:dyDescent="0.3">
      <c r="A764" s="1">
        <v>39845</v>
      </c>
      <c r="B764">
        <v>7.95085</v>
      </c>
      <c r="C764">
        <v>2009</v>
      </c>
      <c r="D764">
        <v>2</v>
      </c>
    </row>
    <row r="765" spans="1:4" x14ac:dyDescent="0.3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">
      <c r="A766" s="1">
        <v>39847</v>
      </c>
      <c r="B766">
        <v>7.92178</v>
      </c>
      <c r="C766">
        <v>2009</v>
      </c>
      <c r="D766">
        <v>2</v>
      </c>
    </row>
    <row r="767" spans="1:4" x14ac:dyDescent="0.3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">
      <c r="A773" s="1">
        <v>39854</v>
      </c>
      <c r="B773">
        <v>7.91594</v>
      </c>
      <c r="C773">
        <v>2009</v>
      </c>
      <c r="D773">
        <v>2</v>
      </c>
    </row>
    <row r="774" spans="1:4" x14ac:dyDescent="0.3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">
      <c r="A786" s="1">
        <v>39867</v>
      </c>
      <c r="B786">
        <v>7.96936</v>
      </c>
      <c r="C786">
        <v>2009</v>
      </c>
      <c r="D786">
        <v>2</v>
      </c>
    </row>
    <row r="787" spans="1:4" x14ac:dyDescent="0.3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">
      <c r="A793" s="1">
        <v>39874</v>
      </c>
      <c r="B793">
        <v>8.00291</v>
      </c>
      <c r="C793">
        <v>2009</v>
      </c>
      <c r="D793">
        <v>3</v>
      </c>
    </row>
    <row r="794" spans="1:4" x14ac:dyDescent="0.3">
      <c r="A794" s="1">
        <v>39875</v>
      </c>
      <c r="B794">
        <v>8.00596</v>
      </c>
      <c r="C794">
        <v>2009</v>
      </c>
      <c r="D794">
        <v>3</v>
      </c>
    </row>
    <row r="795" spans="1:4" x14ac:dyDescent="0.3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">
      <c r="A838" s="1">
        <v>39919</v>
      </c>
      <c r="B838">
        <v>8.10121</v>
      </c>
      <c r="C838">
        <v>2009</v>
      </c>
      <c r="D838">
        <v>4</v>
      </c>
    </row>
    <row r="839" spans="1:4" x14ac:dyDescent="0.3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">
      <c r="A849" s="1">
        <v>39930</v>
      </c>
      <c r="B849">
        <v>8.10351</v>
      </c>
      <c r="C849">
        <v>2009</v>
      </c>
      <c r="D849">
        <v>4</v>
      </c>
    </row>
    <row r="850" spans="1:4" x14ac:dyDescent="0.3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">
      <c r="A863" s="1">
        <v>39944</v>
      </c>
      <c r="B863">
        <v>8.08371</v>
      </c>
      <c r="C863">
        <v>2009</v>
      </c>
      <c r="D863">
        <v>5</v>
      </c>
    </row>
    <row r="864" spans="1:4" x14ac:dyDescent="0.3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">
      <c r="A878" s="1">
        <v>39959</v>
      </c>
      <c r="B878">
        <v>8.10853</v>
      </c>
      <c r="C878">
        <v>2009</v>
      </c>
      <c r="D878">
        <v>5</v>
      </c>
    </row>
    <row r="879" spans="1:4" x14ac:dyDescent="0.3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">
      <c r="A948" s="1">
        <v>40029</v>
      </c>
      <c r="B948">
        <v>8.2401</v>
      </c>
      <c r="C948">
        <v>2009</v>
      </c>
      <c r="D948">
        <v>8</v>
      </c>
    </row>
    <row r="949" spans="1:4" x14ac:dyDescent="0.3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">
      <c r="A971" s="1">
        <v>40052</v>
      </c>
      <c r="B971">
        <v>8.26877</v>
      </c>
      <c r="C971">
        <v>2009</v>
      </c>
      <c r="D971">
        <v>8</v>
      </c>
    </row>
    <row r="972" spans="1:4" x14ac:dyDescent="0.3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">
      <c r="A979" s="1">
        <v>40060</v>
      </c>
      <c r="B979">
        <v>8.2904</v>
      </c>
      <c r="C979">
        <v>2009</v>
      </c>
      <c r="D979">
        <v>9</v>
      </c>
    </row>
    <row r="980" spans="1:4" x14ac:dyDescent="0.3">
      <c r="A980" s="1">
        <v>40061</v>
      </c>
      <c r="B980">
        <v>8.2904</v>
      </c>
      <c r="C980">
        <v>2009</v>
      </c>
      <c r="D980">
        <v>9</v>
      </c>
    </row>
    <row r="981" spans="1:4" x14ac:dyDescent="0.3">
      <c r="A981" s="1">
        <v>40062</v>
      </c>
      <c r="B981">
        <v>8.2904</v>
      </c>
      <c r="C981">
        <v>2009</v>
      </c>
      <c r="D981">
        <v>9</v>
      </c>
    </row>
    <row r="982" spans="1:4" x14ac:dyDescent="0.3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">
      <c r="A1013" s="1">
        <v>40094</v>
      </c>
      <c r="B1013">
        <v>8.35487</v>
      </c>
      <c r="C1013">
        <v>2009</v>
      </c>
      <c r="D1013">
        <v>10</v>
      </c>
    </row>
    <row r="1014" spans="1:4" x14ac:dyDescent="0.3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">
      <c r="A1070" s="1">
        <v>40151</v>
      </c>
      <c r="B1070">
        <v>8.29711</v>
      </c>
      <c r="C1070">
        <v>2009</v>
      </c>
      <c r="D1070">
        <v>12</v>
      </c>
    </row>
    <row r="1071" spans="1:4" x14ac:dyDescent="0.3">
      <c r="A1071" s="1">
        <v>40152</v>
      </c>
      <c r="B1071">
        <v>8.29711</v>
      </c>
      <c r="C1071">
        <v>2009</v>
      </c>
      <c r="D1071">
        <v>12</v>
      </c>
    </row>
    <row r="1072" spans="1:4" x14ac:dyDescent="0.3">
      <c r="A1072" s="1">
        <v>40153</v>
      </c>
      <c r="B1072">
        <v>8.29711</v>
      </c>
      <c r="C1072">
        <v>2009</v>
      </c>
      <c r="D1072">
        <v>12</v>
      </c>
    </row>
    <row r="1073" spans="1:4" x14ac:dyDescent="0.3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">
      <c r="A1075" s="1">
        <v>40156</v>
      </c>
      <c r="B1075">
        <v>8.31968</v>
      </c>
      <c r="C1075">
        <v>2009</v>
      </c>
      <c r="D1075">
        <v>12</v>
      </c>
    </row>
    <row r="1076" spans="1:4" x14ac:dyDescent="0.3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">
      <c r="A1130" s="1">
        <v>40211</v>
      </c>
      <c r="B1130">
        <v>8.30565</v>
      </c>
      <c r="C1130">
        <v>2010</v>
      </c>
      <c r="D1130">
        <v>2</v>
      </c>
    </row>
    <row r="1131" spans="1:4" x14ac:dyDescent="0.3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">
      <c r="A1151" s="1">
        <v>40232</v>
      </c>
      <c r="B1151">
        <v>7.95282</v>
      </c>
      <c r="C1151">
        <v>2010</v>
      </c>
      <c r="D1151">
        <v>2</v>
      </c>
    </row>
    <row r="1152" spans="1:4" x14ac:dyDescent="0.3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">
      <c r="A1157" s="1">
        <v>40238</v>
      </c>
      <c r="B1157">
        <v>8.15212</v>
      </c>
      <c r="C1157">
        <v>2010</v>
      </c>
      <c r="D1157">
        <v>3</v>
      </c>
    </row>
    <row r="1158" spans="1:4" x14ac:dyDescent="0.3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">
      <c r="A1193" s="1">
        <v>40274</v>
      </c>
      <c r="B1193">
        <v>7.97926</v>
      </c>
      <c r="C1193">
        <v>2010</v>
      </c>
      <c r="D1193">
        <v>4</v>
      </c>
    </row>
    <row r="1194" spans="1:4" x14ac:dyDescent="0.3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">
      <c r="A1209" s="1">
        <v>40290</v>
      </c>
      <c r="B1209">
        <v>7.99573</v>
      </c>
      <c r="C1209">
        <v>2010</v>
      </c>
      <c r="D1209">
        <v>4</v>
      </c>
    </row>
    <row r="1210" spans="1:4" x14ac:dyDescent="0.3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">
      <c r="A1242" s="1">
        <v>40323</v>
      </c>
      <c r="B1242">
        <v>7.99831</v>
      </c>
      <c r="C1242">
        <v>2010</v>
      </c>
      <c r="D1242">
        <v>5</v>
      </c>
    </row>
    <row r="1243" spans="1:4" x14ac:dyDescent="0.3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">
      <c r="A1245" s="1">
        <v>40326</v>
      </c>
      <c r="B1245">
        <v>8.00474</v>
      </c>
      <c r="C1245">
        <v>2010</v>
      </c>
      <c r="D1245">
        <v>5</v>
      </c>
    </row>
    <row r="1246" spans="1:4" x14ac:dyDescent="0.3">
      <c r="A1246" s="1">
        <v>40327</v>
      </c>
      <c r="B1246">
        <v>8.00474</v>
      </c>
      <c r="C1246">
        <v>2010</v>
      </c>
      <c r="D1246">
        <v>5</v>
      </c>
    </row>
    <row r="1247" spans="1:4" x14ac:dyDescent="0.3">
      <c r="A1247" s="1">
        <v>40328</v>
      </c>
      <c r="B1247">
        <v>8.00474</v>
      </c>
      <c r="C1247">
        <v>2010</v>
      </c>
      <c r="D1247">
        <v>5</v>
      </c>
    </row>
    <row r="1248" spans="1:4" x14ac:dyDescent="0.3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">
      <c r="A1258" s="1">
        <v>40339</v>
      </c>
      <c r="B1258">
        <v>8.01694</v>
      </c>
      <c r="C1258">
        <v>2010</v>
      </c>
      <c r="D1258">
        <v>6</v>
      </c>
    </row>
    <row r="1259" spans="1:4" x14ac:dyDescent="0.3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">
      <c r="A1305" s="1">
        <v>40386</v>
      </c>
      <c r="B1305">
        <v>8.02881</v>
      </c>
      <c r="C1305">
        <v>2010</v>
      </c>
      <c r="D1305">
        <v>7</v>
      </c>
    </row>
    <row r="1306" spans="1:4" x14ac:dyDescent="0.3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">
      <c r="A1318" s="1">
        <v>40399</v>
      </c>
      <c r="B1318">
        <v>7.99918</v>
      </c>
      <c r="C1318">
        <v>2010</v>
      </c>
      <c r="D1318">
        <v>8</v>
      </c>
    </row>
    <row r="1319" spans="1:4" x14ac:dyDescent="0.3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">
      <c r="A1326" s="1">
        <v>40407</v>
      </c>
      <c r="B1326">
        <v>7.99383</v>
      </c>
      <c r="C1326">
        <v>2010</v>
      </c>
      <c r="D1326">
        <v>8</v>
      </c>
    </row>
    <row r="1327" spans="1:4" x14ac:dyDescent="0.3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">
      <c r="A1420" s="1">
        <v>40501</v>
      </c>
      <c r="B1420">
        <v>8.02454</v>
      </c>
      <c r="C1420">
        <v>2010</v>
      </c>
      <c r="D1420">
        <v>11</v>
      </c>
    </row>
    <row r="1421" spans="1:4" x14ac:dyDescent="0.3">
      <c r="A1421" s="1">
        <v>40502</v>
      </c>
      <c r="B1421">
        <v>8.02454</v>
      </c>
      <c r="C1421">
        <v>2010</v>
      </c>
      <c r="D1421">
        <v>11</v>
      </c>
    </row>
    <row r="1422" spans="1:4" x14ac:dyDescent="0.3">
      <c r="A1422" s="1">
        <v>40503</v>
      </c>
      <c r="B1422">
        <v>8.02454</v>
      </c>
      <c r="C1422">
        <v>2010</v>
      </c>
      <c r="D1422">
        <v>11</v>
      </c>
    </row>
    <row r="1423" spans="1:4" x14ac:dyDescent="0.3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">
      <c r="A1439" s="1">
        <v>40520</v>
      </c>
      <c r="B1439">
        <v>7.98536</v>
      </c>
      <c r="C1439">
        <v>2010</v>
      </c>
      <c r="D1439">
        <v>12</v>
      </c>
    </row>
    <row r="1440" spans="1:4" x14ac:dyDescent="0.3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">
      <c r="A1475" s="1">
        <v>40556</v>
      </c>
      <c r="B1475">
        <v>7.97811</v>
      </c>
      <c r="C1475">
        <v>2011</v>
      </c>
      <c r="D1475">
        <v>1</v>
      </c>
    </row>
    <row r="1476" spans="1:4" x14ac:dyDescent="0.3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">
      <c r="A1495" s="1">
        <v>40576</v>
      </c>
      <c r="B1495">
        <v>7.8487</v>
      </c>
      <c r="C1495">
        <v>2011</v>
      </c>
      <c r="D1495">
        <v>2</v>
      </c>
    </row>
    <row r="1496" spans="1:4" x14ac:dyDescent="0.3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">
      <c r="A1531" s="1">
        <v>40612</v>
      </c>
      <c r="B1531">
        <v>7.71455</v>
      </c>
      <c r="C1531">
        <v>2011</v>
      </c>
      <c r="D1531">
        <v>3</v>
      </c>
    </row>
    <row r="1532" spans="1:4" x14ac:dyDescent="0.3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">
      <c r="A1553" s="1">
        <v>40634</v>
      </c>
      <c r="B1553">
        <v>7.66045</v>
      </c>
      <c r="C1553">
        <v>2011</v>
      </c>
      <c r="D1553">
        <v>4</v>
      </c>
    </row>
    <row r="1554" spans="1:4" x14ac:dyDescent="0.3">
      <c r="A1554" s="1">
        <v>40635</v>
      </c>
      <c r="B1554">
        <v>7.66045</v>
      </c>
      <c r="C1554">
        <v>2011</v>
      </c>
      <c r="D1554">
        <v>4</v>
      </c>
    </row>
    <row r="1555" spans="1:4" x14ac:dyDescent="0.3">
      <c r="A1555" s="1">
        <v>40636</v>
      </c>
      <c r="B1555">
        <v>7.66045</v>
      </c>
      <c r="C1555">
        <v>2011</v>
      </c>
      <c r="D1555">
        <v>4</v>
      </c>
    </row>
    <row r="1556" spans="1:4" x14ac:dyDescent="0.3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">
      <c r="A1571" s="1">
        <v>40652</v>
      </c>
      <c r="B1571">
        <v>7.59748</v>
      </c>
      <c r="C1571">
        <v>2011</v>
      </c>
      <c r="D1571">
        <v>4</v>
      </c>
    </row>
    <row r="1572" spans="1:4" x14ac:dyDescent="0.3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">
      <c r="A1578" s="1">
        <v>40659</v>
      </c>
      <c r="B1578">
        <v>7.59842</v>
      </c>
      <c r="C1578">
        <v>2011</v>
      </c>
      <c r="D1578">
        <v>4</v>
      </c>
    </row>
    <row r="1579" spans="1:4" x14ac:dyDescent="0.3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">
      <c r="A1598" s="1">
        <v>40679</v>
      </c>
      <c r="B1598">
        <v>7.5907</v>
      </c>
      <c r="C1598">
        <v>2011</v>
      </c>
      <c r="D1598">
        <v>5</v>
      </c>
    </row>
    <row r="1599" spans="1:4" x14ac:dyDescent="0.3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">
      <c r="A1629" s="1">
        <v>40710</v>
      </c>
      <c r="B1629">
        <v>7.7519</v>
      </c>
      <c r="C1629">
        <v>2011</v>
      </c>
      <c r="D1629">
        <v>6</v>
      </c>
    </row>
    <row r="1630" spans="1:4" x14ac:dyDescent="0.3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">
      <c r="A1642" s="1">
        <v>40723</v>
      </c>
      <c r="B1642">
        <v>7.76579</v>
      </c>
      <c r="C1642">
        <v>2011</v>
      </c>
      <c r="D1642">
        <v>6</v>
      </c>
    </row>
    <row r="1643" spans="1:4" x14ac:dyDescent="0.3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">
      <c r="A1657" s="1">
        <v>40738</v>
      </c>
      <c r="B1657">
        <v>7.73245</v>
      </c>
      <c r="C1657">
        <v>2011</v>
      </c>
      <c r="D1657">
        <v>7</v>
      </c>
    </row>
    <row r="1658" spans="1:4" x14ac:dyDescent="0.3">
      <c r="A1658" s="1">
        <v>40739</v>
      </c>
      <c r="B1658">
        <v>7.73489</v>
      </c>
      <c r="C1658">
        <v>2011</v>
      </c>
      <c r="D1658">
        <v>7</v>
      </c>
    </row>
    <row r="1659" spans="1:4" x14ac:dyDescent="0.3">
      <c r="A1659" s="1">
        <v>40740</v>
      </c>
      <c r="B1659">
        <v>7.73489</v>
      </c>
      <c r="C1659">
        <v>2011</v>
      </c>
      <c r="D1659">
        <v>7</v>
      </c>
    </row>
    <row r="1660" spans="1:4" x14ac:dyDescent="0.3">
      <c r="A1660" s="1">
        <v>40741</v>
      </c>
      <c r="B1660">
        <v>7.73489</v>
      </c>
      <c r="C1660">
        <v>2011</v>
      </c>
      <c r="D1660">
        <v>7</v>
      </c>
    </row>
    <row r="1661" spans="1:4" x14ac:dyDescent="0.3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">
      <c r="A1663" s="1">
        <v>40744</v>
      </c>
      <c r="B1663">
        <v>7.74282</v>
      </c>
      <c r="C1663">
        <v>2011</v>
      </c>
      <c r="D1663">
        <v>7</v>
      </c>
    </row>
    <row r="1664" spans="1:4" x14ac:dyDescent="0.3">
      <c r="A1664" s="1">
        <v>40745</v>
      </c>
      <c r="B1664">
        <v>7.77834</v>
      </c>
      <c r="C1664">
        <v>2011</v>
      </c>
      <c r="D1664">
        <v>7</v>
      </c>
    </row>
    <row r="1665" spans="1:4" x14ac:dyDescent="0.3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">
      <c r="A1678" s="1">
        <v>40759</v>
      </c>
      <c r="B1678">
        <v>7.79941</v>
      </c>
      <c r="C1678">
        <v>2011</v>
      </c>
      <c r="D1678">
        <v>8</v>
      </c>
    </row>
    <row r="1679" spans="1:4" x14ac:dyDescent="0.3">
      <c r="A1679" s="1">
        <v>40760</v>
      </c>
      <c r="B1679">
        <v>7.81271</v>
      </c>
      <c r="C1679">
        <v>2011</v>
      </c>
      <c r="D1679">
        <v>8</v>
      </c>
    </row>
    <row r="1680" spans="1:4" x14ac:dyDescent="0.3">
      <c r="A1680" s="1">
        <v>40761</v>
      </c>
      <c r="B1680">
        <v>7.81271</v>
      </c>
      <c r="C1680">
        <v>2011</v>
      </c>
      <c r="D1680">
        <v>8</v>
      </c>
    </row>
    <row r="1681" spans="1:4" x14ac:dyDescent="0.3">
      <c r="A1681" s="1">
        <v>40762</v>
      </c>
      <c r="B1681">
        <v>7.81271</v>
      </c>
      <c r="C1681">
        <v>2011</v>
      </c>
      <c r="D1681">
        <v>8</v>
      </c>
    </row>
    <row r="1682" spans="1:4" x14ac:dyDescent="0.3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">
      <c r="A1703" s="1">
        <v>40784</v>
      </c>
      <c r="B1703">
        <v>7.8544</v>
      </c>
      <c r="C1703">
        <v>2011</v>
      </c>
      <c r="D1703">
        <v>8</v>
      </c>
    </row>
    <row r="1704" spans="1:4" x14ac:dyDescent="0.3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">
      <c r="A1707" s="1">
        <v>40788</v>
      </c>
      <c r="B1707">
        <v>7.85</v>
      </c>
      <c r="C1707">
        <v>2011</v>
      </c>
      <c r="D1707">
        <v>9</v>
      </c>
    </row>
    <row r="1708" spans="1:4" x14ac:dyDescent="0.3">
      <c r="A1708" s="1">
        <v>40789</v>
      </c>
      <c r="B1708">
        <v>7.85</v>
      </c>
      <c r="C1708">
        <v>2011</v>
      </c>
      <c r="D1708">
        <v>9</v>
      </c>
    </row>
    <row r="1709" spans="1:4" x14ac:dyDescent="0.3">
      <c r="A1709" s="1">
        <v>40790</v>
      </c>
      <c r="B1709">
        <v>7.85</v>
      </c>
      <c r="C1709">
        <v>2011</v>
      </c>
      <c r="D1709">
        <v>9</v>
      </c>
    </row>
    <row r="1710" spans="1:4" x14ac:dyDescent="0.3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">
      <c r="A1712" s="1">
        <v>40793</v>
      </c>
      <c r="B1712">
        <v>7.86571</v>
      </c>
      <c r="C1712">
        <v>2011</v>
      </c>
      <c r="D1712">
        <v>9</v>
      </c>
    </row>
    <row r="1713" spans="1:4" x14ac:dyDescent="0.3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">
      <c r="A1761" s="1">
        <v>40842</v>
      </c>
      <c r="B1761">
        <v>7.8403</v>
      </c>
      <c r="C1761">
        <v>2011</v>
      </c>
      <c r="D1761">
        <v>10</v>
      </c>
    </row>
    <row r="1762" spans="1:4" x14ac:dyDescent="0.3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">
      <c r="A1805" s="1">
        <v>40886</v>
      </c>
      <c r="B1805">
        <v>7.7782</v>
      </c>
      <c r="C1805">
        <v>2011</v>
      </c>
      <c r="D1805">
        <v>12</v>
      </c>
    </row>
    <row r="1806" spans="1:4" x14ac:dyDescent="0.3">
      <c r="A1806" s="1">
        <v>40887</v>
      </c>
      <c r="B1806">
        <v>7.7782</v>
      </c>
      <c r="C1806">
        <v>2011</v>
      </c>
      <c r="D1806">
        <v>12</v>
      </c>
    </row>
    <row r="1807" spans="1:4" x14ac:dyDescent="0.3">
      <c r="A1807" s="1">
        <v>40888</v>
      </c>
      <c r="B1807">
        <v>7.7782</v>
      </c>
      <c r="C1807">
        <v>2011</v>
      </c>
      <c r="D1807">
        <v>12</v>
      </c>
    </row>
    <row r="1808" spans="1:4" x14ac:dyDescent="0.3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">
      <c r="A1810" s="1">
        <v>40891</v>
      </c>
      <c r="B1810">
        <v>7.78667</v>
      </c>
      <c r="C1810">
        <v>2011</v>
      </c>
      <c r="D1810">
        <v>12</v>
      </c>
    </row>
    <row r="1811" spans="1:4" x14ac:dyDescent="0.3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">
      <c r="A1836" s="1">
        <v>40917</v>
      </c>
      <c r="B1836">
        <v>7.85276</v>
      </c>
      <c r="C1836">
        <v>2012</v>
      </c>
      <c r="D1836">
        <v>1</v>
      </c>
    </row>
    <row r="1837" spans="1:4" x14ac:dyDescent="0.3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">
      <c r="A1840" s="1">
        <v>40921</v>
      </c>
      <c r="B1840">
        <v>7.81996</v>
      </c>
      <c r="C1840">
        <v>2012</v>
      </c>
      <c r="D1840">
        <v>1</v>
      </c>
    </row>
    <row r="1841" spans="1:4" x14ac:dyDescent="0.3">
      <c r="A1841" s="1">
        <v>40922</v>
      </c>
      <c r="B1841">
        <v>7.81996</v>
      </c>
      <c r="C1841">
        <v>2012</v>
      </c>
      <c r="D1841">
        <v>1</v>
      </c>
    </row>
    <row r="1842" spans="1:4" x14ac:dyDescent="0.3">
      <c r="A1842" s="1">
        <v>40923</v>
      </c>
      <c r="B1842">
        <v>7.81996</v>
      </c>
      <c r="C1842">
        <v>2012</v>
      </c>
      <c r="D1842">
        <v>1</v>
      </c>
    </row>
    <row r="1843" spans="1:4" x14ac:dyDescent="0.3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">
      <c r="A1854" s="1">
        <v>40935</v>
      </c>
      <c r="B1854">
        <v>7.81257</v>
      </c>
      <c r="C1854">
        <v>2012</v>
      </c>
      <c r="D1854">
        <v>1</v>
      </c>
    </row>
    <row r="1855" spans="1:4" x14ac:dyDescent="0.3">
      <c r="A1855" s="1">
        <v>40936</v>
      </c>
      <c r="B1855">
        <v>7.81257</v>
      </c>
      <c r="C1855">
        <v>2012</v>
      </c>
      <c r="D1855">
        <v>1</v>
      </c>
    </row>
    <row r="1856" spans="1:4" x14ac:dyDescent="0.3">
      <c r="A1856" s="1">
        <v>40937</v>
      </c>
      <c r="B1856">
        <v>7.81257</v>
      </c>
      <c r="C1856">
        <v>2012</v>
      </c>
      <c r="D1856">
        <v>1</v>
      </c>
    </row>
    <row r="1857" spans="1:4" x14ac:dyDescent="0.3">
      <c r="A1857" s="1">
        <v>40938</v>
      </c>
      <c r="B1857">
        <v>7.806</v>
      </c>
      <c r="C1857">
        <v>2012</v>
      </c>
      <c r="D1857">
        <v>1</v>
      </c>
    </row>
    <row r="1858" spans="1:4" x14ac:dyDescent="0.3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">
      <c r="A1861" s="1">
        <v>40942</v>
      </c>
      <c r="B1861">
        <v>7.77013</v>
      </c>
      <c r="C1861">
        <v>2012</v>
      </c>
      <c r="D1861">
        <v>2</v>
      </c>
    </row>
    <row r="1862" spans="1:4" x14ac:dyDescent="0.3">
      <c r="A1862" s="1">
        <v>40943</v>
      </c>
      <c r="B1862">
        <v>7.77013</v>
      </c>
      <c r="C1862">
        <v>2012</v>
      </c>
      <c r="D1862">
        <v>2</v>
      </c>
    </row>
    <row r="1863" spans="1:4" x14ac:dyDescent="0.3">
      <c r="A1863" s="1">
        <v>40944</v>
      </c>
      <c r="B1863">
        <v>7.77013</v>
      </c>
      <c r="C1863">
        <v>2012</v>
      </c>
      <c r="D1863">
        <v>2</v>
      </c>
    </row>
    <row r="1864" spans="1:4" x14ac:dyDescent="0.3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">
      <c r="A1872" s="1">
        <v>40953</v>
      </c>
      <c r="B1872">
        <v>7.76173</v>
      </c>
      <c r="C1872">
        <v>2012</v>
      </c>
      <c r="D1872">
        <v>2</v>
      </c>
    </row>
    <row r="1873" spans="1:4" x14ac:dyDescent="0.3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">
      <c r="A1874" s="1">
        <v>40955</v>
      </c>
      <c r="B1874">
        <v>7.76274</v>
      </c>
      <c r="C1874">
        <v>2012</v>
      </c>
      <c r="D1874">
        <v>2</v>
      </c>
    </row>
    <row r="1875" spans="1:4" x14ac:dyDescent="0.3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">
      <c r="A1902" s="1">
        <v>40983</v>
      </c>
      <c r="B1902">
        <v>7.69313</v>
      </c>
      <c r="C1902">
        <v>2012</v>
      </c>
      <c r="D1902">
        <v>3</v>
      </c>
    </row>
    <row r="1903" spans="1:4" x14ac:dyDescent="0.3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">
      <c r="A1921" s="1">
        <v>41002</v>
      </c>
      <c r="B1921">
        <v>7.67821</v>
      </c>
      <c r="C1921">
        <v>2012</v>
      </c>
      <c r="D1921">
        <v>4</v>
      </c>
    </row>
    <row r="1922" spans="1:4" x14ac:dyDescent="0.3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">
      <c r="A1935" s="1">
        <v>41016</v>
      </c>
      <c r="B1935">
        <v>7.75901</v>
      </c>
      <c r="C1935">
        <v>2012</v>
      </c>
      <c r="D1935">
        <v>4</v>
      </c>
    </row>
    <row r="1936" spans="1:4" x14ac:dyDescent="0.3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">
      <c r="A1938" s="1">
        <v>41019</v>
      </c>
      <c r="B1938">
        <v>7.77881</v>
      </c>
      <c r="C1938">
        <v>2012</v>
      </c>
      <c r="D1938">
        <v>4</v>
      </c>
    </row>
    <row r="1939" spans="1:4" x14ac:dyDescent="0.3">
      <c r="A1939" s="1">
        <v>41020</v>
      </c>
      <c r="B1939">
        <v>7.77881</v>
      </c>
      <c r="C1939">
        <v>2012</v>
      </c>
      <c r="D1939">
        <v>4</v>
      </c>
    </row>
    <row r="1940" spans="1:4" x14ac:dyDescent="0.3">
      <c r="A1940" s="1">
        <v>41021</v>
      </c>
      <c r="B1940">
        <v>7.77881</v>
      </c>
      <c r="C1940">
        <v>2012</v>
      </c>
      <c r="D1940">
        <v>4</v>
      </c>
    </row>
    <row r="1941" spans="1:4" x14ac:dyDescent="0.3">
      <c r="A1941" s="1">
        <v>41022</v>
      </c>
      <c r="B1941">
        <v>7.7965</v>
      </c>
      <c r="C1941">
        <v>2012</v>
      </c>
      <c r="D1941">
        <v>4</v>
      </c>
    </row>
    <row r="1942" spans="1:4" x14ac:dyDescent="0.3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">
      <c r="A1958" s="1">
        <v>41039</v>
      </c>
      <c r="B1958">
        <v>7.77257</v>
      </c>
      <c r="C1958">
        <v>2012</v>
      </c>
      <c r="D1958">
        <v>5</v>
      </c>
    </row>
    <row r="1959" spans="1:4" x14ac:dyDescent="0.3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">
      <c r="A1972" s="1">
        <v>41053</v>
      </c>
      <c r="B1972">
        <v>7.78491</v>
      </c>
      <c r="C1972">
        <v>2012</v>
      </c>
      <c r="D1972">
        <v>5</v>
      </c>
    </row>
    <row r="1973" spans="1:4" x14ac:dyDescent="0.3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">
      <c r="A1977" s="1">
        <v>41058</v>
      </c>
      <c r="B1977">
        <v>7.79678</v>
      </c>
      <c r="C1977">
        <v>2012</v>
      </c>
      <c r="D1977">
        <v>5</v>
      </c>
    </row>
    <row r="1978" spans="1:4" x14ac:dyDescent="0.3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">
      <c r="A1984" s="1">
        <v>41065</v>
      </c>
      <c r="B1984">
        <v>7.82944</v>
      </c>
      <c r="C1984">
        <v>2012</v>
      </c>
      <c r="D1984">
        <v>6</v>
      </c>
    </row>
    <row r="1985" spans="1:4" x14ac:dyDescent="0.3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">
      <c r="A1993" s="1">
        <v>41074</v>
      </c>
      <c r="B1993">
        <v>7.87547</v>
      </c>
      <c r="C1993">
        <v>2012</v>
      </c>
      <c r="D1993">
        <v>6</v>
      </c>
    </row>
    <row r="1994" spans="1:4" x14ac:dyDescent="0.3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">
      <c r="A2006" s="1">
        <v>41087</v>
      </c>
      <c r="B2006">
        <v>7.84572</v>
      </c>
      <c r="C2006">
        <v>2012</v>
      </c>
      <c r="D2006">
        <v>6</v>
      </c>
    </row>
    <row r="2007" spans="1:4" x14ac:dyDescent="0.3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">
      <c r="A2021" s="1">
        <v>41102</v>
      </c>
      <c r="B2021">
        <v>7.81487</v>
      </c>
      <c r="C2021">
        <v>2012</v>
      </c>
      <c r="D2021">
        <v>7</v>
      </c>
    </row>
    <row r="2022" spans="1:4" x14ac:dyDescent="0.3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">
      <c r="A2042" s="1">
        <v>41123</v>
      </c>
      <c r="B2042">
        <v>7.83622</v>
      </c>
      <c r="C2042">
        <v>2012</v>
      </c>
      <c r="D2042">
        <v>8</v>
      </c>
    </row>
    <row r="2043" spans="1:4" x14ac:dyDescent="0.3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">
      <c r="A2050" s="1">
        <v>41131</v>
      </c>
      <c r="B2050">
        <v>7.86137</v>
      </c>
      <c r="C2050">
        <v>2012</v>
      </c>
      <c r="D2050">
        <v>8</v>
      </c>
    </row>
    <row r="2051" spans="1:4" x14ac:dyDescent="0.3">
      <c r="A2051" s="1">
        <v>41132</v>
      </c>
      <c r="B2051">
        <v>7.86137</v>
      </c>
      <c r="C2051">
        <v>2012</v>
      </c>
      <c r="D2051">
        <v>8</v>
      </c>
    </row>
    <row r="2052" spans="1:4" x14ac:dyDescent="0.3">
      <c r="A2052" s="1">
        <v>41133</v>
      </c>
      <c r="B2052">
        <v>7.86137</v>
      </c>
      <c r="C2052">
        <v>2012</v>
      </c>
      <c r="D2052">
        <v>8</v>
      </c>
    </row>
    <row r="2053" spans="1:4" x14ac:dyDescent="0.3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">
      <c r="A2078" s="1">
        <v>41159</v>
      </c>
      <c r="B2078">
        <v>8.01126</v>
      </c>
      <c r="C2078">
        <v>2012</v>
      </c>
      <c r="D2078">
        <v>9</v>
      </c>
    </row>
    <row r="2079" spans="1:4" x14ac:dyDescent="0.3">
      <c r="A2079" s="1">
        <v>41160</v>
      </c>
      <c r="B2079">
        <v>8.01126</v>
      </c>
      <c r="C2079">
        <v>2012</v>
      </c>
      <c r="D2079">
        <v>9</v>
      </c>
    </row>
    <row r="2080" spans="1:4" x14ac:dyDescent="0.3">
      <c r="A2080" s="1">
        <v>41161</v>
      </c>
      <c r="B2080">
        <v>8.01126</v>
      </c>
      <c r="C2080">
        <v>2012</v>
      </c>
      <c r="D2080">
        <v>9</v>
      </c>
    </row>
    <row r="2081" spans="1:4" x14ac:dyDescent="0.3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">
      <c r="A2089" s="1">
        <v>41170</v>
      </c>
      <c r="B2089">
        <v>7.96129</v>
      </c>
      <c r="C2089">
        <v>2012</v>
      </c>
      <c r="D2089">
        <v>9</v>
      </c>
    </row>
    <row r="2090" spans="1:4" x14ac:dyDescent="0.3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">
      <c r="A2105" s="1">
        <v>41186</v>
      </c>
      <c r="B2105">
        <v>7.93987</v>
      </c>
      <c r="C2105">
        <v>2012</v>
      </c>
      <c r="D2105">
        <v>10</v>
      </c>
    </row>
    <row r="2106" spans="1:4" x14ac:dyDescent="0.3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">
      <c r="A2117" s="1">
        <v>41198</v>
      </c>
      <c r="B2117">
        <v>7.87127</v>
      </c>
      <c r="C2117">
        <v>2012</v>
      </c>
      <c r="D2117">
        <v>10</v>
      </c>
    </row>
    <row r="2118" spans="1:4" x14ac:dyDescent="0.3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">
      <c r="A2138" s="1">
        <v>41219</v>
      </c>
      <c r="B2138">
        <v>7.81325</v>
      </c>
      <c r="C2138">
        <v>2012</v>
      </c>
      <c r="D2138">
        <v>11</v>
      </c>
    </row>
    <row r="2139" spans="1:4" x14ac:dyDescent="0.3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">
      <c r="A2160" s="1">
        <v>41241</v>
      </c>
      <c r="B2160">
        <v>7.93499</v>
      </c>
      <c r="C2160">
        <v>2012</v>
      </c>
      <c r="D2160">
        <v>11</v>
      </c>
    </row>
    <row r="2161" spans="1:4" x14ac:dyDescent="0.3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">
      <c r="A2167" s="1">
        <v>41248</v>
      </c>
      <c r="B2167">
        <v>7.86402</v>
      </c>
      <c r="C2167">
        <v>2012</v>
      </c>
      <c r="D2167">
        <v>12</v>
      </c>
    </row>
    <row r="2168" spans="1:4" x14ac:dyDescent="0.3">
      <c r="A2168" s="1">
        <v>41249</v>
      </c>
      <c r="B2168">
        <v>7.85487</v>
      </c>
      <c r="C2168">
        <v>2012</v>
      </c>
      <c r="D2168">
        <v>12</v>
      </c>
    </row>
    <row r="2169" spans="1:4" x14ac:dyDescent="0.3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">
      <c r="A2173" s="1">
        <v>41254</v>
      </c>
      <c r="B2173">
        <v>7.82233</v>
      </c>
      <c r="C2173">
        <v>2012</v>
      </c>
      <c r="D2173">
        <v>12</v>
      </c>
    </row>
    <row r="2174" spans="1:4" x14ac:dyDescent="0.3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">
      <c r="A2175" s="1">
        <v>41256</v>
      </c>
      <c r="B2175">
        <v>7.87453</v>
      </c>
      <c r="C2175">
        <v>2012</v>
      </c>
      <c r="D2175">
        <v>12</v>
      </c>
    </row>
    <row r="2176" spans="1:4" x14ac:dyDescent="0.3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">
      <c r="A2195" s="1">
        <v>41276</v>
      </c>
      <c r="B2195">
        <v>7.90252</v>
      </c>
      <c r="C2195">
        <v>2013</v>
      </c>
      <c r="D2195">
        <v>1</v>
      </c>
    </row>
    <row r="2196" spans="1:4" x14ac:dyDescent="0.3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">
      <c r="A2288" s="1">
        <v>41369</v>
      </c>
      <c r="B2288">
        <v>7.82186</v>
      </c>
      <c r="C2288">
        <v>2013</v>
      </c>
      <c r="D2288">
        <v>4</v>
      </c>
    </row>
    <row r="2289" spans="1:4" x14ac:dyDescent="0.3">
      <c r="A2289" s="1">
        <v>41370</v>
      </c>
      <c r="B2289">
        <v>7.82186</v>
      </c>
      <c r="C2289">
        <v>2013</v>
      </c>
      <c r="D2289">
        <v>4</v>
      </c>
    </row>
    <row r="2290" spans="1:4" x14ac:dyDescent="0.3">
      <c r="A2290" s="1">
        <v>41371</v>
      </c>
      <c r="B2290">
        <v>7.82186</v>
      </c>
      <c r="C2290">
        <v>2013</v>
      </c>
      <c r="D2290">
        <v>4</v>
      </c>
    </row>
    <row r="2291" spans="1:4" x14ac:dyDescent="0.3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">
      <c r="A2323" s="1">
        <v>41404</v>
      </c>
      <c r="B2323">
        <v>7.78322</v>
      </c>
      <c r="C2323">
        <v>2013</v>
      </c>
      <c r="D2323">
        <v>5</v>
      </c>
    </row>
    <row r="2324" spans="1:4" x14ac:dyDescent="0.3">
      <c r="A2324" s="1">
        <v>41405</v>
      </c>
      <c r="B2324">
        <v>7.78322</v>
      </c>
      <c r="C2324">
        <v>2013</v>
      </c>
      <c r="D2324">
        <v>5</v>
      </c>
    </row>
    <row r="2325" spans="1:4" x14ac:dyDescent="0.3">
      <c r="A2325" s="1">
        <v>41406</v>
      </c>
      <c r="B2325">
        <v>7.78322</v>
      </c>
      <c r="C2325">
        <v>2013</v>
      </c>
      <c r="D2325">
        <v>5</v>
      </c>
    </row>
    <row r="2326" spans="1:4" x14ac:dyDescent="0.3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">
      <c r="A2358" s="1">
        <v>41439</v>
      </c>
      <c r="B2358">
        <v>7.82029</v>
      </c>
      <c r="C2358">
        <v>2013</v>
      </c>
      <c r="D2358">
        <v>6</v>
      </c>
    </row>
    <row r="2359" spans="1:4" x14ac:dyDescent="0.3">
      <c r="A2359" s="1">
        <v>41440</v>
      </c>
      <c r="B2359">
        <v>7.82029</v>
      </c>
      <c r="C2359">
        <v>2013</v>
      </c>
      <c r="D2359">
        <v>6</v>
      </c>
    </row>
    <row r="2360" spans="1:4" x14ac:dyDescent="0.3">
      <c r="A2360" s="1">
        <v>41441</v>
      </c>
      <c r="B2360">
        <v>7.82029</v>
      </c>
      <c r="C2360">
        <v>2013</v>
      </c>
      <c r="D2360">
        <v>6</v>
      </c>
    </row>
    <row r="2361" spans="1:4" x14ac:dyDescent="0.3">
      <c r="A2361" s="1">
        <v>41442</v>
      </c>
      <c r="B2361">
        <v>7.80572</v>
      </c>
      <c r="C2361">
        <v>2013</v>
      </c>
      <c r="D2361">
        <v>6</v>
      </c>
    </row>
    <row r="2362" spans="1:4" x14ac:dyDescent="0.3">
      <c r="A2362" s="1">
        <v>41443</v>
      </c>
      <c r="B2362">
        <v>7.80884</v>
      </c>
      <c r="C2362">
        <v>2013</v>
      </c>
      <c r="D2362">
        <v>6</v>
      </c>
    </row>
    <row r="2363" spans="1:4" x14ac:dyDescent="0.3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">
      <c r="A2376" s="1">
        <v>41457</v>
      </c>
      <c r="B2376">
        <v>7.83596</v>
      </c>
      <c r="C2376">
        <v>2013</v>
      </c>
      <c r="D2376">
        <v>7</v>
      </c>
    </row>
    <row r="2377" spans="1:4" x14ac:dyDescent="0.3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">
      <c r="A2385" s="1">
        <v>41466</v>
      </c>
      <c r="B2385">
        <v>7.82498</v>
      </c>
      <c r="C2385">
        <v>2013</v>
      </c>
      <c r="D2385">
        <v>7</v>
      </c>
    </row>
    <row r="2386" spans="1:4" x14ac:dyDescent="0.3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">
      <c r="A2405" s="1">
        <v>41486</v>
      </c>
      <c r="B2405">
        <v>7.84368</v>
      </c>
      <c r="C2405">
        <v>2013</v>
      </c>
      <c r="D2405">
        <v>7</v>
      </c>
    </row>
    <row r="2406" spans="1:4" x14ac:dyDescent="0.3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">
      <c r="A2412" s="1">
        <v>41493</v>
      </c>
      <c r="B2412">
        <v>7.84558</v>
      </c>
      <c r="C2412">
        <v>2013</v>
      </c>
      <c r="D2412">
        <v>8</v>
      </c>
    </row>
    <row r="2413" spans="1:4" x14ac:dyDescent="0.3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">
      <c r="A2417" s="1">
        <v>41498</v>
      </c>
      <c r="B2417">
        <v>7.85731</v>
      </c>
      <c r="C2417">
        <v>2013</v>
      </c>
      <c r="D2417">
        <v>8</v>
      </c>
    </row>
    <row r="2418" spans="1:4" x14ac:dyDescent="0.3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">
      <c r="A2454" s="1">
        <v>41535</v>
      </c>
      <c r="B2454">
        <v>7.91282</v>
      </c>
      <c r="C2454">
        <v>2013</v>
      </c>
      <c r="D2454">
        <v>9</v>
      </c>
    </row>
    <row r="2455" spans="1:4" x14ac:dyDescent="0.3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">
      <c r="A2461" s="1">
        <v>41542</v>
      </c>
      <c r="B2461">
        <v>7.93445</v>
      </c>
      <c r="C2461">
        <v>2013</v>
      </c>
      <c r="D2461">
        <v>9</v>
      </c>
    </row>
    <row r="2462" spans="1:4" x14ac:dyDescent="0.3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">
      <c r="A2470" s="1">
        <v>41551</v>
      </c>
      <c r="B2470">
        <v>7.96096</v>
      </c>
      <c r="C2470">
        <v>2013</v>
      </c>
      <c r="D2470">
        <v>10</v>
      </c>
    </row>
    <row r="2471" spans="1:4" x14ac:dyDescent="0.3">
      <c r="A2471" s="1">
        <v>41552</v>
      </c>
      <c r="B2471">
        <v>7.96096</v>
      </c>
      <c r="C2471">
        <v>2013</v>
      </c>
      <c r="D2471">
        <v>10</v>
      </c>
    </row>
    <row r="2472" spans="1:4" x14ac:dyDescent="0.3">
      <c r="A2472" s="1">
        <v>41553</v>
      </c>
      <c r="B2472">
        <v>7.96096</v>
      </c>
      <c r="C2472">
        <v>2013</v>
      </c>
      <c r="D2472">
        <v>10</v>
      </c>
    </row>
    <row r="2473" spans="1:4" x14ac:dyDescent="0.3">
      <c r="A2473" s="1">
        <v>41554</v>
      </c>
      <c r="B2473">
        <v>7.9657</v>
      </c>
      <c r="C2473">
        <v>2013</v>
      </c>
      <c r="D2473">
        <v>10</v>
      </c>
    </row>
    <row r="2474" spans="1:4" x14ac:dyDescent="0.3">
      <c r="A2474" s="1">
        <v>41555</v>
      </c>
      <c r="B2474">
        <v>7.97553</v>
      </c>
      <c r="C2474">
        <v>2013</v>
      </c>
      <c r="D2474">
        <v>10</v>
      </c>
    </row>
    <row r="2475" spans="1:4" x14ac:dyDescent="0.3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">
      <c r="A2483" s="1">
        <v>41564</v>
      </c>
      <c r="B2483">
        <v>7.9497</v>
      </c>
      <c r="C2483">
        <v>2013</v>
      </c>
      <c r="D2483">
        <v>10</v>
      </c>
    </row>
    <row r="2484" spans="1:4" x14ac:dyDescent="0.3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">
      <c r="A2494" s="1">
        <v>41575</v>
      </c>
      <c r="B2494">
        <v>7.9619</v>
      </c>
      <c r="C2494">
        <v>2013</v>
      </c>
      <c r="D2494">
        <v>10</v>
      </c>
    </row>
    <row r="2495" spans="1:4" x14ac:dyDescent="0.3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">
      <c r="A2510" s="1">
        <v>41591</v>
      </c>
      <c r="B2510">
        <v>7.87941</v>
      </c>
      <c r="C2510">
        <v>2013</v>
      </c>
      <c r="D2510">
        <v>11</v>
      </c>
    </row>
    <row r="2511" spans="1:4" x14ac:dyDescent="0.3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">
      <c r="A2533" s="1">
        <v>41614</v>
      </c>
      <c r="B2533">
        <v>7.85954</v>
      </c>
      <c r="C2533">
        <v>2013</v>
      </c>
      <c r="D2533">
        <v>12</v>
      </c>
    </row>
    <row r="2534" spans="1:4" x14ac:dyDescent="0.3">
      <c r="A2534" s="1">
        <v>41615</v>
      </c>
      <c r="B2534">
        <v>7.85954</v>
      </c>
      <c r="C2534">
        <v>2013</v>
      </c>
      <c r="D2534">
        <v>12</v>
      </c>
    </row>
    <row r="2535" spans="1:4" x14ac:dyDescent="0.3">
      <c r="A2535" s="1">
        <v>41616</v>
      </c>
      <c r="B2535">
        <v>7.85954</v>
      </c>
      <c r="C2535">
        <v>2013</v>
      </c>
      <c r="D2535">
        <v>12</v>
      </c>
    </row>
    <row r="2536" spans="1:4" x14ac:dyDescent="0.3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">
      <c r="A2543" s="1">
        <v>41624</v>
      </c>
      <c r="B2543">
        <v>7.87791</v>
      </c>
      <c r="C2543">
        <v>2013</v>
      </c>
      <c r="D2543">
        <v>12</v>
      </c>
    </row>
    <row r="2544" spans="1:4" x14ac:dyDescent="0.3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">
      <c r="A2547" s="1">
        <v>41628</v>
      </c>
      <c r="B2547">
        <v>7.87256</v>
      </c>
      <c r="C2547">
        <v>2013</v>
      </c>
      <c r="D2547">
        <v>12</v>
      </c>
    </row>
    <row r="2548" spans="1:4" x14ac:dyDescent="0.3">
      <c r="A2548" s="1">
        <v>41629</v>
      </c>
      <c r="B2548">
        <v>7.87256</v>
      </c>
      <c r="C2548">
        <v>2013</v>
      </c>
      <c r="D2548">
        <v>12</v>
      </c>
    </row>
    <row r="2549" spans="1:4" x14ac:dyDescent="0.3">
      <c r="A2549" s="1">
        <v>41630</v>
      </c>
      <c r="B2549">
        <v>7.87256</v>
      </c>
      <c r="C2549">
        <v>2013</v>
      </c>
      <c r="D2549">
        <v>12</v>
      </c>
    </row>
    <row r="2550" spans="1:4" x14ac:dyDescent="0.3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">
      <c r="A2560" s="1">
        <v>41641</v>
      </c>
      <c r="B2560">
        <v>7.85738</v>
      </c>
      <c r="C2560">
        <v>2014</v>
      </c>
      <c r="D2560">
        <v>1</v>
      </c>
    </row>
    <row r="2561" spans="1:4" x14ac:dyDescent="0.3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">
      <c r="A2566" s="1">
        <v>41647</v>
      </c>
      <c r="B2566">
        <v>7.88673</v>
      </c>
      <c r="C2566">
        <v>2014</v>
      </c>
      <c r="D2566">
        <v>1</v>
      </c>
    </row>
    <row r="2567" spans="1:4" x14ac:dyDescent="0.3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">
      <c r="A2571" s="1">
        <v>41652</v>
      </c>
      <c r="B2571">
        <v>7.85968</v>
      </c>
      <c r="C2571">
        <v>2014</v>
      </c>
      <c r="D2571">
        <v>1</v>
      </c>
    </row>
    <row r="2572" spans="1:4" x14ac:dyDescent="0.3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">
      <c r="A2573" s="1">
        <v>41654</v>
      </c>
      <c r="B2573">
        <v>7.82857</v>
      </c>
      <c r="C2573">
        <v>2014</v>
      </c>
      <c r="D2573">
        <v>1</v>
      </c>
    </row>
    <row r="2574" spans="1:4" x14ac:dyDescent="0.3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">
      <c r="A2575" s="1">
        <v>41656</v>
      </c>
      <c r="B2575">
        <v>7.83127</v>
      </c>
      <c r="C2575">
        <v>2014</v>
      </c>
      <c r="D2575">
        <v>1</v>
      </c>
    </row>
    <row r="2576" spans="1:4" x14ac:dyDescent="0.3">
      <c r="A2576" s="1">
        <v>41657</v>
      </c>
      <c r="B2576">
        <v>7.83127</v>
      </c>
      <c r="C2576">
        <v>2014</v>
      </c>
      <c r="D2576">
        <v>1</v>
      </c>
    </row>
    <row r="2577" spans="1:4" x14ac:dyDescent="0.3">
      <c r="A2577" s="1">
        <v>41658</v>
      </c>
      <c r="B2577">
        <v>7.83127</v>
      </c>
      <c r="C2577">
        <v>2014</v>
      </c>
      <c r="D2577">
        <v>1</v>
      </c>
    </row>
    <row r="2578" spans="1:4" x14ac:dyDescent="0.3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">
      <c r="A2588" s="1">
        <v>41669</v>
      </c>
      <c r="B2588">
        <v>7.81555</v>
      </c>
      <c r="C2588">
        <v>2014</v>
      </c>
      <c r="D2588">
        <v>1</v>
      </c>
    </row>
    <row r="2589" spans="1:4" x14ac:dyDescent="0.3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">
      <c r="A2606" s="1">
        <v>41687</v>
      </c>
      <c r="B2606">
        <v>7.73881</v>
      </c>
      <c r="C2606">
        <v>2014</v>
      </c>
      <c r="D2606">
        <v>2</v>
      </c>
    </row>
    <row r="2607" spans="1:4" x14ac:dyDescent="0.3">
      <c r="A2607" s="1">
        <v>41688</v>
      </c>
      <c r="B2607">
        <v>7.75061</v>
      </c>
      <c r="C2607">
        <v>2014</v>
      </c>
      <c r="D2607">
        <v>2</v>
      </c>
    </row>
    <row r="2608" spans="1:4" x14ac:dyDescent="0.3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">
      <c r="A2615" s="1">
        <v>41696</v>
      </c>
      <c r="B2615">
        <v>7.74437</v>
      </c>
      <c r="C2615">
        <v>2014</v>
      </c>
      <c r="D2615">
        <v>2</v>
      </c>
    </row>
    <row r="2616" spans="1:4" x14ac:dyDescent="0.3">
      <c r="A2616" s="1">
        <v>41697</v>
      </c>
      <c r="B2616">
        <v>7.75169</v>
      </c>
      <c r="C2616">
        <v>2014</v>
      </c>
      <c r="D2616">
        <v>2</v>
      </c>
    </row>
    <row r="2617" spans="1:4" x14ac:dyDescent="0.3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">
      <c r="A2631" s="1">
        <v>41712</v>
      </c>
      <c r="B2631">
        <v>7.71624</v>
      </c>
      <c r="C2631">
        <v>2014</v>
      </c>
      <c r="D2631">
        <v>3</v>
      </c>
    </row>
    <row r="2632" spans="1:4" x14ac:dyDescent="0.3">
      <c r="A2632" s="1">
        <v>41713</v>
      </c>
      <c r="B2632">
        <v>7.71624</v>
      </c>
      <c r="C2632">
        <v>2014</v>
      </c>
      <c r="D2632">
        <v>3</v>
      </c>
    </row>
    <row r="2633" spans="1:4" x14ac:dyDescent="0.3">
      <c r="A2633" s="1">
        <v>41714</v>
      </c>
      <c r="B2633">
        <v>7.71624</v>
      </c>
      <c r="C2633">
        <v>2014</v>
      </c>
      <c r="D2633">
        <v>3</v>
      </c>
    </row>
    <row r="2634" spans="1:4" x14ac:dyDescent="0.3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">
      <c r="A2659" s="1">
        <v>41740</v>
      </c>
      <c r="B2659">
        <v>7.76607</v>
      </c>
      <c r="C2659">
        <v>2014</v>
      </c>
      <c r="D2659">
        <v>4</v>
      </c>
    </row>
    <row r="2660" spans="1:4" x14ac:dyDescent="0.3">
      <c r="A2660" s="1">
        <v>41741</v>
      </c>
      <c r="B2660">
        <v>7.76607</v>
      </c>
      <c r="C2660">
        <v>2014</v>
      </c>
      <c r="D2660">
        <v>4</v>
      </c>
    </row>
    <row r="2661" spans="1:4" x14ac:dyDescent="0.3">
      <c r="A2661" s="1">
        <v>41742</v>
      </c>
      <c r="B2661">
        <v>7.76607</v>
      </c>
      <c r="C2661">
        <v>2014</v>
      </c>
      <c r="D2661">
        <v>4</v>
      </c>
    </row>
    <row r="2662" spans="1:4" x14ac:dyDescent="0.3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">
      <c r="A2697" s="1">
        <v>41778</v>
      </c>
      <c r="B2697">
        <v>7.71936</v>
      </c>
      <c r="C2697">
        <v>2014</v>
      </c>
      <c r="D2697">
        <v>5</v>
      </c>
    </row>
    <row r="2698" spans="1:4" x14ac:dyDescent="0.3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">
      <c r="A2701" s="1">
        <v>41782</v>
      </c>
      <c r="B2701">
        <v>7.75101</v>
      </c>
      <c r="C2701">
        <v>2014</v>
      </c>
      <c r="D2701">
        <v>5</v>
      </c>
    </row>
    <row r="2702" spans="1:4" x14ac:dyDescent="0.3">
      <c r="A2702" s="1">
        <v>41783</v>
      </c>
      <c r="B2702">
        <v>7.75101</v>
      </c>
      <c r="C2702">
        <v>2014</v>
      </c>
      <c r="D2702">
        <v>5</v>
      </c>
    </row>
    <row r="2703" spans="1:4" x14ac:dyDescent="0.3">
      <c r="A2703" s="1">
        <v>41784</v>
      </c>
      <c r="B2703">
        <v>7.75101</v>
      </c>
      <c r="C2703">
        <v>2014</v>
      </c>
      <c r="D2703">
        <v>5</v>
      </c>
    </row>
    <row r="2704" spans="1:4" x14ac:dyDescent="0.3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">
      <c r="A2707" s="1">
        <v>41788</v>
      </c>
      <c r="B2707">
        <v>7.77644</v>
      </c>
      <c r="C2707">
        <v>2014</v>
      </c>
      <c r="D2707">
        <v>5</v>
      </c>
    </row>
    <row r="2708" spans="1:4" x14ac:dyDescent="0.3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">
      <c r="A2715" s="1">
        <v>41796</v>
      </c>
      <c r="B2715">
        <v>7.83643</v>
      </c>
      <c r="C2715">
        <v>2014</v>
      </c>
      <c r="D2715">
        <v>6</v>
      </c>
    </row>
    <row r="2716" spans="1:4" x14ac:dyDescent="0.3">
      <c r="A2716" s="1">
        <v>41797</v>
      </c>
      <c r="B2716">
        <v>7.83643</v>
      </c>
      <c r="C2716">
        <v>2014</v>
      </c>
      <c r="D2716">
        <v>6</v>
      </c>
    </row>
    <row r="2717" spans="1:4" x14ac:dyDescent="0.3">
      <c r="A2717" s="1">
        <v>41798</v>
      </c>
      <c r="B2717">
        <v>7.83643</v>
      </c>
      <c r="C2717">
        <v>2014</v>
      </c>
      <c r="D2717">
        <v>6</v>
      </c>
    </row>
    <row r="2718" spans="1:4" x14ac:dyDescent="0.3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">
      <c r="A2726" s="1">
        <v>41807</v>
      </c>
      <c r="B2726">
        <v>7.81311</v>
      </c>
      <c r="C2726">
        <v>2014</v>
      </c>
      <c r="D2726">
        <v>6</v>
      </c>
    </row>
    <row r="2727" spans="1:4" x14ac:dyDescent="0.3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">
      <c r="A2729" s="1">
        <v>41810</v>
      </c>
      <c r="B2729">
        <v>7.81372</v>
      </c>
      <c r="C2729">
        <v>2014</v>
      </c>
      <c r="D2729">
        <v>6</v>
      </c>
    </row>
    <row r="2730" spans="1:4" x14ac:dyDescent="0.3">
      <c r="A2730" s="1">
        <v>41811</v>
      </c>
      <c r="B2730">
        <v>7.81372</v>
      </c>
      <c r="C2730">
        <v>2014</v>
      </c>
      <c r="D2730">
        <v>6</v>
      </c>
    </row>
    <row r="2731" spans="1:4" x14ac:dyDescent="0.3">
      <c r="A2731" s="1">
        <v>41812</v>
      </c>
      <c r="B2731">
        <v>7.81372</v>
      </c>
      <c r="C2731">
        <v>2014</v>
      </c>
      <c r="D2731">
        <v>6</v>
      </c>
    </row>
    <row r="2732" spans="1:4" x14ac:dyDescent="0.3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">
      <c r="A2754" s="1">
        <v>41835</v>
      </c>
      <c r="B2754">
        <v>7.74376</v>
      </c>
      <c r="C2754">
        <v>2014</v>
      </c>
      <c r="D2754">
        <v>7</v>
      </c>
    </row>
    <row r="2755" spans="1:4" x14ac:dyDescent="0.3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">
      <c r="A2792" s="1">
        <v>41873</v>
      </c>
      <c r="B2792">
        <v>7.80016</v>
      </c>
      <c r="C2792">
        <v>2014</v>
      </c>
      <c r="D2792">
        <v>8</v>
      </c>
    </row>
    <row r="2793" spans="1:4" x14ac:dyDescent="0.3">
      <c r="A2793" s="1">
        <v>41874</v>
      </c>
      <c r="B2793">
        <v>7.80016</v>
      </c>
      <c r="C2793">
        <v>2014</v>
      </c>
      <c r="D2793">
        <v>8</v>
      </c>
    </row>
    <row r="2794" spans="1:4" x14ac:dyDescent="0.3">
      <c r="A2794" s="1">
        <v>41875</v>
      </c>
      <c r="B2794">
        <v>7.80016</v>
      </c>
      <c r="C2794">
        <v>2014</v>
      </c>
      <c r="D2794">
        <v>8</v>
      </c>
    </row>
    <row r="2795" spans="1:4" x14ac:dyDescent="0.3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">
      <c r="A2797" s="1">
        <v>41878</v>
      </c>
      <c r="B2797">
        <v>7.76966</v>
      </c>
      <c r="C2797">
        <v>2014</v>
      </c>
      <c r="D2797">
        <v>8</v>
      </c>
    </row>
    <row r="2798" spans="1:4" x14ac:dyDescent="0.3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">
      <c r="A2803" s="1">
        <v>41884</v>
      </c>
      <c r="B2803">
        <v>7.75082</v>
      </c>
      <c r="C2803">
        <v>2014</v>
      </c>
      <c r="D2803">
        <v>9</v>
      </c>
    </row>
    <row r="2804" spans="1:4" x14ac:dyDescent="0.3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">
      <c r="A2810" s="1">
        <v>41891</v>
      </c>
      <c r="B2810">
        <v>7.74343</v>
      </c>
      <c r="C2810">
        <v>2014</v>
      </c>
      <c r="D2810">
        <v>9</v>
      </c>
    </row>
    <row r="2811" spans="1:4" x14ac:dyDescent="0.3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">
      <c r="A2817" s="1">
        <v>41898</v>
      </c>
      <c r="B2817">
        <v>7.72098</v>
      </c>
      <c r="C2817">
        <v>2014</v>
      </c>
      <c r="D2817">
        <v>9</v>
      </c>
    </row>
    <row r="2818" spans="1:4" x14ac:dyDescent="0.3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">
      <c r="A2847" s="1">
        <v>41928</v>
      </c>
      <c r="B2847">
        <v>7.63422</v>
      </c>
      <c r="C2847">
        <v>2014</v>
      </c>
      <c r="D2847">
        <v>10</v>
      </c>
    </row>
    <row r="2848" spans="1:4" x14ac:dyDescent="0.3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">
      <c r="A2852" s="1">
        <v>41933</v>
      </c>
      <c r="B2852">
        <v>7.63748</v>
      </c>
      <c r="C2852">
        <v>2014</v>
      </c>
      <c r="D2852">
        <v>10</v>
      </c>
    </row>
    <row r="2853" spans="1:4" x14ac:dyDescent="0.3">
      <c r="A2853" s="1">
        <v>41934</v>
      </c>
      <c r="B2853">
        <v>7.64398</v>
      </c>
      <c r="C2853">
        <v>2014</v>
      </c>
      <c r="D2853">
        <v>10</v>
      </c>
    </row>
    <row r="2854" spans="1:4" x14ac:dyDescent="0.3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">
      <c r="A2897" s="1">
        <v>41978</v>
      </c>
      <c r="B2897">
        <v>7.63218</v>
      </c>
      <c r="C2897">
        <v>2014</v>
      </c>
      <c r="D2897">
        <v>12</v>
      </c>
    </row>
    <row r="2898" spans="1:4" x14ac:dyDescent="0.3">
      <c r="A2898" s="1">
        <v>41979</v>
      </c>
      <c r="B2898">
        <v>7.63218</v>
      </c>
      <c r="C2898">
        <v>2014</v>
      </c>
      <c r="D2898">
        <v>12</v>
      </c>
    </row>
    <row r="2899" spans="1:4" x14ac:dyDescent="0.3">
      <c r="A2899" s="1">
        <v>41980</v>
      </c>
      <c r="B2899">
        <v>7.63218</v>
      </c>
      <c r="C2899">
        <v>2014</v>
      </c>
      <c r="D2899">
        <v>12</v>
      </c>
    </row>
    <row r="2900" spans="1:4" x14ac:dyDescent="0.3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">
      <c r="A2902" s="1">
        <v>41983</v>
      </c>
      <c r="B2902">
        <v>7.63591</v>
      </c>
      <c r="C2902">
        <v>2014</v>
      </c>
      <c r="D2902">
        <v>12</v>
      </c>
    </row>
    <row r="2903" spans="1:4" x14ac:dyDescent="0.3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">
      <c r="A2910" s="1">
        <v>41991</v>
      </c>
      <c r="B2910">
        <v>7.6105</v>
      </c>
      <c r="C2910">
        <v>2014</v>
      </c>
      <c r="D2910">
        <v>12</v>
      </c>
    </row>
    <row r="2911" spans="1:4" x14ac:dyDescent="0.3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">
      <c r="A2925" s="1">
        <v>42006</v>
      </c>
      <c r="B2925">
        <v>7.59748</v>
      </c>
      <c r="C2925">
        <v>2015</v>
      </c>
      <c r="D2925">
        <v>1</v>
      </c>
    </row>
    <row r="2926" spans="1:4" x14ac:dyDescent="0.3">
      <c r="A2926" s="1">
        <v>42007</v>
      </c>
      <c r="B2926">
        <v>7.59748</v>
      </c>
      <c r="C2926">
        <v>2015</v>
      </c>
      <c r="D2926">
        <v>1</v>
      </c>
    </row>
    <row r="2927" spans="1:4" x14ac:dyDescent="0.3">
      <c r="A2927" s="1">
        <v>42008</v>
      </c>
      <c r="B2927">
        <v>7.59748</v>
      </c>
      <c r="C2927">
        <v>2015</v>
      </c>
      <c r="D2927">
        <v>1</v>
      </c>
    </row>
    <row r="2928" spans="1:4" x14ac:dyDescent="0.3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">
      <c r="A2930" s="1">
        <v>42011</v>
      </c>
      <c r="B2930">
        <v>7.5926</v>
      </c>
      <c r="C2930">
        <v>2015</v>
      </c>
      <c r="D2930">
        <v>1</v>
      </c>
    </row>
    <row r="2931" spans="1:4" x14ac:dyDescent="0.3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">
      <c r="A2935" s="1">
        <v>42016</v>
      </c>
      <c r="B2935">
        <v>7.65646</v>
      </c>
      <c r="C2935">
        <v>2015</v>
      </c>
      <c r="D2935">
        <v>1</v>
      </c>
    </row>
    <row r="2936" spans="1:4" x14ac:dyDescent="0.3">
      <c r="A2936" s="1">
        <v>42017</v>
      </c>
      <c r="B2936">
        <v>7.67197</v>
      </c>
      <c r="C2936">
        <v>2015</v>
      </c>
      <c r="D2936">
        <v>1</v>
      </c>
    </row>
    <row r="2937" spans="1:4" x14ac:dyDescent="0.3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">
      <c r="A2944" s="1">
        <v>42025</v>
      </c>
      <c r="B2944">
        <v>7.64236</v>
      </c>
      <c r="C2944">
        <v>2015</v>
      </c>
      <c r="D2944">
        <v>1</v>
      </c>
    </row>
    <row r="2945" spans="1:4" x14ac:dyDescent="0.3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">
      <c r="A2950" s="1">
        <v>42031</v>
      </c>
      <c r="B2950">
        <v>7.65273</v>
      </c>
      <c r="C2950">
        <v>2015</v>
      </c>
      <c r="D2950">
        <v>1</v>
      </c>
    </row>
    <row r="2951" spans="1:4" x14ac:dyDescent="0.3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">
      <c r="A2978" s="1">
        <v>42059</v>
      </c>
      <c r="B2978">
        <v>7.63612</v>
      </c>
      <c r="C2978">
        <v>2015</v>
      </c>
      <c r="D2978">
        <v>2</v>
      </c>
    </row>
    <row r="2979" spans="1:4" x14ac:dyDescent="0.3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">
      <c r="A2985" s="1">
        <v>42066</v>
      </c>
      <c r="B2985">
        <v>7.62453</v>
      </c>
      <c r="C2985">
        <v>2015</v>
      </c>
      <c r="D2985">
        <v>3</v>
      </c>
    </row>
    <row r="2986" spans="1:4" x14ac:dyDescent="0.3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">
      <c r="A2988" s="1">
        <v>42069</v>
      </c>
      <c r="B2988">
        <v>7.62277</v>
      </c>
      <c r="C2988">
        <v>2015</v>
      </c>
      <c r="D2988">
        <v>3</v>
      </c>
    </row>
    <row r="2989" spans="1:4" x14ac:dyDescent="0.3">
      <c r="A2989" s="1">
        <v>42070</v>
      </c>
      <c r="B2989">
        <v>7.62277</v>
      </c>
      <c r="C2989">
        <v>2015</v>
      </c>
      <c r="D2989">
        <v>3</v>
      </c>
    </row>
    <row r="2990" spans="1:4" x14ac:dyDescent="0.3">
      <c r="A2990" s="1">
        <v>42071</v>
      </c>
      <c r="B2990">
        <v>7.62277</v>
      </c>
      <c r="C2990">
        <v>2015</v>
      </c>
      <c r="D2990">
        <v>3</v>
      </c>
    </row>
    <row r="2991" spans="1:4" x14ac:dyDescent="0.3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">
      <c r="A3005" s="1">
        <v>42086</v>
      </c>
      <c r="B3005">
        <v>7.63307</v>
      </c>
      <c r="C3005">
        <v>2015</v>
      </c>
      <c r="D3005">
        <v>3</v>
      </c>
    </row>
    <row r="3006" spans="1:4" x14ac:dyDescent="0.3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">
      <c r="A3022" s="1">
        <v>42103</v>
      </c>
      <c r="B3022">
        <v>7.64377</v>
      </c>
      <c r="C3022">
        <v>2015</v>
      </c>
      <c r="D3022">
        <v>4</v>
      </c>
    </row>
    <row r="3023" spans="1:4" x14ac:dyDescent="0.3">
      <c r="A3023" s="1">
        <v>42104</v>
      </c>
      <c r="B3023">
        <v>7.65456</v>
      </c>
      <c r="C3023">
        <v>2015</v>
      </c>
      <c r="D3023">
        <v>4</v>
      </c>
    </row>
    <row r="3024" spans="1:4" x14ac:dyDescent="0.3">
      <c r="A3024" s="1">
        <v>42105</v>
      </c>
      <c r="B3024">
        <v>7.65456</v>
      </c>
      <c r="C3024">
        <v>2015</v>
      </c>
      <c r="D3024">
        <v>4</v>
      </c>
    </row>
    <row r="3025" spans="1:4" x14ac:dyDescent="0.3">
      <c r="A3025" s="1">
        <v>42106</v>
      </c>
      <c r="B3025">
        <v>7.65456</v>
      </c>
      <c r="C3025">
        <v>2015</v>
      </c>
      <c r="D3025">
        <v>4</v>
      </c>
    </row>
    <row r="3026" spans="1:4" x14ac:dyDescent="0.3">
      <c r="A3026" s="1">
        <v>42107</v>
      </c>
      <c r="B3026">
        <v>7.65944</v>
      </c>
      <c r="C3026">
        <v>2015</v>
      </c>
      <c r="D3026">
        <v>4</v>
      </c>
    </row>
    <row r="3027" spans="1:4" x14ac:dyDescent="0.3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">
      <c r="A3028" s="1">
        <v>42109</v>
      </c>
      <c r="B3028">
        <v>7.66981</v>
      </c>
      <c r="C3028">
        <v>2015</v>
      </c>
      <c r="D3028">
        <v>4</v>
      </c>
    </row>
    <row r="3029" spans="1:4" x14ac:dyDescent="0.3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">
      <c r="A3033" s="1">
        <v>42114</v>
      </c>
      <c r="B3033">
        <v>7.69998</v>
      </c>
      <c r="C3033">
        <v>2015</v>
      </c>
      <c r="D3033">
        <v>4</v>
      </c>
    </row>
    <row r="3034" spans="1:4" x14ac:dyDescent="0.3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">
      <c r="A3050" s="1">
        <v>42131</v>
      </c>
      <c r="B3050">
        <v>7.7317</v>
      </c>
      <c r="C3050">
        <v>2015</v>
      </c>
      <c r="D3050">
        <v>5</v>
      </c>
    </row>
    <row r="3051" spans="1:4" x14ac:dyDescent="0.3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">
      <c r="A3083" s="1">
        <v>42164</v>
      </c>
      <c r="B3083">
        <v>7.69191</v>
      </c>
      <c r="C3083">
        <v>2015</v>
      </c>
      <c r="D3083">
        <v>6</v>
      </c>
    </row>
    <row r="3084" spans="1:4" x14ac:dyDescent="0.3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">
      <c r="A3096" s="1">
        <v>42177</v>
      </c>
      <c r="B3096">
        <v>7.62906</v>
      </c>
      <c r="C3096">
        <v>2015</v>
      </c>
      <c r="D3096">
        <v>6</v>
      </c>
    </row>
    <row r="3097" spans="1:4" x14ac:dyDescent="0.3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">
      <c r="A3099" s="1">
        <v>42180</v>
      </c>
      <c r="B3099">
        <v>7.61686</v>
      </c>
      <c r="C3099">
        <v>2015</v>
      </c>
      <c r="D3099">
        <v>6</v>
      </c>
    </row>
    <row r="3100" spans="1:4" x14ac:dyDescent="0.3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">
      <c r="A3131" s="1">
        <v>42212</v>
      </c>
      <c r="B3131">
        <v>7.66737</v>
      </c>
      <c r="C3131">
        <v>2015</v>
      </c>
      <c r="D3131">
        <v>7</v>
      </c>
    </row>
    <row r="3132" spans="1:4" x14ac:dyDescent="0.3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">
      <c r="A3140" s="1">
        <v>42221</v>
      </c>
      <c r="B3140">
        <v>7.64466</v>
      </c>
      <c r="C3140">
        <v>2015</v>
      </c>
      <c r="D3140">
        <v>8</v>
      </c>
    </row>
    <row r="3141" spans="1:4" x14ac:dyDescent="0.3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">
      <c r="A3145" s="1">
        <v>42226</v>
      </c>
      <c r="B3145">
        <v>7.63788</v>
      </c>
      <c r="C3145">
        <v>2015</v>
      </c>
      <c r="D3145">
        <v>8</v>
      </c>
    </row>
    <row r="3146" spans="1:4" x14ac:dyDescent="0.3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">
      <c r="A3161" s="1">
        <v>42242</v>
      </c>
      <c r="B3161">
        <v>7.65449</v>
      </c>
      <c r="C3161">
        <v>2015</v>
      </c>
      <c r="D3161">
        <v>8</v>
      </c>
    </row>
    <row r="3162" spans="1:4" x14ac:dyDescent="0.3">
      <c r="A3162" s="1">
        <v>42243</v>
      </c>
      <c r="B3162">
        <v>7.67075</v>
      </c>
      <c r="C3162">
        <v>2015</v>
      </c>
      <c r="D3162">
        <v>8</v>
      </c>
    </row>
    <row r="3163" spans="1:4" x14ac:dyDescent="0.3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">
      <c r="A3194" s="1">
        <v>42275</v>
      </c>
      <c r="B3194">
        <v>7.68018</v>
      </c>
      <c r="C3194">
        <v>2015</v>
      </c>
      <c r="D3194">
        <v>9</v>
      </c>
    </row>
    <row r="3195" spans="1:4" x14ac:dyDescent="0.3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">
      <c r="A3209" s="1">
        <v>42290</v>
      </c>
      <c r="B3209">
        <v>7.67563</v>
      </c>
      <c r="C3209">
        <v>2015</v>
      </c>
      <c r="D3209">
        <v>10</v>
      </c>
    </row>
    <row r="3210" spans="1:4" x14ac:dyDescent="0.3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">
      <c r="A3233" s="1">
        <v>42314</v>
      </c>
      <c r="B3233">
        <v>7.66465</v>
      </c>
      <c r="C3233">
        <v>2015</v>
      </c>
      <c r="D3233">
        <v>11</v>
      </c>
    </row>
    <row r="3234" spans="1:4" x14ac:dyDescent="0.3">
      <c r="A3234" s="1">
        <v>42315</v>
      </c>
      <c r="B3234">
        <v>7.66465</v>
      </c>
      <c r="C3234">
        <v>2015</v>
      </c>
      <c r="D3234">
        <v>11</v>
      </c>
    </row>
    <row r="3235" spans="1:4" x14ac:dyDescent="0.3">
      <c r="A3235" s="1">
        <v>42316</v>
      </c>
      <c r="B3235">
        <v>7.66465</v>
      </c>
      <c r="C3235">
        <v>2015</v>
      </c>
      <c r="D3235">
        <v>11</v>
      </c>
    </row>
    <row r="3236" spans="1:4" x14ac:dyDescent="0.3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">
      <c r="A3245" s="1">
        <v>42326</v>
      </c>
      <c r="B3245">
        <v>7.64663</v>
      </c>
      <c r="C3245">
        <v>2015</v>
      </c>
      <c r="D3245">
        <v>11</v>
      </c>
    </row>
    <row r="3246" spans="1:4" x14ac:dyDescent="0.3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">
      <c r="A3273" s="1">
        <v>42354</v>
      </c>
      <c r="B3273">
        <v>7.60684</v>
      </c>
      <c r="C3273">
        <v>2015</v>
      </c>
      <c r="D3273">
        <v>12</v>
      </c>
    </row>
    <row r="3274" spans="1:4" x14ac:dyDescent="0.3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">
      <c r="A3285" s="1">
        <v>42366</v>
      </c>
      <c r="B3285">
        <v>7.61165</v>
      </c>
      <c r="C3285">
        <v>2015</v>
      </c>
      <c r="D3285">
        <v>12</v>
      </c>
    </row>
    <row r="3286" spans="1:4" x14ac:dyDescent="0.3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">
      <c r="A3314" s="1">
        <v>42395</v>
      </c>
      <c r="B3314">
        <v>7.65266</v>
      </c>
      <c r="C3314">
        <v>2016</v>
      </c>
      <c r="D3314">
        <v>1</v>
      </c>
    </row>
    <row r="3315" spans="1:4" x14ac:dyDescent="0.3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">
      <c r="A3317" s="1">
        <v>42398</v>
      </c>
      <c r="B3317">
        <v>7.67713</v>
      </c>
      <c r="C3317">
        <v>2016</v>
      </c>
      <c r="D3317">
        <v>1</v>
      </c>
    </row>
    <row r="3318" spans="1:4" x14ac:dyDescent="0.3">
      <c r="A3318" s="1">
        <v>42399</v>
      </c>
      <c r="B3318">
        <v>7.67713</v>
      </c>
      <c r="C3318">
        <v>2016</v>
      </c>
      <c r="D3318">
        <v>1</v>
      </c>
    </row>
    <row r="3319" spans="1:4" x14ac:dyDescent="0.3">
      <c r="A3319" s="1">
        <v>42400</v>
      </c>
      <c r="B3319">
        <v>7.67713</v>
      </c>
      <c r="C3319">
        <v>2016</v>
      </c>
      <c r="D3319">
        <v>1</v>
      </c>
    </row>
    <row r="3320" spans="1:4" x14ac:dyDescent="0.3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">
      <c r="A3321" s="1">
        <v>42402</v>
      </c>
      <c r="B3321">
        <v>7.66188</v>
      </c>
      <c r="C3321">
        <v>2016</v>
      </c>
      <c r="D3321">
        <v>2</v>
      </c>
    </row>
    <row r="3322" spans="1:4" x14ac:dyDescent="0.3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">
      <c r="A3359" s="1">
        <v>42440</v>
      </c>
      <c r="B3359">
        <v>7.70784</v>
      </c>
      <c r="C3359">
        <v>2016</v>
      </c>
      <c r="D3359">
        <v>3</v>
      </c>
    </row>
    <row r="3360" spans="1:4" x14ac:dyDescent="0.3">
      <c r="A3360" s="1">
        <v>42441</v>
      </c>
      <c r="B3360">
        <v>7.70784</v>
      </c>
      <c r="C3360">
        <v>2016</v>
      </c>
      <c r="D3360">
        <v>3</v>
      </c>
    </row>
    <row r="3361" spans="1:4" x14ac:dyDescent="0.3">
      <c r="A3361" s="1">
        <v>42442</v>
      </c>
      <c r="B3361">
        <v>7.70784</v>
      </c>
      <c r="C3361">
        <v>2016</v>
      </c>
      <c r="D3361">
        <v>3</v>
      </c>
    </row>
    <row r="3362" spans="1:4" x14ac:dyDescent="0.3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">
      <c r="A3363" s="1">
        <v>42444</v>
      </c>
      <c r="B3363">
        <v>7.72912</v>
      </c>
      <c r="C3363">
        <v>2016</v>
      </c>
      <c r="D3363">
        <v>3</v>
      </c>
    </row>
    <row r="3364" spans="1:4" x14ac:dyDescent="0.3">
      <c r="A3364" s="1">
        <v>42445</v>
      </c>
      <c r="B3364">
        <v>7.73719</v>
      </c>
      <c r="C3364">
        <v>2016</v>
      </c>
      <c r="D3364">
        <v>3</v>
      </c>
    </row>
    <row r="3365" spans="1:4" x14ac:dyDescent="0.3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">
      <c r="A3369" s="1">
        <v>42450</v>
      </c>
      <c r="B3369">
        <v>7.74411</v>
      </c>
      <c r="C3369">
        <v>2016</v>
      </c>
      <c r="D3369">
        <v>3</v>
      </c>
    </row>
    <row r="3370" spans="1:4" x14ac:dyDescent="0.3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">
      <c r="A3421" s="1">
        <v>42502</v>
      </c>
      <c r="B3421">
        <v>7.62418</v>
      </c>
      <c r="C3421">
        <v>2016</v>
      </c>
      <c r="D3421">
        <v>5</v>
      </c>
    </row>
    <row r="3422" spans="1:4" x14ac:dyDescent="0.3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">
      <c r="A3442" s="1">
        <v>42523</v>
      </c>
      <c r="B3442">
        <v>7.62608</v>
      </c>
      <c r="C3442">
        <v>2016</v>
      </c>
      <c r="D3442">
        <v>6</v>
      </c>
    </row>
    <row r="3443" spans="1:4" x14ac:dyDescent="0.3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">
      <c r="A3450" s="1">
        <v>42531</v>
      </c>
      <c r="B3450">
        <v>7.66404</v>
      </c>
      <c r="C3450">
        <v>2016</v>
      </c>
      <c r="D3450">
        <v>6</v>
      </c>
    </row>
    <row r="3451" spans="1:4" x14ac:dyDescent="0.3">
      <c r="A3451" s="1">
        <v>42532</v>
      </c>
      <c r="B3451">
        <v>7.66404</v>
      </c>
      <c r="C3451">
        <v>2016</v>
      </c>
      <c r="D3451">
        <v>6</v>
      </c>
    </row>
    <row r="3452" spans="1:4" x14ac:dyDescent="0.3">
      <c r="A3452" s="1">
        <v>42533</v>
      </c>
      <c r="B3452">
        <v>7.66404</v>
      </c>
      <c r="C3452">
        <v>2016</v>
      </c>
      <c r="D3452">
        <v>6</v>
      </c>
    </row>
    <row r="3453" spans="1:4" x14ac:dyDescent="0.3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">
      <c r="A3467" s="1">
        <v>42548</v>
      </c>
      <c r="B3467">
        <v>7.64025</v>
      </c>
      <c r="C3467">
        <v>2016</v>
      </c>
      <c r="D3467">
        <v>6</v>
      </c>
    </row>
    <row r="3468" spans="1:4" x14ac:dyDescent="0.3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">
      <c r="A3477" s="1">
        <v>42558</v>
      </c>
      <c r="B3477">
        <v>7.63009</v>
      </c>
      <c r="C3477">
        <v>2016</v>
      </c>
      <c r="D3477">
        <v>7</v>
      </c>
    </row>
    <row r="3478" spans="1:4" x14ac:dyDescent="0.3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">
      <c r="A3485" s="1">
        <v>42566</v>
      </c>
      <c r="B3485">
        <v>7.60867</v>
      </c>
      <c r="C3485">
        <v>2016</v>
      </c>
      <c r="D3485">
        <v>7</v>
      </c>
    </row>
    <row r="3486" spans="1:4" x14ac:dyDescent="0.3">
      <c r="A3486" s="1">
        <v>42567</v>
      </c>
      <c r="B3486">
        <v>7.60867</v>
      </c>
      <c r="C3486">
        <v>2016</v>
      </c>
      <c r="D3486">
        <v>7</v>
      </c>
    </row>
    <row r="3487" spans="1:4" x14ac:dyDescent="0.3">
      <c r="A3487" s="1">
        <v>42568</v>
      </c>
      <c r="B3487">
        <v>7.60867</v>
      </c>
      <c r="C3487">
        <v>2016</v>
      </c>
      <c r="D3487">
        <v>7</v>
      </c>
    </row>
    <row r="3488" spans="1:4" x14ac:dyDescent="0.3">
      <c r="A3488" s="1">
        <v>42569</v>
      </c>
      <c r="B3488">
        <v>7.59999</v>
      </c>
      <c r="C3488">
        <v>2016</v>
      </c>
      <c r="D3488">
        <v>7</v>
      </c>
    </row>
    <row r="3489" spans="1:4" x14ac:dyDescent="0.3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">
      <c r="A3490" s="1">
        <v>42571</v>
      </c>
      <c r="B3490">
        <v>7.58385</v>
      </c>
      <c r="C3490">
        <v>2016</v>
      </c>
      <c r="D3490">
        <v>7</v>
      </c>
    </row>
    <row r="3491" spans="1:4" x14ac:dyDescent="0.3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">
      <c r="A3533" s="1">
        <v>42614</v>
      </c>
      <c r="B3533">
        <v>7.54861</v>
      </c>
      <c r="C3533">
        <v>2016</v>
      </c>
      <c r="D3533">
        <v>9</v>
      </c>
    </row>
    <row r="3534" spans="1:4" x14ac:dyDescent="0.3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">
      <c r="A3553" s="1">
        <v>42634</v>
      </c>
      <c r="B3553">
        <v>7.51485</v>
      </c>
      <c r="C3553">
        <v>2016</v>
      </c>
      <c r="D3553">
        <v>9</v>
      </c>
    </row>
    <row r="3554" spans="1:4" x14ac:dyDescent="0.3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">
      <c r="A3561" s="1">
        <v>42642</v>
      </c>
      <c r="B3561">
        <v>7.52081</v>
      </c>
      <c r="C3561">
        <v>2016</v>
      </c>
      <c r="D3561">
        <v>9</v>
      </c>
    </row>
    <row r="3562" spans="1:4" x14ac:dyDescent="0.3">
      <c r="A3562" s="1">
        <v>42643</v>
      </c>
      <c r="B3562">
        <v>7.52067</v>
      </c>
      <c r="C3562">
        <v>2016</v>
      </c>
      <c r="D3562">
        <v>9</v>
      </c>
    </row>
    <row r="3563" spans="1:4" x14ac:dyDescent="0.3">
      <c r="A3563" s="1">
        <v>42644</v>
      </c>
      <c r="B3563">
        <v>7.52067</v>
      </c>
      <c r="C3563">
        <v>2016</v>
      </c>
      <c r="D3563">
        <v>10</v>
      </c>
    </row>
    <row r="3564" spans="1:4" x14ac:dyDescent="0.3">
      <c r="A3564" s="1">
        <v>42645</v>
      </c>
      <c r="B3564">
        <v>7.52067</v>
      </c>
      <c r="C3564">
        <v>2016</v>
      </c>
      <c r="D3564">
        <v>10</v>
      </c>
    </row>
    <row r="3565" spans="1:4" x14ac:dyDescent="0.3">
      <c r="A3565" s="1">
        <v>42646</v>
      </c>
      <c r="B3565">
        <v>7.51952</v>
      </c>
      <c r="C3565">
        <v>2016</v>
      </c>
      <c r="D3565">
        <v>10</v>
      </c>
    </row>
    <row r="3566" spans="1:4" x14ac:dyDescent="0.3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">
      <c r="A3573" s="1">
        <v>42654</v>
      </c>
      <c r="B3573">
        <v>7.47492</v>
      </c>
      <c r="C3573">
        <v>2016</v>
      </c>
      <c r="D3573">
        <v>10</v>
      </c>
    </row>
    <row r="3574" spans="1:4" x14ac:dyDescent="0.3">
      <c r="A3574" s="1">
        <v>42655</v>
      </c>
      <c r="B3574">
        <v>7.47492</v>
      </c>
      <c r="C3574">
        <v>2016</v>
      </c>
      <c r="D3574">
        <v>10</v>
      </c>
    </row>
    <row r="3575" spans="1:4" x14ac:dyDescent="0.3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">
      <c r="A3579" s="1">
        <v>42660</v>
      </c>
      <c r="B3579">
        <v>7.47912</v>
      </c>
      <c r="C3579">
        <v>2016</v>
      </c>
      <c r="D3579">
        <v>10</v>
      </c>
    </row>
    <row r="3580" spans="1:4" x14ac:dyDescent="0.3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">
      <c r="A3583" s="1">
        <v>42664</v>
      </c>
      <c r="B3583">
        <v>7.49132</v>
      </c>
      <c r="C3583">
        <v>2016</v>
      </c>
      <c r="D3583">
        <v>10</v>
      </c>
    </row>
    <row r="3584" spans="1:4" x14ac:dyDescent="0.3">
      <c r="A3584" s="1">
        <v>42665</v>
      </c>
      <c r="B3584">
        <v>7.49132</v>
      </c>
      <c r="C3584">
        <v>2016</v>
      </c>
      <c r="D3584">
        <v>10</v>
      </c>
    </row>
    <row r="3585" spans="1:4" x14ac:dyDescent="0.3">
      <c r="A3585" s="1">
        <v>42666</v>
      </c>
      <c r="B3585">
        <v>7.49132</v>
      </c>
      <c r="C3585">
        <v>2016</v>
      </c>
      <c r="D3585">
        <v>10</v>
      </c>
    </row>
    <row r="3586" spans="1:4" x14ac:dyDescent="0.3">
      <c r="A3586" s="1">
        <v>42667</v>
      </c>
      <c r="B3586">
        <v>7.4996</v>
      </c>
      <c r="C3586">
        <v>2016</v>
      </c>
      <c r="D3586">
        <v>10</v>
      </c>
    </row>
    <row r="3587" spans="1:4" x14ac:dyDescent="0.3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">
      <c r="A3617" s="1">
        <v>42698</v>
      </c>
      <c r="B3617">
        <v>7.50589</v>
      </c>
      <c r="C3617">
        <v>2016</v>
      </c>
      <c r="D3617">
        <v>11</v>
      </c>
    </row>
    <row r="3618" spans="1:4" x14ac:dyDescent="0.3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">
      <c r="A3621" s="1">
        <v>42702</v>
      </c>
      <c r="B3621">
        <v>7.51539</v>
      </c>
      <c r="C3621">
        <v>2016</v>
      </c>
      <c r="D3621">
        <v>11</v>
      </c>
    </row>
    <row r="3622" spans="1:4" x14ac:dyDescent="0.3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">
      <c r="A3628" s="1">
        <v>42709</v>
      </c>
      <c r="B3628">
        <v>7.53688</v>
      </c>
      <c r="C3628">
        <v>2016</v>
      </c>
      <c r="D3628">
        <v>12</v>
      </c>
    </row>
    <row r="3629" spans="1:4" x14ac:dyDescent="0.3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">
      <c r="A3638" s="1">
        <v>42719</v>
      </c>
      <c r="B3638">
        <v>7.49512</v>
      </c>
      <c r="C3638">
        <v>2016</v>
      </c>
      <c r="D3638">
        <v>12</v>
      </c>
    </row>
    <row r="3639" spans="1:4" x14ac:dyDescent="0.3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">
      <c r="A3678" s="1">
        <v>42759</v>
      </c>
      <c r="B3678">
        <v>7.50753</v>
      </c>
      <c r="C3678">
        <v>2017</v>
      </c>
      <c r="D3678">
        <v>1</v>
      </c>
    </row>
    <row r="3679" spans="1:4" x14ac:dyDescent="0.3">
      <c r="A3679" s="1">
        <v>42760</v>
      </c>
      <c r="B3679">
        <v>7.49756</v>
      </c>
      <c r="C3679">
        <v>2017</v>
      </c>
      <c r="D3679">
        <v>1</v>
      </c>
    </row>
    <row r="3680" spans="1:4" x14ac:dyDescent="0.3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">
      <c r="A3687" s="1">
        <v>42768</v>
      </c>
      <c r="B3687">
        <v>7.46089</v>
      </c>
      <c r="C3687">
        <v>2017</v>
      </c>
      <c r="D3687">
        <v>2</v>
      </c>
    </row>
    <row r="3688" spans="1:4" x14ac:dyDescent="0.3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">
      <c r="A3693" s="1">
        <v>42774</v>
      </c>
      <c r="B3693">
        <v>7.43764</v>
      </c>
      <c r="C3693">
        <v>2017</v>
      </c>
      <c r="D3693">
        <v>2</v>
      </c>
    </row>
    <row r="3694" spans="1:4" x14ac:dyDescent="0.3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">
      <c r="A3698" s="1">
        <v>42779</v>
      </c>
      <c r="B3698">
        <v>7.42943</v>
      </c>
      <c r="C3698">
        <v>2017</v>
      </c>
      <c r="D3698">
        <v>2</v>
      </c>
    </row>
    <row r="3699" spans="1:4" x14ac:dyDescent="0.3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">
      <c r="A3723" s="1">
        <v>42804</v>
      </c>
      <c r="B3723">
        <v>7.37636</v>
      </c>
      <c r="C3723">
        <v>2017</v>
      </c>
      <c r="D3723">
        <v>3</v>
      </c>
    </row>
    <row r="3724" spans="1:4" x14ac:dyDescent="0.3">
      <c r="A3724" s="1">
        <v>42805</v>
      </c>
      <c r="B3724">
        <v>7.37636</v>
      </c>
      <c r="C3724">
        <v>2017</v>
      </c>
      <c r="D3724">
        <v>3</v>
      </c>
    </row>
    <row r="3725" spans="1:4" x14ac:dyDescent="0.3">
      <c r="A3725" s="1">
        <v>42806</v>
      </c>
      <c r="B3725">
        <v>7.37636</v>
      </c>
      <c r="C3725">
        <v>2017</v>
      </c>
      <c r="D3725">
        <v>3</v>
      </c>
    </row>
    <row r="3726" spans="1:4" x14ac:dyDescent="0.3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">
      <c r="A3735" s="1">
        <v>42816</v>
      </c>
      <c r="B3735">
        <v>7.33535</v>
      </c>
      <c r="C3735">
        <v>2017</v>
      </c>
      <c r="D3735">
        <v>3</v>
      </c>
    </row>
    <row r="3736" spans="1:4" x14ac:dyDescent="0.3">
      <c r="A3736" s="1">
        <v>42817</v>
      </c>
      <c r="B3736">
        <v>7.34</v>
      </c>
      <c r="C3736">
        <v>2017</v>
      </c>
      <c r="D3736">
        <v>3</v>
      </c>
    </row>
    <row r="3737" spans="1:4" x14ac:dyDescent="0.3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">
      <c r="A3740" s="1">
        <v>42821</v>
      </c>
      <c r="B3740">
        <v>7.34091</v>
      </c>
      <c r="C3740">
        <v>2017</v>
      </c>
      <c r="D3740">
        <v>3</v>
      </c>
    </row>
    <row r="3741" spans="1:4" x14ac:dyDescent="0.3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">
      <c r="A3750" s="1">
        <v>42831</v>
      </c>
      <c r="B3750">
        <v>7.33955</v>
      </c>
      <c r="C3750">
        <v>2017</v>
      </c>
      <c r="D3750">
        <v>4</v>
      </c>
    </row>
    <row r="3751" spans="1:4" x14ac:dyDescent="0.3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">
      <c r="A3764" s="1">
        <v>42845</v>
      </c>
      <c r="B3764">
        <v>7.33033</v>
      </c>
      <c r="C3764">
        <v>2017</v>
      </c>
      <c r="D3764">
        <v>4</v>
      </c>
    </row>
    <row r="3765" spans="1:4" x14ac:dyDescent="0.3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">
      <c r="A3796" s="1">
        <v>42877</v>
      </c>
      <c r="B3796">
        <v>7.3327</v>
      </c>
      <c r="C3796">
        <v>2017</v>
      </c>
      <c r="D3796">
        <v>5</v>
      </c>
    </row>
    <row r="3797" spans="1:4" x14ac:dyDescent="0.3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">
      <c r="A3800" s="1">
        <v>42881</v>
      </c>
      <c r="B3800">
        <v>7.34816</v>
      </c>
      <c r="C3800">
        <v>2017</v>
      </c>
      <c r="D3800">
        <v>5</v>
      </c>
    </row>
    <row r="3801" spans="1:4" x14ac:dyDescent="0.3">
      <c r="A3801" s="1">
        <v>42882</v>
      </c>
      <c r="B3801">
        <v>7.34816</v>
      </c>
      <c r="C3801">
        <v>2017</v>
      </c>
      <c r="D3801">
        <v>5</v>
      </c>
    </row>
    <row r="3802" spans="1:4" x14ac:dyDescent="0.3">
      <c r="A3802" s="1">
        <v>42883</v>
      </c>
      <c r="B3802">
        <v>7.34816</v>
      </c>
      <c r="C3802">
        <v>2017</v>
      </c>
      <c r="D3802">
        <v>5</v>
      </c>
    </row>
    <row r="3803" spans="1:4" x14ac:dyDescent="0.3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">
      <c r="A3806" s="1">
        <v>42887</v>
      </c>
      <c r="B3806">
        <v>7.35717</v>
      </c>
      <c r="C3806">
        <v>2017</v>
      </c>
      <c r="D3806">
        <v>6</v>
      </c>
    </row>
    <row r="3807" spans="1:4" x14ac:dyDescent="0.3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">
      <c r="A3812" s="1">
        <v>42893</v>
      </c>
      <c r="B3812">
        <v>7.34727</v>
      </c>
      <c r="C3812">
        <v>2017</v>
      </c>
      <c r="D3812">
        <v>6</v>
      </c>
    </row>
    <row r="3813" spans="1:4" x14ac:dyDescent="0.3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">
      <c r="A3831" s="1">
        <v>42912</v>
      </c>
      <c r="B3831">
        <v>7.33406</v>
      </c>
      <c r="C3831">
        <v>2017</v>
      </c>
      <c r="D3831">
        <v>6</v>
      </c>
    </row>
    <row r="3832" spans="1:4" x14ac:dyDescent="0.3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">
      <c r="A3846" s="1">
        <v>42927</v>
      </c>
      <c r="B3846">
        <v>7.31921</v>
      </c>
      <c r="C3846">
        <v>2017</v>
      </c>
      <c r="D3846">
        <v>7</v>
      </c>
    </row>
    <row r="3847" spans="1:4" x14ac:dyDescent="0.3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">
      <c r="A3859" s="1">
        <v>42940</v>
      </c>
      <c r="B3859">
        <v>7.29298</v>
      </c>
      <c r="C3859">
        <v>2017</v>
      </c>
      <c r="D3859">
        <v>7</v>
      </c>
    </row>
    <row r="3860" spans="1:4" x14ac:dyDescent="0.3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">
      <c r="A3870" s="1">
        <v>42951</v>
      </c>
      <c r="B3870">
        <v>7.27372</v>
      </c>
      <c r="C3870">
        <v>2017</v>
      </c>
      <c r="D3870">
        <v>8</v>
      </c>
    </row>
    <row r="3871" spans="1:4" x14ac:dyDescent="0.3">
      <c r="A3871" s="1">
        <v>42952</v>
      </c>
      <c r="B3871">
        <v>7.27372</v>
      </c>
      <c r="C3871">
        <v>2017</v>
      </c>
      <c r="D3871">
        <v>8</v>
      </c>
    </row>
    <row r="3872" spans="1:4" x14ac:dyDescent="0.3">
      <c r="A3872" s="1">
        <v>42953</v>
      </c>
      <c r="B3872">
        <v>7.27372</v>
      </c>
      <c r="C3872">
        <v>2017</v>
      </c>
      <c r="D3872">
        <v>8</v>
      </c>
    </row>
    <row r="3873" spans="1:4" x14ac:dyDescent="0.3">
      <c r="A3873" s="1">
        <v>42954</v>
      </c>
      <c r="B3873">
        <v>7.27189</v>
      </c>
      <c r="C3873">
        <v>2017</v>
      </c>
      <c r="D3873">
        <v>8</v>
      </c>
    </row>
    <row r="3874" spans="1:4" x14ac:dyDescent="0.3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">
      <c r="A3889" s="1">
        <v>42970</v>
      </c>
      <c r="B3889">
        <v>7.27799</v>
      </c>
      <c r="C3889">
        <v>2017</v>
      </c>
      <c r="D3889">
        <v>8</v>
      </c>
    </row>
    <row r="3890" spans="1:4" x14ac:dyDescent="0.3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">
      <c r="A3894" s="1">
        <v>42975</v>
      </c>
      <c r="B3894">
        <v>7.2824</v>
      </c>
      <c r="C3894">
        <v>2017</v>
      </c>
      <c r="D3894">
        <v>8</v>
      </c>
    </row>
    <row r="3895" spans="1:4" x14ac:dyDescent="0.3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">
      <c r="A3896" s="1">
        <v>42977</v>
      </c>
      <c r="B3896">
        <v>7.28789</v>
      </c>
      <c r="C3896">
        <v>2017</v>
      </c>
      <c r="D3896">
        <v>8</v>
      </c>
    </row>
    <row r="3897" spans="1:4" x14ac:dyDescent="0.3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">
      <c r="A3901" s="1">
        <v>42982</v>
      </c>
      <c r="B3901">
        <v>7.29176</v>
      </c>
      <c r="C3901">
        <v>2017</v>
      </c>
      <c r="D3901">
        <v>9</v>
      </c>
    </row>
    <row r="3902" spans="1:4" x14ac:dyDescent="0.3">
      <c r="A3902" s="1">
        <v>42983</v>
      </c>
      <c r="B3902">
        <v>7.29697</v>
      </c>
      <c r="C3902">
        <v>2017</v>
      </c>
      <c r="D3902">
        <v>9</v>
      </c>
    </row>
    <row r="3903" spans="1:4" x14ac:dyDescent="0.3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">
      <c r="A3904" s="1">
        <v>42985</v>
      </c>
      <c r="B3904">
        <v>7.2923</v>
      </c>
      <c r="C3904">
        <v>2017</v>
      </c>
      <c r="D3904">
        <v>9</v>
      </c>
    </row>
    <row r="3905" spans="1:4" x14ac:dyDescent="0.3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">
      <c r="A3908" s="1">
        <v>42989</v>
      </c>
      <c r="B3908">
        <v>7.29129</v>
      </c>
      <c r="C3908">
        <v>2017</v>
      </c>
      <c r="D3908">
        <v>9</v>
      </c>
    </row>
    <row r="3909" spans="1:4" x14ac:dyDescent="0.3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">
      <c r="A3932" s="1">
        <v>43013</v>
      </c>
      <c r="B3932">
        <v>7.34192</v>
      </c>
      <c r="C3932">
        <v>2017</v>
      </c>
      <c r="D3932">
        <v>10</v>
      </c>
    </row>
    <row r="3933" spans="1:4" x14ac:dyDescent="0.3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">
      <c r="A3945" s="1">
        <v>43026</v>
      </c>
      <c r="B3945">
        <v>7.34422</v>
      </c>
      <c r="C3945">
        <v>2017</v>
      </c>
      <c r="D3945">
        <v>10</v>
      </c>
    </row>
    <row r="3946" spans="1:4" x14ac:dyDescent="0.3">
      <c r="A3946" s="1">
        <v>43027</v>
      </c>
      <c r="B3946">
        <v>7.34321</v>
      </c>
      <c r="C3946">
        <v>2017</v>
      </c>
      <c r="D3946">
        <v>10</v>
      </c>
    </row>
    <row r="3947" spans="1:4" x14ac:dyDescent="0.3">
      <c r="A3947" s="1">
        <v>43028</v>
      </c>
      <c r="B3947">
        <v>7.34321</v>
      </c>
      <c r="C3947">
        <v>2017</v>
      </c>
      <c r="D3947">
        <v>10</v>
      </c>
    </row>
    <row r="3948" spans="1:4" x14ac:dyDescent="0.3">
      <c r="A3948" s="1">
        <v>43029</v>
      </c>
      <c r="B3948">
        <v>7.34321</v>
      </c>
      <c r="C3948">
        <v>2017</v>
      </c>
      <c r="D3948">
        <v>10</v>
      </c>
    </row>
    <row r="3949" spans="1:4" x14ac:dyDescent="0.3">
      <c r="A3949" s="1">
        <v>43030</v>
      </c>
      <c r="B3949">
        <v>7.34321</v>
      </c>
      <c r="C3949">
        <v>2017</v>
      </c>
      <c r="D3949">
        <v>10</v>
      </c>
    </row>
    <row r="3950" spans="1:4" x14ac:dyDescent="0.3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">
      <c r="A3965" s="1">
        <v>43046</v>
      </c>
      <c r="B3965">
        <v>7.33413</v>
      </c>
      <c r="C3965">
        <v>2017</v>
      </c>
      <c r="D3965">
        <v>11</v>
      </c>
    </row>
    <row r="3966" spans="1:4" x14ac:dyDescent="0.3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">
      <c r="A3975" s="1">
        <v>43056</v>
      </c>
      <c r="B3975">
        <v>7.32897</v>
      </c>
      <c r="C3975">
        <v>2017</v>
      </c>
      <c r="D3975">
        <v>11</v>
      </c>
    </row>
    <row r="3976" spans="1:4" x14ac:dyDescent="0.3">
      <c r="A3976" s="1">
        <v>43057</v>
      </c>
      <c r="B3976">
        <v>7.32897</v>
      </c>
      <c r="C3976">
        <v>2017</v>
      </c>
      <c r="D3976">
        <v>11</v>
      </c>
    </row>
    <row r="3977" spans="1:4" x14ac:dyDescent="0.3">
      <c r="A3977" s="1">
        <v>43058</v>
      </c>
      <c r="B3977">
        <v>7.32897</v>
      </c>
      <c r="C3977">
        <v>2017</v>
      </c>
      <c r="D3977">
        <v>11</v>
      </c>
    </row>
    <row r="3978" spans="1:4" x14ac:dyDescent="0.3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">
      <c r="A3987" s="1">
        <v>43068</v>
      </c>
      <c r="B3987">
        <v>7.34178</v>
      </c>
      <c r="C3987">
        <v>2017</v>
      </c>
      <c r="D3987">
        <v>11</v>
      </c>
    </row>
    <row r="3988" spans="1:4" x14ac:dyDescent="0.3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">
      <c r="A4008" s="1">
        <v>43089</v>
      </c>
      <c r="B4008">
        <v>7.34152</v>
      </c>
      <c r="C4008">
        <v>2017</v>
      </c>
      <c r="D4008">
        <v>12</v>
      </c>
    </row>
    <row r="4009" spans="1:4" x14ac:dyDescent="0.3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">
      <c r="A4010" s="1">
        <v>43091</v>
      </c>
      <c r="B4010">
        <v>7.34253</v>
      </c>
      <c r="C4010">
        <v>2017</v>
      </c>
      <c r="D4010">
        <v>12</v>
      </c>
    </row>
    <row r="4011" spans="1:4" x14ac:dyDescent="0.3">
      <c r="A4011" s="1">
        <v>43092</v>
      </c>
      <c r="B4011">
        <v>7.34253</v>
      </c>
      <c r="C4011">
        <v>2017</v>
      </c>
      <c r="D4011">
        <v>12</v>
      </c>
    </row>
    <row r="4012" spans="1:4" x14ac:dyDescent="0.3">
      <c r="A4012" s="1">
        <v>43093</v>
      </c>
      <c r="B4012">
        <v>7.34253</v>
      </c>
      <c r="C4012">
        <v>2017</v>
      </c>
      <c r="D4012">
        <v>12</v>
      </c>
    </row>
    <row r="4013" spans="1:4" x14ac:dyDescent="0.3">
      <c r="A4013" s="1">
        <v>43094</v>
      </c>
      <c r="B4013">
        <v>7.34253</v>
      </c>
      <c r="C4013">
        <v>2017</v>
      </c>
      <c r="D4013">
        <v>12</v>
      </c>
    </row>
    <row r="4014" spans="1:4" x14ac:dyDescent="0.3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">
      <c r="A4027" s="1">
        <v>43108</v>
      </c>
      <c r="B4027">
        <v>7.34077</v>
      </c>
      <c r="C4027">
        <v>2018</v>
      </c>
      <c r="D4027">
        <v>1</v>
      </c>
    </row>
    <row r="4028" spans="1:4" x14ac:dyDescent="0.3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">
      <c r="A4029" s="1">
        <v>43110</v>
      </c>
      <c r="B4029">
        <v>7.34239</v>
      </c>
      <c r="C4029">
        <v>2018</v>
      </c>
      <c r="D4029">
        <v>1</v>
      </c>
    </row>
    <row r="4030" spans="1:4" x14ac:dyDescent="0.3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">
      <c r="A4065" s="1">
        <v>43146</v>
      </c>
      <c r="B4065">
        <v>7.35764</v>
      </c>
      <c r="C4065">
        <v>2018</v>
      </c>
      <c r="D4065">
        <v>2</v>
      </c>
    </row>
    <row r="4066" spans="1:4" x14ac:dyDescent="0.3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">
      <c r="A4083" s="1">
        <v>43164</v>
      </c>
      <c r="B4083">
        <v>7.37723</v>
      </c>
      <c r="C4083">
        <v>2018</v>
      </c>
      <c r="D4083">
        <v>3</v>
      </c>
    </row>
    <row r="4084" spans="1:4" x14ac:dyDescent="0.3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">
      <c r="A4085" s="1">
        <v>43166</v>
      </c>
      <c r="B4085">
        <v>7.38002</v>
      </c>
      <c r="C4085">
        <v>2018</v>
      </c>
      <c r="D4085">
        <v>3</v>
      </c>
    </row>
    <row r="4086" spans="1:4" x14ac:dyDescent="0.3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">
      <c r="A4087" s="1">
        <v>43168</v>
      </c>
      <c r="B4087">
        <v>7.38842</v>
      </c>
      <c r="C4087">
        <v>2018</v>
      </c>
      <c r="D4087">
        <v>3</v>
      </c>
    </row>
    <row r="4088" spans="1:4" x14ac:dyDescent="0.3">
      <c r="A4088" s="1">
        <v>43169</v>
      </c>
      <c r="B4088">
        <v>7.38842</v>
      </c>
      <c r="C4088">
        <v>2018</v>
      </c>
      <c r="D4088">
        <v>3</v>
      </c>
    </row>
    <row r="4089" spans="1:4" x14ac:dyDescent="0.3">
      <c r="A4089" s="1">
        <v>43170</v>
      </c>
      <c r="B4089">
        <v>7.38842</v>
      </c>
      <c r="C4089">
        <v>2018</v>
      </c>
      <c r="D4089">
        <v>3</v>
      </c>
    </row>
    <row r="4090" spans="1:4" x14ac:dyDescent="0.3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">
      <c r="A4093" s="1">
        <v>43174</v>
      </c>
      <c r="B4093">
        <v>7.39907</v>
      </c>
      <c r="C4093">
        <v>2018</v>
      </c>
      <c r="D4093">
        <v>3</v>
      </c>
    </row>
    <row r="4094" spans="1:4" x14ac:dyDescent="0.3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">
      <c r="A4105" s="1">
        <v>43186</v>
      </c>
      <c r="B4105">
        <v>7.39778</v>
      </c>
      <c r="C4105">
        <v>2018</v>
      </c>
      <c r="D4105">
        <v>3</v>
      </c>
    </row>
    <row r="4106" spans="1:4" x14ac:dyDescent="0.3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">
      <c r="A4129" s="1">
        <v>43210</v>
      </c>
      <c r="B4129">
        <v>7.40069</v>
      </c>
      <c r="C4129">
        <v>2018</v>
      </c>
      <c r="D4129">
        <v>4</v>
      </c>
    </row>
    <row r="4130" spans="1:4" x14ac:dyDescent="0.3">
      <c r="A4130" s="1">
        <v>43211</v>
      </c>
      <c r="B4130">
        <v>7.40069</v>
      </c>
      <c r="C4130">
        <v>2018</v>
      </c>
      <c r="D4130">
        <v>4</v>
      </c>
    </row>
    <row r="4131" spans="1:4" x14ac:dyDescent="0.3">
      <c r="A4131" s="1">
        <v>43212</v>
      </c>
      <c r="B4131">
        <v>7.40069</v>
      </c>
      <c r="C4131">
        <v>2018</v>
      </c>
      <c r="D4131">
        <v>4</v>
      </c>
    </row>
    <row r="4132" spans="1:4" x14ac:dyDescent="0.3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">
      <c r="A4148" s="1">
        <v>43229</v>
      </c>
      <c r="B4148">
        <v>7.42103</v>
      </c>
      <c r="C4148">
        <v>2018</v>
      </c>
      <c r="D4148">
        <v>5</v>
      </c>
    </row>
    <row r="4149" spans="1:4" x14ac:dyDescent="0.3">
      <c r="A4149" s="1">
        <v>43230</v>
      </c>
      <c r="B4149">
        <v>7.42502</v>
      </c>
      <c r="C4149">
        <v>2018</v>
      </c>
      <c r="D4149">
        <v>5</v>
      </c>
    </row>
    <row r="4150" spans="1:4" x14ac:dyDescent="0.3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">
      <c r="A4182" s="1">
        <v>43263</v>
      </c>
      <c r="B4182">
        <v>7.48109</v>
      </c>
      <c r="C4182">
        <v>2018</v>
      </c>
      <c r="D4182">
        <v>6</v>
      </c>
    </row>
    <row r="4183" spans="1:4" x14ac:dyDescent="0.3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">
      <c r="A4184" s="1">
        <v>43265</v>
      </c>
      <c r="B4184">
        <v>7.48332</v>
      </c>
      <c r="C4184">
        <v>2018</v>
      </c>
      <c r="D4184">
        <v>6</v>
      </c>
    </row>
    <row r="4185" spans="1:4" x14ac:dyDescent="0.3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">
      <c r="A4191" s="1">
        <v>43272</v>
      </c>
      <c r="B4191">
        <v>7.48813</v>
      </c>
      <c r="C4191">
        <v>2018</v>
      </c>
      <c r="D4191">
        <v>6</v>
      </c>
    </row>
    <row r="4192" spans="1:4" x14ac:dyDescent="0.3">
      <c r="A4192" s="1">
        <v>43273</v>
      </c>
      <c r="B4192">
        <v>7.48996</v>
      </c>
      <c r="C4192">
        <v>2018</v>
      </c>
      <c r="D4192">
        <v>6</v>
      </c>
    </row>
    <row r="4193" spans="1:4" x14ac:dyDescent="0.3">
      <c r="A4193" s="1">
        <v>43274</v>
      </c>
      <c r="B4193">
        <v>7.48996</v>
      </c>
      <c r="C4193">
        <v>2018</v>
      </c>
      <c r="D4193">
        <v>6</v>
      </c>
    </row>
    <row r="4194" spans="1:4" x14ac:dyDescent="0.3">
      <c r="A4194" s="1">
        <v>43275</v>
      </c>
      <c r="B4194">
        <v>7.48996</v>
      </c>
      <c r="C4194">
        <v>2018</v>
      </c>
      <c r="D4194">
        <v>6</v>
      </c>
    </row>
    <row r="4195" spans="1:4" x14ac:dyDescent="0.3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">
      <c r="A4209" s="1">
        <v>43290</v>
      </c>
      <c r="B4209">
        <v>7.48759</v>
      </c>
      <c r="C4209">
        <v>2018</v>
      </c>
      <c r="D4209">
        <v>7</v>
      </c>
    </row>
    <row r="4210" spans="1:4" x14ac:dyDescent="0.3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">
      <c r="A4212" s="1">
        <v>43293</v>
      </c>
      <c r="B4212">
        <v>7.4855</v>
      </c>
      <c r="C4212">
        <v>2018</v>
      </c>
      <c r="D4212">
        <v>7</v>
      </c>
    </row>
    <row r="4213" spans="1:4" x14ac:dyDescent="0.3">
      <c r="A4213" s="1">
        <v>43294</v>
      </c>
      <c r="B4213">
        <v>7.48203</v>
      </c>
      <c r="C4213">
        <v>2018</v>
      </c>
      <c r="D4213">
        <v>7</v>
      </c>
    </row>
    <row r="4214" spans="1:4" x14ac:dyDescent="0.3">
      <c r="A4214" s="1">
        <v>43295</v>
      </c>
      <c r="B4214">
        <v>7.48203</v>
      </c>
      <c r="C4214">
        <v>2018</v>
      </c>
      <c r="D4214">
        <v>7</v>
      </c>
    </row>
    <row r="4215" spans="1:4" x14ac:dyDescent="0.3">
      <c r="A4215" s="1">
        <v>43296</v>
      </c>
      <c r="B4215">
        <v>7.48203</v>
      </c>
      <c r="C4215">
        <v>2018</v>
      </c>
      <c r="D4215">
        <v>7</v>
      </c>
    </row>
    <row r="4216" spans="1:4" x14ac:dyDescent="0.3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">
      <c r="A4237" s="1">
        <v>43318</v>
      </c>
      <c r="B4237">
        <v>7.48536</v>
      </c>
      <c r="C4237">
        <v>2018</v>
      </c>
      <c r="D4237">
        <v>8</v>
      </c>
    </row>
    <row r="4238" spans="1:4" x14ac:dyDescent="0.3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">
      <c r="A4241" s="1">
        <v>43322</v>
      </c>
      <c r="B4241">
        <v>7.48332</v>
      </c>
      <c r="C4241">
        <v>2018</v>
      </c>
      <c r="D4241">
        <v>8</v>
      </c>
    </row>
    <row r="4242" spans="1:4" x14ac:dyDescent="0.3">
      <c r="A4242" s="1">
        <v>43323</v>
      </c>
      <c r="B4242">
        <v>7.48332</v>
      </c>
      <c r="C4242">
        <v>2018</v>
      </c>
      <c r="D4242">
        <v>8</v>
      </c>
    </row>
    <row r="4243" spans="1:4" x14ac:dyDescent="0.3">
      <c r="A4243" s="1">
        <v>43324</v>
      </c>
      <c r="B4243">
        <v>7.48332</v>
      </c>
      <c r="C4243">
        <v>2018</v>
      </c>
      <c r="D4243">
        <v>8</v>
      </c>
    </row>
    <row r="4244" spans="1:4" x14ac:dyDescent="0.3">
      <c r="A4244" s="1">
        <v>43325</v>
      </c>
      <c r="B4244">
        <v>7.48156</v>
      </c>
      <c r="C4244">
        <v>2018</v>
      </c>
      <c r="D4244">
        <v>8</v>
      </c>
    </row>
    <row r="4245" spans="1:4" x14ac:dyDescent="0.3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">
      <c r="A4269" s="1">
        <v>43350</v>
      </c>
      <c r="B4269">
        <v>7.62148</v>
      </c>
      <c r="C4269">
        <v>2018</v>
      </c>
      <c r="D4269">
        <v>9</v>
      </c>
    </row>
    <row r="4270" spans="1:4" x14ac:dyDescent="0.3">
      <c r="A4270" s="1">
        <v>43351</v>
      </c>
      <c r="B4270">
        <v>7.62148</v>
      </c>
      <c r="C4270">
        <v>2018</v>
      </c>
      <c r="D4270">
        <v>9</v>
      </c>
    </row>
    <row r="4271" spans="1:4" x14ac:dyDescent="0.3">
      <c r="A4271" s="1">
        <v>43352</v>
      </c>
      <c r="B4271">
        <v>7.62148</v>
      </c>
      <c r="C4271">
        <v>2018</v>
      </c>
      <c r="D4271">
        <v>9</v>
      </c>
    </row>
    <row r="4272" spans="1:4" x14ac:dyDescent="0.3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">
      <c r="A4279" s="1">
        <v>43360</v>
      </c>
      <c r="B4279">
        <v>7.65951</v>
      </c>
      <c r="C4279">
        <v>2018</v>
      </c>
      <c r="D4279">
        <v>9</v>
      </c>
    </row>
    <row r="4280" spans="1:4" x14ac:dyDescent="0.3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">
      <c r="A4295" s="1">
        <v>43376</v>
      </c>
      <c r="B4295">
        <v>7.70059</v>
      </c>
      <c r="C4295">
        <v>2018</v>
      </c>
      <c r="D4295">
        <v>10</v>
      </c>
    </row>
    <row r="4296" spans="1:4" x14ac:dyDescent="0.3">
      <c r="A4296" s="1">
        <v>43377</v>
      </c>
      <c r="B4296">
        <v>7.69991</v>
      </c>
      <c r="C4296">
        <v>2018</v>
      </c>
      <c r="D4296">
        <v>10</v>
      </c>
    </row>
    <row r="4297" spans="1:4" x14ac:dyDescent="0.3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">
      <c r="A4300" s="1">
        <v>43381</v>
      </c>
      <c r="B4300">
        <v>7.70017</v>
      </c>
      <c r="C4300">
        <v>2018</v>
      </c>
      <c r="D4300">
        <v>10</v>
      </c>
    </row>
    <row r="4301" spans="1:4" x14ac:dyDescent="0.3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">
      <c r="A4315" s="1">
        <v>43396</v>
      </c>
      <c r="B4315">
        <v>7.7462</v>
      </c>
      <c r="C4315">
        <v>2018</v>
      </c>
      <c r="D4315">
        <v>10</v>
      </c>
    </row>
    <row r="4316" spans="1:4" x14ac:dyDescent="0.3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">
      <c r="A4329" s="1">
        <v>43410</v>
      </c>
      <c r="B4329">
        <v>7.70913</v>
      </c>
      <c r="C4329">
        <v>2018</v>
      </c>
      <c r="D4329">
        <v>11</v>
      </c>
    </row>
    <row r="4330" spans="1:4" x14ac:dyDescent="0.3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">
      <c r="A4332" s="1">
        <v>43413</v>
      </c>
      <c r="B4332">
        <v>7.69015</v>
      </c>
      <c r="C4332">
        <v>2018</v>
      </c>
      <c r="D4332">
        <v>11</v>
      </c>
    </row>
    <row r="4333" spans="1:4" x14ac:dyDescent="0.3">
      <c r="A4333" s="1">
        <v>43414</v>
      </c>
      <c r="B4333">
        <v>7.69015</v>
      </c>
      <c r="C4333">
        <v>2018</v>
      </c>
      <c r="D4333">
        <v>11</v>
      </c>
    </row>
    <row r="4334" spans="1:4" x14ac:dyDescent="0.3">
      <c r="A4334" s="1">
        <v>43415</v>
      </c>
      <c r="B4334">
        <v>7.69015</v>
      </c>
      <c r="C4334">
        <v>2018</v>
      </c>
      <c r="D4334">
        <v>11</v>
      </c>
    </row>
    <row r="4335" spans="1:4" x14ac:dyDescent="0.3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">
      <c r="A4349" s="1">
        <v>43430</v>
      </c>
      <c r="B4349">
        <v>7.69313</v>
      </c>
      <c r="C4349">
        <v>2018</v>
      </c>
      <c r="D4349">
        <v>11</v>
      </c>
    </row>
    <row r="4350" spans="1:4" x14ac:dyDescent="0.3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">
      <c r="A4359" s="1">
        <v>43440</v>
      </c>
      <c r="B4359">
        <v>7.72058</v>
      </c>
      <c r="C4359">
        <v>2018</v>
      </c>
      <c r="D4359">
        <v>12</v>
      </c>
    </row>
    <row r="4360" spans="1:4" x14ac:dyDescent="0.3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">
      <c r="A4387" s="1">
        <v>43468</v>
      </c>
      <c r="B4387">
        <v>7.7302</v>
      </c>
      <c r="C4387">
        <v>2019</v>
      </c>
      <c r="D4387">
        <v>1</v>
      </c>
    </row>
    <row r="4388" spans="1:4" x14ac:dyDescent="0.3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">
      <c r="A4394" s="1">
        <v>43475</v>
      </c>
      <c r="B4394">
        <v>7.72621</v>
      </c>
      <c r="C4394">
        <v>2019</v>
      </c>
      <c r="D4394">
        <v>1</v>
      </c>
    </row>
    <row r="4395" spans="1:4" x14ac:dyDescent="0.3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">
      <c r="A4414" s="1">
        <v>43495</v>
      </c>
      <c r="B4414">
        <v>7.74444</v>
      </c>
      <c r="C4414">
        <v>2019</v>
      </c>
      <c r="D4414">
        <v>1</v>
      </c>
    </row>
    <row r="4415" spans="1:4" x14ac:dyDescent="0.3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">
      <c r="A4423" s="1">
        <v>43504</v>
      </c>
      <c r="B4423">
        <v>7.75143</v>
      </c>
      <c r="C4423">
        <v>2019</v>
      </c>
      <c r="D4423">
        <v>2</v>
      </c>
    </row>
    <row r="4424" spans="1:4" x14ac:dyDescent="0.3">
      <c r="A4424" s="1">
        <v>43505</v>
      </c>
      <c r="B4424">
        <v>7.75143</v>
      </c>
      <c r="C4424">
        <v>2019</v>
      </c>
      <c r="D4424">
        <v>2</v>
      </c>
    </row>
    <row r="4425" spans="1:4" x14ac:dyDescent="0.3">
      <c r="A4425" s="1">
        <v>43506</v>
      </c>
      <c r="B4425">
        <v>7.75143</v>
      </c>
      <c r="C4425">
        <v>2019</v>
      </c>
      <c r="D4425">
        <v>2</v>
      </c>
    </row>
    <row r="4426" spans="1:4" x14ac:dyDescent="0.3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">
      <c r="A4429" s="1">
        <v>43510</v>
      </c>
      <c r="B4429">
        <v>7.74017</v>
      </c>
      <c r="C4429">
        <v>2019</v>
      </c>
      <c r="D4429">
        <v>2</v>
      </c>
    </row>
    <row r="4430" spans="1:4" x14ac:dyDescent="0.3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">
      <c r="A4468" s="1">
        <v>43549</v>
      </c>
      <c r="B4468">
        <v>7.67577</v>
      </c>
      <c r="C4468">
        <v>2019</v>
      </c>
      <c r="D4468">
        <v>3</v>
      </c>
    </row>
    <row r="4469" spans="1:4" x14ac:dyDescent="0.3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">
      <c r="A4478" s="1">
        <v>43559</v>
      </c>
      <c r="B4478">
        <v>7.66934</v>
      </c>
      <c r="C4478">
        <v>2019</v>
      </c>
      <c r="D4478">
        <v>4</v>
      </c>
    </row>
    <row r="4479" spans="1:4" x14ac:dyDescent="0.3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">
      <c r="A4489" s="1">
        <v>43570</v>
      </c>
      <c r="B4489">
        <v>7.63429</v>
      </c>
      <c r="C4489">
        <v>2019</v>
      </c>
      <c r="D4489">
        <v>4</v>
      </c>
    </row>
    <row r="4490" spans="1:4" x14ac:dyDescent="0.3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">
      <c r="A4504" s="1">
        <v>43585</v>
      </c>
      <c r="B4504">
        <v>7.65219</v>
      </c>
      <c r="C4504">
        <v>2019</v>
      </c>
      <c r="D4504">
        <v>4</v>
      </c>
    </row>
    <row r="4505" spans="1:4" x14ac:dyDescent="0.3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">
      <c r="A4510" s="1">
        <v>43591</v>
      </c>
      <c r="B4510">
        <v>7.65604</v>
      </c>
      <c r="C4510">
        <v>2019</v>
      </c>
      <c r="D4510">
        <v>5</v>
      </c>
    </row>
    <row r="4511" spans="1:4" x14ac:dyDescent="0.3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">
      <c r="A4548" s="1">
        <v>43629</v>
      </c>
      <c r="B4548">
        <v>7.69442</v>
      </c>
      <c r="C4548">
        <v>2019</v>
      </c>
      <c r="D4548">
        <v>6</v>
      </c>
    </row>
    <row r="4549" spans="1:4" x14ac:dyDescent="0.3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">
      <c r="A4552" s="1">
        <v>43633</v>
      </c>
      <c r="B4552">
        <v>7.69217</v>
      </c>
      <c r="C4552">
        <v>2019</v>
      </c>
      <c r="D4552">
        <v>6</v>
      </c>
    </row>
    <row r="4553" spans="1:4" x14ac:dyDescent="0.3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">
      <c r="A4556" s="1">
        <v>43637</v>
      </c>
      <c r="B4556">
        <v>7.70228</v>
      </c>
      <c r="C4556">
        <v>2019</v>
      </c>
      <c r="D4556">
        <v>6</v>
      </c>
    </row>
    <row r="4557" spans="1:4" x14ac:dyDescent="0.3">
      <c r="A4557" s="1">
        <v>43638</v>
      </c>
      <c r="B4557">
        <v>7.70228</v>
      </c>
      <c r="C4557">
        <v>2019</v>
      </c>
      <c r="D4557">
        <v>6</v>
      </c>
    </row>
    <row r="4558" spans="1:4" x14ac:dyDescent="0.3">
      <c r="A4558" s="1">
        <v>43639</v>
      </c>
      <c r="B4558">
        <v>7.70228</v>
      </c>
      <c r="C4558">
        <v>2019</v>
      </c>
      <c r="D4558">
        <v>6</v>
      </c>
    </row>
    <row r="4559" spans="1:4" x14ac:dyDescent="0.3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">
      <c r="A4562" s="1">
        <v>43643</v>
      </c>
      <c r="B4562">
        <v>7.71455</v>
      </c>
      <c r="C4562">
        <v>2019</v>
      </c>
      <c r="D4562">
        <v>6</v>
      </c>
    </row>
    <row r="4563" spans="1:4" x14ac:dyDescent="0.3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">
      <c r="A4573" s="1">
        <v>43654</v>
      </c>
      <c r="B4573">
        <v>7.68757</v>
      </c>
      <c r="C4573">
        <v>2019</v>
      </c>
      <c r="D4573">
        <v>7</v>
      </c>
    </row>
    <row r="4574" spans="1:4" x14ac:dyDescent="0.3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">
      <c r="A4594" s="1">
        <v>43675</v>
      </c>
      <c r="B4594">
        <v>7.6795</v>
      </c>
      <c r="C4594">
        <v>2019</v>
      </c>
      <c r="D4594">
        <v>7</v>
      </c>
    </row>
    <row r="4595" spans="1:4" x14ac:dyDescent="0.3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">
      <c r="A4596" s="1">
        <v>43677</v>
      </c>
      <c r="B4596">
        <v>7.68161</v>
      </c>
      <c r="C4596">
        <v>2019</v>
      </c>
      <c r="D4596">
        <v>7</v>
      </c>
    </row>
    <row r="4597" spans="1:4" x14ac:dyDescent="0.3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">
      <c r="A4618" s="1">
        <v>43699</v>
      </c>
      <c r="B4618">
        <v>7.67178</v>
      </c>
      <c r="C4618">
        <v>2019</v>
      </c>
      <c r="D4618">
        <v>8</v>
      </c>
    </row>
    <row r="4619" spans="1:4" x14ac:dyDescent="0.3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">
      <c r="A4622" s="1">
        <v>43703</v>
      </c>
      <c r="B4622">
        <v>7.66866</v>
      </c>
      <c r="C4622">
        <v>2019</v>
      </c>
      <c r="D4622">
        <v>8</v>
      </c>
    </row>
    <row r="4623" spans="1:4" x14ac:dyDescent="0.3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">
      <c r="A4654" s="1">
        <v>43735</v>
      </c>
      <c r="B4654">
        <v>7.7317</v>
      </c>
      <c r="C4654">
        <v>2019</v>
      </c>
      <c r="D4654">
        <v>9</v>
      </c>
    </row>
    <row r="4655" spans="1:4" x14ac:dyDescent="0.3">
      <c r="A4655" s="1">
        <v>43736</v>
      </c>
      <c r="B4655">
        <v>7.7317</v>
      </c>
      <c r="C4655">
        <v>2019</v>
      </c>
      <c r="D4655">
        <v>9</v>
      </c>
    </row>
    <row r="4656" spans="1:4" x14ac:dyDescent="0.3">
      <c r="A4656" s="1">
        <v>43737</v>
      </c>
      <c r="B4656">
        <v>7.7317</v>
      </c>
      <c r="C4656">
        <v>2019</v>
      </c>
      <c r="D4656">
        <v>9</v>
      </c>
    </row>
    <row r="4657" spans="1:4" x14ac:dyDescent="0.3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">
      <c r="A4675" s="1">
        <v>43756</v>
      </c>
      <c r="B4675">
        <v>7.77074</v>
      </c>
      <c r="C4675">
        <v>2019</v>
      </c>
      <c r="D4675">
        <v>10</v>
      </c>
    </row>
    <row r="4676" spans="1:4" x14ac:dyDescent="0.3">
      <c r="A4676" s="1">
        <v>43757</v>
      </c>
      <c r="B4676">
        <v>7.77074</v>
      </c>
      <c r="C4676">
        <v>2019</v>
      </c>
      <c r="D4676">
        <v>10</v>
      </c>
    </row>
    <row r="4677" spans="1:4" x14ac:dyDescent="0.3">
      <c r="A4677" s="1">
        <v>43758</v>
      </c>
      <c r="B4677">
        <v>7.77074</v>
      </c>
      <c r="C4677">
        <v>2019</v>
      </c>
      <c r="D4677">
        <v>10</v>
      </c>
    </row>
    <row r="4678" spans="1:4" x14ac:dyDescent="0.3">
      <c r="A4678" s="1">
        <v>43759</v>
      </c>
      <c r="B4678">
        <v>7.77074</v>
      </c>
      <c r="C4678">
        <v>2019</v>
      </c>
      <c r="D4678">
        <v>10</v>
      </c>
    </row>
    <row r="4679" spans="1:4" x14ac:dyDescent="0.3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">
      <c r="A4693" s="1">
        <v>43774</v>
      </c>
      <c r="B4693">
        <v>7.69841</v>
      </c>
      <c r="C4693">
        <v>2019</v>
      </c>
      <c r="D4693">
        <v>11</v>
      </c>
    </row>
    <row r="4694" spans="1:4" x14ac:dyDescent="0.3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">
      <c r="A4696" s="1">
        <v>43777</v>
      </c>
      <c r="B4696">
        <v>7.69679</v>
      </c>
      <c r="C4696">
        <v>2019</v>
      </c>
      <c r="D4696">
        <v>11</v>
      </c>
    </row>
    <row r="4697" spans="1:4" x14ac:dyDescent="0.3">
      <c r="A4697" s="1">
        <v>43778</v>
      </c>
      <c r="B4697">
        <v>7.69679</v>
      </c>
      <c r="C4697">
        <v>2019</v>
      </c>
      <c r="D4697">
        <v>11</v>
      </c>
    </row>
    <row r="4698" spans="1:4" x14ac:dyDescent="0.3">
      <c r="A4698" s="1">
        <v>43779</v>
      </c>
      <c r="B4698">
        <v>7.69679</v>
      </c>
      <c r="C4698">
        <v>2019</v>
      </c>
      <c r="D4698">
        <v>11</v>
      </c>
    </row>
    <row r="4699" spans="1:4" x14ac:dyDescent="0.3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">
      <c r="A4700" s="1">
        <v>43781</v>
      </c>
      <c r="B4700">
        <v>7.71584</v>
      </c>
      <c r="C4700">
        <v>2019</v>
      </c>
      <c r="D4700">
        <v>11</v>
      </c>
    </row>
    <row r="4701" spans="1:4" x14ac:dyDescent="0.3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">
      <c r="A4707" s="1">
        <v>43788</v>
      </c>
      <c r="B4707">
        <v>7.7035</v>
      </c>
      <c r="C4707">
        <v>2019</v>
      </c>
      <c r="D4707">
        <v>11</v>
      </c>
    </row>
    <row r="4708" spans="1:4" x14ac:dyDescent="0.3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">
      <c r="A4728" s="1">
        <v>43809</v>
      </c>
      <c r="B4728">
        <v>7.66967</v>
      </c>
      <c r="C4728">
        <v>2019</v>
      </c>
      <c r="D4728">
        <v>12</v>
      </c>
    </row>
    <row r="4729" spans="1:4" x14ac:dyDescent="0.3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">
      <c r="A4745" s="1">
        <v>43826</v>
      </c>
      <c r="B4745">
        <v>7.69862</v>
      </c>
      <c r="C4745">
        <v>2019</v>
      </c>
      <c r="D4745">
        <v>12</v>
      </c>
    </row>
    <row r="4746" spans="1:4" x14ac:dyDescent="0.3">
      <c r="A4746" s="1">
        <v>43827</v>
      </c>
      <c r="B4746">
        <v>7.69862</v>
      </c>
      <c r="C4746">
        <v>2019</v>
      </c>
      <c r="D4746">
        <v>12</v>
      </c>
    </row>
    <row r="4747" spans="1:4" x14ac:dyDescent="0.3">
      <c r="A4747" s="1">
        <v>43828</v>
      </c>
      <c r="B4747">
        <v>7.69862</v>
      </c>
      <c r="C4747">
        <v>2019</v>
      </c>
      <c r="D4747">
        <v>12</v>
      </c>
    </row>
    <row r="4748" spans="1:4" x14ac:dyDescent="0.3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">
      <c r="A4758" s="1">
        <v>43839</v>
      </c>
      <c r="B4758">
        <v>7.71434</v>
      </c>
      <c r="C4758">
        <v>2020</v>
      </c>
      <c r="D4758">
        <v>1</v>
      </c>
    </row>
    <row r="4759" spans="1:4" x14ac:dyDescent="0.3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">
      <c r="A4769" s="1">
        <v>43850</v>
      </c>
      <c r="B4769">
        <v>7.69116</v>
      </c>
      <c r="C4769">
        <v>2020</v>
      </c>
      <c r="D4769">
        <v>1</v>
      </c>
    </row>
    <row r="4770" spans="1:4" x14ac:dyDescent="0.3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">
      <c r="A4778" s="1">
        <v>43859</v>
      </c>
      <c r="B4778">
        <v>7.67272</v>
      </c>
      <c r="C4778">
        <v>2020</v>
      </c>
      <c r="D4778">
        <v>1</v>
      </c>
    </row>
    <row r="4779" spans="1:4" x14ac:dyDescent="0.3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">
      <c r="A4791" s="1">
        <v>43872</v>
      </c>
      <c r="B4791">
        <v>7.64377</v>
      </c>
      <c r="C4791">
        <v>2020</v>
      </c>
      <c r="D4791">
        <v>2</v>
      </c>
    </row>
    <row r="4792" spans="1:4" x14ac:dyDescent="0.3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">
      <c r="A4798" s="1">
        <v>43879</v>
      </c>
      <c r="B4798">
        <v>7.6391</v>
      </c>
      <c r="C4798">
        <v>2020</v>
      </c>
      <c r="D4798">
        <v>2</v>
      </c>
    </row>
    <row r="4799" spans="1:4" x14ac:dyDescent="0.3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">
      <c r="A4811" s="1">
        <v>43892</v>
      </c>
      <c r="B4811">
        <v>7.68058</v>
      </c>
      <c r="C4811">
        <v>2020</v>
      </c>
      <c r="D4811">
        <v>3</v>
      </c>
    </row>
    <row r="4812" spans="1:4" x14ac:dyDescent="0.3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">
      <c r="A4813" s="1">
        <v>43894</v>
      </c>
      <c r="B4813">
        <v>7.67279</v>
      </c>
      <c r="C4813">
        <v>2020</v>
      </c>
      <c r="D4813">
        <v>3</v>
      </c>
    </row>
    <row r="4814" spans="1:4" x14ac:dyDescent="0.3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">
      <c r="A4835" s="1">
        <v>43916</v>
      </c>
      <c r="B4835">
        <v>7.79488</v>
      </c>
      <c r="C4835">
        <v>2020</v>
      </c>
      <c r="D4835">
        <v>3</v>
      </c>
    </row>
    <row r="4836" spans="1:4" x14ac:dyDescent="0.3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">
      <c r="A4839" s="1">
        <v>43920</v>
      </c>
      <c r="B4839">
        <v>7.71441</v>
      </c>
      <c r="C4839">
        <v>2020</v>
      </c>
      <c r="D4839">
        <v>3</v>
      </c>
    </row>
    <row r="4840" spans="1:4" x14ac:dyDescent="0.3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">
      <c r="A4870" s="1">
        <v>43951</v>
      </c>
      <c r="B4870">
        <v>7.71244</v>
      </c>
      <c r="C4870">
        <v>2020</v>
      </c>
      <c r="D4870">
        <v>4</v>
      </c>
    </row>
    <row r="4871" spans="1:4" x14ac:dyDescent="0.3">
      <c r="A4871" s="1">
        <v>43952</v>
      </c>
      <c r="B4871">
        <v>7.71244</v>
      </c>
      <c r="C4871">
        <v>2020</v>
      </c>
      <c r="D4871">
        <v>5</v>
      </c>
    </row>
    <row r="4872" spans="1:4" x14ac:dyDescent="0.3">
      <c r="A4872" s="1">
        <v>43953</v>
      </c>
      <c r="B4872">
        <v>7.71244</v>
      </c>
      <c r="C4872">
        <v>2020</v>
      </c>
      <c r="D4872">
        <v>5</v>
      </c>
    </row>
    <row r="4873" spans="1:4" x14ac:dyDescent="0.3">
      <c r="A4873" s="1">
        <v>43954</v>
      </c>
      <c r="B4873">
        <v>7.71244</v>
      </c>
      <c r="C4873">
        <v>2020</v>
      </c>
      <c r="D4873">
        <v>5</v>
      </c>
    </row>
    <row r="4874" spans="1:4" x14ac:dyDescent="0.3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">
      <c r="A4954" s="1">
        <v>44035</v>
      </c>
      <c r="B4954">
        <v>7.69095</v>
      </c>
      <c r="C4954">
        <v>2020</v>
      </c>
      <c r="D4954">
        <v>7</v>
      </c>
    </row>
    <row r="4955" spans="1:4" x14ac:dyDescent="0.3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">
      <c r="A4962" s="1">
        <v>44043</v>
      </c>
      <c r="B4962">
        <v>7.70871</v>
      </c>
      <c r="C4962">
        <v>2020</v>
      </c>
      <c r="D4962">
        <v>7</v>
      </c>
    </row>
    <row r="4963" spans="1:4" x14ac:dyDescent="0.3">
      <c r="A4963" s="1">
        <v>44044</v>
      </c>
      <c r="B4963">
        <v>7.70871</v>
      </c>
      <c r="C4963">
        <v>2020</v>
      </c>
      <c r="D4963">
        <v>8</v>
      </c>
    </row>
    <row r="4964" spans="1:4" x14ac:dyDescent="0.3">
      <c r="A4964" s="1">
        <v>44045</v>
      </c>
      <c r="B4964">
        <v>7.70871</v>
      </c>
      <c r="C4964">
        <v>2020</v>
      </c>
      <c r="D4964">
        <v>8</v>
      </c>
    </row>
    <row r="4965" spans="1:4" x14ac:dyDescent="0.3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">
      <c r="A4974" s="1">
        <v>44055</v>
      </c>
      <c r="B4974">
        <v>7.70296</v>
      </c>
      <c r="C4974">
        <v>2020</v>
      </c>
      <c r="D4974">
        <v>8</v>
      </c>
    </row>
    <row r="4975" spans="1:4" x14ac:dyDescent="0.3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">
      <c r="A4979" s="1">
        <v>44060</v>
      </c>
      <c r="B4979">
        <v>7.70024</v>
      </c>
      <c r="C4979">
        <v>2020</v>
      </c>
      <c r="D4979">
        <v>8</v>
      </c>
    </row>
    <row r="4980" spans="1:4" x14ac:dyDescent="0.3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">
      <c r="A4982" s="1">
        <v>44063</v>
      </c>
      <c r="B4982">
        <v>7.69998</v>
      </c>
      <c r="C4982">
        <v>2020</v>
      </c>
      <c r="D4982">
        <v>8</v>
      </c>
    </row>
    <row r="4983" spans="1:4" x14ac:dyDescent="0.3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">
      <c r="A5010" s="1">
        <v>44091</v>
      </c>
      <c r="B5010">
        <v>7.7565</v>
      </c>
      <c r="C5010">
        <v>2020</v>
      </c>
      <c r="D5010">
        <v>9</v>
      </c>
    </row>
    <row r="5011" spans="1:4" x14ac:dyDescent="0.3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">
      <c r="A5036" s="1">
        <v>44117</v>
      </c>
      <c r="B5036">
        <v>7.78165</v>
      </c>
      <c r="C5036">
        <v>2020</v>
      </c>
      <c r="D5036">
        <v>10</v>
      </c>
    </row>
    <row r="5037" spans="1:4" x14ac:dyDescent="0.3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">
      <c r="A5042" s="1">
        <v>44123</v>
      </c>
      <c r="B5042">
        <v>7.78355</v>
      </c>
      <c r="C5042">
        <v>2020</v>
      </c>
      <c r="D5042">
        <v>10</v>
      </c>
    </row>
    <row r="5043" spans="1:4" x14ac:dyDescent="0.3">
      <c r="A5043" s="1">
        <v>44124</v>
      </c>
      <c r="B5043">
        <v>7.78355</v>
      </c>
      <c r="C5043">
        <v>2020</v>
      </c>
      <c r="D5043">
        <v>10</v>
      </c>
    </row>
    <row r="5044" spans="1:4" x14ac:dyDescent="0.3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">
      <c r="A5067" s="1">
        <v>44148</v>
      </c>
      <c r="B5067">
        <v>7.77684</v>
      </c>
      <c r="C5067">
        <v>2020</v>
      </c>
      <c r="D5067">
        <v>11</v>
      </c>
    </row>
    <row r="5068" spans="1:4" x14ac:dyDescent="0.3">
      <c r="A5068" s="1">
        <v>44149</v>
      </c>
      <c r="B5068">
        <v>7.77684</v>
      </c>
      <c r="C5068">
        <v>2020</v>
      </c>
      <c r="D5068">
        <v>11</v>
      </c>
    </row>
    <row r="5069" spans="1:4" x14ac:dyDescent="0.3">
      <c r="A5069" s="1">
        <v>44150</v>
      </c>
      <c r="B5069">
        <v>7.77684</v>
      </c>
      <c r="C5069">
        <v>2020</v>
      </c>
      <c r="D5069">
        <v>11</v>
      </c>
    </row>
    <row r="5070" spans="1:4" x14ac:dyDescent="0.3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">
      <c r="A5071" s="1">
        <v>44152</v>
      </c>
      <c r="B5071">
        <v>7.77956</v>
      </c>
      <c r="C5071">
        <v>2020</v>
      </c>
      <c r="D5071">
        <v>11</v>
      </c>
    </row>
    <row r="5072" spans="1:4" x14ac:dyDescent="0.3">
      <c r="A5072" s="1">
        <v>44153</v>
      </c>
      <c r="B5072">
        <v>7.78</v>
      </c>
      <c r="C5072">
        <v>2020</v>
      </c>
      <c r="D5072">
        <v>11</v>
      </c>
    </row>
    <row r="5073" spans="1:4" x14ac:dyDescent="0.3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">
      <c r="A5074" s="1">
        <v>44155</v>
      </c>
      <c r="B5074">
        <v>7.78348</v>
      </c>
      <c r="C5074">
        <v>2020</v>
      </c>
      <c r="D5074">
        <v>11</v>
      </c>
    </row>
    <row r="5075" spans="1:4" x14ac:dyDescent="0.3">
      <c r="A5075" s="1">
        <v>44156</v>
      </c>
      <c r="B5075">
        <v>7.78348</v>
      </c>
      <c r="C5075">
        <v>2020</v>
      </c>
      <c r="D5075">
        <v>11</v>
      </c>
    </row>
    <row r="5076" spans="1:4" x14ac:dyDescent="0.3">
      <c r="A5076" s="1">
        <v>44157</v>
      </c>
      <c r="B5076">
        <v>7.78348</v>
      </c>
      <c r="C5076">
        <v>2020</v>
      </c>
      <c r="D5076">
        <v>11</v>
      </c>
    </row>
    <row r="5077" spans="1:4" x14ac:dyDescent="0.3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">
      <c r="A5099" s="1">
        <v>44180</v>
      </c>
      <c r="B5099">
        <v>7.79678</v>
      </c>
      <c r="C5099">
        <v>2020</v>
      </c>
      <c r="D5099">
        <v>12</v>
      </c>
    </row>
    <row r="5100" spans="1:4" x14ac:dyDescent="0.3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">
      <c r="A5101" s="1">
        <v>44182</v>
      </c>
      <c r="B5101">
        <v>7.79413</v>
      </c>
      <c r="C5101">
        <v>2020</v>
      </c>
      <c r="D5101">
        <v>12</v>
      </c>
    </row>
    <row r="5102" spans="1:4" x14ac:dyDescent="0.3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">
      <c r="A5134" s="1">
        <v>44215</v>
      </c>
      <c r="B5134">
        <v>7.79345</v>
      </c>
      <c r="C5134">
        <v>2021</v>
      </c>
      <c r="D5134">
        <v>1</v>
      </c>
    </row>
    <row r="5135" spans="1:4" x14ac:dyDescent="0.3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">
      <c r="A5147" s="1">
        <v>44228</v>
      </c>
      <c r="B5147">
        <v>7.78003</v>
      </c>
      <c r="C5147">
        <v>2021</v>
      </c>
      <c r="D5147">
        <v>2</v>
      </c>
    </row>
    <row r="5148" spans="1:4" x14ac:dyDescent="0.3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">
      <c r="A5164" s="1">
        <v>44245</v>
      </c>
      <c r="B5164">
        <v>7.73698</v>
      </c>
      <c r="C5164">
        <v>2021</v>
      </c>
      <c r="D5164">
        <v>2</v>
      </c>
    </row>
    <row r="5165" spans="1:4" x14ac:dyDescent="0.3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">
      <c r="A5168" s="1">
        <v>44249</v>
      </c>
      <c r="B5168">
        <v>7.71868</v>
      </c>
      <c r="C5168">
        <v>2021</v>
      </c>
      <c r="D5168">
        <v>2</v>
      </c>
    </row>
    <row r="5169" spans="1:4" x14ac:dyDescent="0.3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">
      <c r="A5177" s="1">
        <v>44258</v>
      </c>
      <c r="B5177">
        <v>7.70784</v>
      </c>
      <c r="C5177">
        <v>2021</v>
      </c>
      <c r="D5177">
        <v>3</v>
      </c>
    </row>
    <row r="5178" spans="1:4" x14ac:dyDescent="0.3">
      <c r="A5178" s="1">
        <v>44259</v>
      </c>
      <c r="B5178">
        <v>7.71007</v>
      </c>
      <c r="C5178">
        <v>2021</v>
      </c>
      <c r="D5178">
        <v>3</v>
      </c>
    </row>
    <row r="5179" spans="1:4" x14ac:dyDescent="0.3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">
      <c r="A5204" s="1">
        <v>44285</v>
      </c>
      <c r="B5204">
        <v>7.7199</v>
      </c>
      <c r="C5204">
        <v>2021</v>
      </c>
      <c r="D5204">
        <v>3</v>
      </c>
    </row>
    <row r="5205" spans="1:4" x14ac:dyDescent="0.3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">
      <c r="A5270" s="1">
        <v>44351</v>
      </c>
      <c r="B5270">
        <v>7.72994</v>
      </c>
      <c r="C5270">
        <v>2021</v>
      </c>
      <c r="D5270">
        <v>6</v>
      </c>
    </row>
    <row r="5271" spans="1:4" x14ac:dyDescent="0.3">
      <c r="A5271" s="1">
        <v>44352</v>
      </c>
      <c r="B5271">
        <v>7.72994</v>
      </c>
      <c r="C5271">
        <v>2021</v>
      </c>
      <c r="D5271">
        <v>6</v>
      </c>
    </row>
    <row r="5272" spans="1:4" x14ac:dyDescent="0.3">
      <c r="A5272" s="1">
        <v>44353</v>
      </c>
      <c r="B5272">
        <v>7.72994</v>
      </c>
      <c r="C5272">
        <v>2021</v>
      </c>
      <c r="D5272">
        <v>6</v>
      </c>
    </row>
    <row r="5273" spans="1:4" x14ac:dyDescent="0.3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">
      <c r="A5283" s="1">
        <v>44364</v>
      </c>
      <c r="B5283">
        <v>7.74153</v>
      </c>
      <c r="C5283">
        <v>2021</v>
      </c>
      <c r="D5283">
        <v>6</v>
      </c>
    </row>
    <row r="5284" spans="1:4" x14ac:dyDescent="0.3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">
      <c r="A5296" s="1">
        <v>44377</v>
      </c>
      <c r="B5296">
        <v>7.74404</v>
      </c>
      <c r="C5296">
        <v>2021</v>
      </c>
      <c r="D5296">
        <v>6</v>
      </c>
    </row>
    <row r="5297" spans="1:4" x14ac:dyDescent="0.3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">
      <c r="A5345" s="1">
        <v>44426</v>
      </c>
      <c r="B5345">
        <v>7.73522</v>
      </c>
      <c r="C5345">
        <v>2021</v>
      </c>
      <c r="D5345">
        <v>8</v>
      </c>
    </row>
    <row r="5346" spans="1:4" x14ac:dyDescent="0.3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">
      <c r="A5394" s="1">
        <v>44475</v>
      </c>
      <c r="B5394">
        <v>7.73116</v>
      </c>
      <c r="C5394">
        <v>2021</v>
      </c>
      <c r="D5394">
        <v>10</v>
      </c>
    </row>
    <row r="5395" spans="1:4" x14ac:dyDescent="0.3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">
      <c r="A5399" s="1">
        <v>44480</v>
      </c>
      <c r="B5399">
        <v>7.72898</v>
      </c>
      <c r="C5399">
        <v>2021</v>
      </c>
      <c r="D5399">
        <v>10</v>
      </c>
    </row>
    <row r="5400" spans="1:4" x14ac:dyDescent="0.3">
      <c r="A5400" s="1">
        <v>44481</v>
      </c>
      <c r="B5400">
        <v>7.72898</v>
      </c>
      <c r="C5400">
        <v>2021</v>
      </c>
      <c r="D5400">
        <v>10</v>
      </c>
    </row>
    <row r="5401" spans="1:4" x14ac:dyDescent="0.3">
      <c r="A5401" s="1">
        <v>44482</v>
      </c>
      <c r="B5401">
        <v>7.73177</v>
      </c>
      <c r="C5401">
        <v>2021</v>
      </c>
      <c r="D5401">
        <v>10</v>
      </c>
    </row>
    <row r="5402" spans="1:4" x14ac:dyDescent="0.3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">
      <c r="A5410" s="1">
        <v>44491</v>
      </c>
      <c r="B5410">
        <v>7.73264</v>
      </c>
      <c r="C5410">
        <v>2021</v>
      </c>
      <c r="D5410">
        <v>10</v>
      </c>
    </row>
    <row r="5411" spans="1:4" x14ac:dyDescent="0.3">
      <c r="A5411" s="1">
        <v>44492</v>
      </c>
      <c r="B5411">
        <v>7.73264</v>
      </c>
      <c r="C5411">
        <v>2021</v>
      </c>
      <c r="D5411">
        <v>10</v>
      </c>
    </row>
    <row r="5412" spans="1:4" x14ac:dyDescent="0.3">
      <c r="A5412" s="1">
        <v>44493</v>
      </c>
      <c r="B5412">
        <v>7.73264</v>
      </c>
      <c r="C5412">
        <v>2021</v>
      </c>
      <c r="D5412">
        <v>10</v>
      </c>
    </row>
    <row r="5413" spans="1:4" x14ac:dyDescent="0.3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">
      <c r="A5428" s="1">
        <v>44509</v>
      </c>
      <c r="B5428">
        <v>7.72837</v>
      </c>
      <c r="C5428">
        <v>2021</v>
      </c>
      <c r="D5428">
        <v>11</v>
      </c>
    </row>
    <row r="5429" spans="1:4" x14ac:dyDescent="0.3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">
      <c r="A5430" s="1">
        <v>44511</v>
      </c>
      <c r="B5430">
        <v>7.7275</v>
      </c>
      <c r="C5430">
        <v>2021</v>
      </c>
      <c r="D5430">
        <v>11</v>
      </c>
    </row>
    <row r="5431" spans="1:4" x14ac:dyDescent="0.3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">
      <c r="A5437" s="1">
        <v>44518</v>
      </c>
      <c r="B5437">
        <v>7.73088</v>
      </c>
      <c r="C5437">
        <v>2021</v>
      </c>
      <c r="D5437">
        <v>11</v>
      </c>
    </row>
    <row r="5438" spans="1:4" x14ac:dyDescent="0.3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">
      <c r="A5448" s="1">
        <v>44529</v>
      </c>
      <c r="B5448">
        <v>7.73149</v>
      </c>
      <c r="C5448">
        <v>2021</v>
      </c>
      <c r="D5448">
        <v>11</v>
      </c>
    </row>
    <row r="5449" spans="1:4" x14ac:dyDescent="0.3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">
      <c r="A5457" s="1">
        <v>44538</v>
      </c>
      <c r="B5457">
        <v>7.7317</v>
      </c>
      <c r="C5457">
        <v>2021</v>
      </c>
      <c r="D5457">
        <v>12</v>
      </c>
    </row>
    <row r="5458" spans="1:4" x14ac:dyDescent="0.3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">
      <c r="A5463" s="1">
        <v>44544</v>
      </c>
      <c r="B5463">
        <v>7.72471</v>
      </c>
      <c r="C5463">
        <v>2021</v>
      </c>
      <c r="D5463">
        <v>12</v>
      </c>
    </row>
    <row r="5464" spans="1:4" x14ac:dyDescent="0.3">
      <c r="A5464" s="1">
        <v>44545</v>
      </c>
      <c r="B5464">
        <v>7.72525</v>
      </c>
      <c r="C5464">
        <v>2021</v>
      </c>
      <c r="D5464">
        <v>12</v>
      </c>
    </row>
    <row r="5465" spans="1:4" x14ac:dyDescent="0.3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">
      <c r="A5466" s="1">
        <v>44547</v>
      </c>
      <c r="B5466">
        <v>7.72464</v>
      </c>
      <c r="C5466">
        <v>2021</v>
      </c>
      <c r="D5466">
        <v>12</v>
      </c>
    </row>
    <row r="5467" spans="1:4" x14ac:dyDescent="0.3">
      <c r="A5467" s="1">
        <v>44548</v>
      </c>
      <c r="B5467">
        <v>7.72464</v>
      </c>
      <c r="C5467">
        <v>2021</v>
      </c>
      <c r="D5467">
        <v>12</v>
      </c>
    </row>
    <row r="5468" spans="1:4" x14ac:dyDescent="0.3">
      <c r="A5468" s="1">
        <v>44549</v>
      </c>
      <c r="B5468">
        <v>7.72464</v>
      </c>
      <c r="C5468">
        <v>2021</v>
      </c>
      <c r="D5468">
        <v>12</v>
      </c>
    </row>
    <row r="5469" spans="1:4" x14ac:dyDescent="0.3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">
      <c r="A5494" s="1">
        <v>44575</v>
      </c>
      <c r="B5494">
        <v>7.70777</v>
      </c>
      <c r="C5494">
        <v>2022</v>
      </c>
      <c r="D5494">
        <v>1</v>
      </c>
    </row>
    <row r="5495" spans="1:4" x14ac:dyDescent="0.3">
      <c r="A5495" s="1">
        <v>44576</v>
      </c>
      <c r="B5495">
        <v>7.70777</v>
      </c>
      <c r="C5495">
        <v>2022</v>
      </c>
      <c r="D5495">
        <v>1</v>
      </c>
    </row>
    <row r="5496" spans="1:4" x14ac:dyDescent="0.3">
      <c r="A5496" s="1">
        <v>44577</v>
      </c>
      <c r="B5496">
        <v>7.70777</v>
      </c>
      <c r="C5496">
        <v>2022</v>
      </c>
      <c r="D5496">
        <v>1</v>
      </c>
    </row>
    <row r="5497" spans="1:4" x14ac:dyDescent="0.3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">
      <c r="A5505" s="1">
        <v>44586</v>
      </c>
      <c r="B5505">
        <v>7.68581</v>
      </c>
      <c r="C5505">
        <v>2022</v>
      </c>
      <c r="D5505">
        <v>1</v>
      </c>
    </row>
    <row r="5506" spans="1:4" x14ac:dyDescent="0.3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">
      <c r="A5507" s="1">
        <v>44588</v>
      </c>
      <c r="B5507">
        <v>7.68649</v>
      </c>
      <c r="C5507">
        <v>2022</v>
      </c>
      <c r="D5507">
        <v>1</v>
      </c>
    </row>
    <row r="5508" spans="1:4" x14ac:dyDescent="0.3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">
      <c r="A5562" s="1">
        <v>44643</v>
      </c>
      <c r="B5562">
        <v>7.68438</v>
      </c>
      <c r="C5562">
        <v>2022</v>
      </c>
      <c r="D5562">
        <v>3</v>
      </c>
    </row>
    <row r="5563" spans="1:4" x14ac:dyDescent="0.3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">
      <c r="A5567" s="1">
        <v>44648</v>
      </c>
      <c r="B5567">
        <v>7.67889</v>
      </c>
      <c r="C5567">
        <v>2022</v>
      </c>
      <c r="D5567">
        <v>3</v>
      </c>
    </row>
    <row r="5568" spans="1:4" x14ac:dyDescent="0.3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">
      <c r="A5570" s="1">
        <v>44651</v>
      </c>
      <c r="B5570">
        <v>7.68025</v>
      </c>
      <c r="C5570">
        <v>2022</v>
      </c>
      <c r="D5570">
        <v>3</v>
      </c>
    </row>
    <row r="5571" spans="1:4" x14ac:dyDescent="0.3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">
      <c r="A5595" s="1">
        <v>44676</v>
      </c>
      <c r="B5595">
        <v>7.6509</v>
      </c>
      <c r="C5595">
        <v>2022</v>
      </c>
      <c r="D5595">
        <v>4</v>
      </c>
    </row>
    <row r="5596" spans="1:4" x14ac:dyDescent="0.3">
      <c r="A5596" s="1">
        <v>44677</v>
      </c>
      <c r="B5596">
        <v>7.65144</v>
      </c>
      <c r="C5596">
        <v>2022</v>
      </c>
      <c r="D5596">
        <v>4</v>
      </c>
    </row>
    <row r="5597" spans="1:4" x14ac:dyDescent="0.3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">
      <c r="A5605" s="1">
        <v>44686</v>
      </c>
      <c r="B5605">
        <v>7.67075</v>
      </c>
      <c r="C5605">
        <v>2022</v>
      </c>
      <c r="D5605">
        <v>5</v>
      </c>
    </row>
    <row r="5606" spans="1:4" x14ac:dyDescent="0.3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">
      <c r="A5625" s="1">
        <v>44706</v>
      </c>
      <c r="B5625">
        <v>7.67577</v>
      </c>
      <c r="C5625">
        <v>2022</v>
      </c>
      <c r="D5625">
        <v>5</v>
      </c>
    </row>
    <row r="5626" spans="1:4" x14ac:dyDescent="0.3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">
      <c r="A5667" s="1">
        <v>44748</v>
      </c>
      <c r="B5667">
        <v>7.74979</v>
      </c>
      <c r="C5667">
        <v>2022</v>
      </c>
      <c r="D5667">
        <v>7</v>
      </c>
    </row>
    <row r="5668" spans="1:4" x14ac:dyDescent="0.3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">
      <c r="A5695" s="1">
        <v>44776</v>
      </c>
      <c r="B5695">
        <v>7.73292</v>
      </c>
      <c r="C5695">
        <v>2022</v>
      </c>
      <c r="D5695">
        <v>8</v>
      </c>
    </row>
    <row r="5696" spans="1:4" x14ac:dyDescent="0.3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">
      <c r="A5704" s="1">
        <v>44785</v>
      </c>
      <c r="B5704">
        <v>7.734</v>
      </c>
      <c r="C5704">
        <v>2022</v>
      </c>
      <c r="D5704">
        <v>8</v>
      </c>
    </row>
    <row r="5705" spans="1:4" x14ac:dyDescent="0.3">
      <c r="A5705" s="1">
        <v>44786</v>
      </c>
      <c r="B5705">
        <v>7.734</v>
      </c>
      <c r="C5705">
        <v>2022</v>
      </c>
      <c r="D5705">
        <v>8</v>
      </c>
    </row>
    <row r="5706" spans="1:4" x14ac:dyDescent="0.3">
      <c r="A5706" s="1">
        <v>44787</v>
      </c>
      <c r="B5706">
        <v>7.734</v>
      </c>
      <c r="C5706">
        <v>2022</v>
      </c>
      <c r="D5706">
        <v>8</v>
      </c>
    </row>
    <row r="5707" spans="1:4" x14ac:dyDescent="0.3">
      <c r="A5707" s="1">
        <v>44788</v>
      </c>
      <c r="B5707">
        <v>7.734</v>
      </c>
      <c r="C5707">
        <v>2022</v>
      </c>
      <c r="D5707">
        <v>8</v>
      </c>
    </row>
    <row r="5708" spans="1:4" x14ac:dyDescent="0.3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">
      <c r="A5709" s="1">
        <v>44790</v>
      </c>
      <c r="B5709">
        <v>7.72851</v>
      </c>
      <c r="C5709">
        <v>2022</v>
      </c>
      <c r="D5709">
        <v>8</v>
      </c>
    </row>
    <row r="5710" spans="1:4" x14ac:dyDescent="0.3">
      <c r="A5710" s="1">
        <v>44791</v>
      </c>
      <c r="B5710">
        <v>7.73095</v>
      </c>
      <c r="C5710">
        <v>2022</v>
      </c>
      <c r="D5710">
        <v>8</v>
      </c>
    </row>
    <row r="5711" spans="1:4" x14ac:dyDescent="0.3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">
      <c r="A5725" s="1">
        <v>44806</v>
      </c>
      <c r="B5725">
        <v>7.74268</v>
      </c>
      <c r="C5725">
        <v>2022</v>
      </c>
      <c r="D5725">
        <v>9</v>
      </c>
    </row>
    <row r="5726" spans="1:4" x14ac:dyDescent="0.3">
      <c r="A5726" s="1">
        <v>44807</v>
      </c>
      <c r="B5726">
        <v>7.74268</v>
      </c>
      <c r="C5726">
        <v>2022</v>
      </c>
      <c r="D5726">
        <v>9</v>
      </c>
    </row>
    <row r="5727" spans="1:4" x14ac:dyDescent="0.3">
      <c r="A5727" s="1">
        <v>44808</v>
      </c>
      <c r="B5727">
        <v>7.74268</v>
      </c>
      <c r="C5727">
        <v>2022</v>
      </c>
      <c r="D5727">
        <v>9</v>
      </c>
    </row>
    <row r="5728" spans="1:4" x14ac:dyDescent="0.3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">
      <c r="A5743" s="1">
        <v>44824</v>
      </c>
      <c r="B5743">
        <v>7.80091</v>
      </c>
      <c r="C5743">
        <v>2022</v>
      </c>
      <c r="D5743">
        <v>9</v>
      </c>
    </row>
    <row r="5744" spans="1:4" x14ac:dyDescent="0.3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">
      <c r="A5751" s="1">
        <v>44832</v>
      </c>
      <c r="B5751">
        <v>7.85501</v>
      </c>
      <c r="C5751">
        <v>2022</v>
      </c>
      <c r="D5751">
        <v>9</v>
      </c>
    </row>
    <row r="5752" spans="1:4" x14ac:dyDescent="0.3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">
      <c r="A5753" s="1">
        <v>44834</v>
      </c>
      <c r="B5753">
        <v>7.88368</v>
      </c>
      <c r="C5753">
        <v>2022</v>
      </c>
      <c r="D5753">
        <v>9</v>
      </c>
    </row>
    <row r="5754" spans="1:4" x14ac:dyDescent="0.3">
      <c r="A5754" s="1">
        <v>44835</v>
      </c>
      <c r="B5754">
        <v>7.88368</v>
      </c>
      <c r="C5754">
        <v>2022</v>
      </c>
      <c r="D5754">
        <v>10</v>
      </c>
    </row>
    <row r="5755" spans="1:4" x14ac:dyDescent="0.3">
      <c r="A5755" s="1">
        <v>44836</v>
      </c>
      <c r="B5755">
        <v>7.88368</v>
      </c>
      <c r="C5755">
        <v>2022</v>
      </c>
      <c r="D5755">
        <v>10</v>
      </c>
    </row>
    <row r="5756" spans="1:4" x14ac:dyDescent="0.3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">
      <c r="A5763" s="1">
        <v>44844</v>
      </c>
      <c r="B5763">
        <v>7.87662</v>
      </c>
      <c r="C5763">
        <v>2022</v>
      </c>
      <c r="D5763">
        <v>10</v>
      </c>
    </row>
    <row r="5764" spans="1:4" x14ac:dyDescent="0.3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">
      <c r="A5766" s="1">
        <v>44847</v>
      </c>
      <c r="B5766">
        <v>7.86625</v>
      </c>
      <c r="C5766">
        <v>2022</v>
      </c>
      <c r="D5766">
        <v>10</v>
      </c>
    </row>
    <row r="5767" spans="1:4" x14ac:dyDescent="0.3">
      <c r="A5767" s="1">
        <v>44848</v>
      </c>
      <c r="B5767">
        <v>7.86252</v>
      </c>
      <c r="C5767">
        <v>2022</v>
      </c>
      <c r="D5767">
        <v>10</v>
      </c>
    </row>
    <row r="5768" spans="1:4" x14ac:dyDescent="0.3">
      <c r="A5768" s="1">
        <v>44849</v>
      </c>
      <c r="B5768">
        <v>7.86252</v>
      </c>
      <c r="C5768">
        <v>2022</v>
      </c>
      <c r="D5768">
        <v>10</v>
      </c>
    </row>
    <row r="5769" spans="1:4" x14ac:dyDescent="0.3">
      <c r="A5769" s="1">
        <v>44850</v>
      </c>
      <c r="B5769">
        <v>7.86252</v>
      </c>
      <c r="C5769">
        <v>2022</v>
      </c>
      <c r="D5769">
        <v>10</v>
      </c>
    </row>
    <row r="5770" spans="1:4" x14ac:dyDescent="0.3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">
      <c r="A5778" s="1">
        <v>44859</v>
      </c>
      <c r="B5778">
        <v>7.84511</v>
      </c>
      <c r="C5778">
        <v>2022</v>
      </c>
      <c r="D5778">
        <v>10</v>
      </c>
    </row>
    <row r="5779" spans="1:4" x14ac:dyDescent="0.3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">
      <c r="A5781" s="1">
        <v>44862</v>
      </c>
      <c r="B5781">
        <v>7.83772</v>
      </c>
      <c r="C5781">
        <v>2022</v>
      </c>
      <c r="D5781">
        <v>10</v>
      </c>
    </row>
    <row r="5782" spans="1:4" x14ac:dyDescent="0.3">
      <c r="A5782" s="1">
        <v>44863</v>
      </c>
      <c r="B5782">
        <v>7.83772</v>
      </c>
      <c r="C5782">
        <v>2022</v>
      </c>
      <c r="D5782">
        <v>10</v>
      </c>
    </row>
    <row r="5783" spans="1:4" x14ac:dyDescent="0.3">
      <c r="A5783" s="1">
        <v>44864</v>
      </c>
      <c r="B5783">
        <v>7.83772</v>
      </c>
      <c r="C5783">
        <v>2022</v>
      </c>
      <c r="D5783">
        <v>10</v>
      </c>
    </row>
    <row r="5784" spans="1:4" x14ac:dyDescent="0.3">
      <c r="A5784" s="1">
        <v>44865</v>
      </c>
      <c r="B5784">
        <v>7.82857</v>
      </c>
      <c r="C5784">
        <v>2022</v>
      </c>
      <c r="D5784">
        <v>10</v>
      </c>
    </row>
    <row r="5785" spans="1:4" x14ac:dyDescent="0.3">
      <c r="A5785" s="1">
        <v>44866</v>
      </c>
      <c r="B5785">
        <v>7.82857</v>
      </c>
      <c r="C5785">
        <v>2022</v>
      </c>
      <c r="D5785">
        <v>11</v>
      </c>
    </row>
    <row r="5786" spans="1:4" x14ac:dyDescent="0.3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">
      <c r="A5806" s="1">
        <v>44887</v>
      </c>
      <c r="B5806">
        <v>7.80497</v>
      </c>
      <c r="C5806">
        <v>2022</v>
      </c>
      <c r="D5806">
        <v>11</v>
      </c>
    </row>
    <row r="5807" spans="1:4" x14ac:dyDescent="0.3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">
      <c r="A5835" s="1">
        <v>44916</v>
      </c>
      <c r="B5835">
        <v>7.85419</v>
      </c>
      <c r="C5835">
        <v>2022</v>
      </c>
      <c r="D5835">
        <v>12</v>
      </c>
    </row>
    <row r="5836" spans="1:4" x14ac:dyDescent="0.3">
      <c r="A5836" s="1">
        <v>44917</v>
      </c>
      <c r="B5836">
        <v>7.85527</v>
      </c>
      <c r="C5836">
        <v>2022</v>
      </c>
      <c r="D5836">
        <v>12</v>
      </c>
    </row>
    <row r="5837" spans="1:4" x14ac:dyDescent="0.3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">
      <c r="A5843" s="1">
        <v>44924</v>
      </c>
      <c r="B5843">
        <v>7.85222</v>
      </c>
      <c r="C5843">
        <v>2022</v>
      </c>
      <c r="D5843">
        <v>12</v>
      </c>
    </row>
    <row r="5844" spans="1:4" x14ac:dyDescent="0.3">
      <c r="A5844" s="1">
        <v>44925</v>
      </c>
      <c r="B5844">
        <v>7.85222</v>
      </c>
      <c r="C5844">
        <v>2022</v>
      </c>
      <c r="D5844">
        <v>12</v>
      </c>
    </row>
    <row r="5845" spans="1:4" x14ac:dyDescent="0.3">
      <c r="A5845" s="1">
        <v>44926</v>
      </c>
      <c r="B5845">
        <v>7.85222</v>
      </c>
      <c r="C5845">
        <v>2022</v>
      </c>
      <c r="D5845">
        <v>12</v>
      </c>
    </row>
    <row r="5846" spans="1:4" x14ac:dyDescent="0.3">
      <c r="A5846" s="1">
        <v>44927</v>
      </c>
      <c r="B5846">
        <v>7.85222</v>
      </c>
      <c r="C5846">
        <v>2023</v>
      </c>
      <c r="D5846">
        <v>1</v>
      </c>
    </row>
    <row r="5847" spans="1:4" x14ac:dyDescent="0.3">
      <c r="A5847" s="1">
        <v>44928</v>
      </c>
      <c r="B5847">
        <v>7.85222</v>
      </c>
      <c r="C5847">
        <v>2023</v>
      </c>
      <c r="D5847">
        <v>1</v>
      </c>
    </row>
    <row r="5848" spans="1:4" x14ac:dyDescent="0.3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">
      <c r="A5851" s="1">
        <v>44932</v>
      </c>
      <c r="B5851">
        <v>7.84856</v>
      </c>
      <c r="C5851">
        <v>2023</v>
      </c>
      <c r="D5851">
        <v>1</v>
      </c>
    </row>
    <row r="5852" spans="1:4" x14ac:dyDescent="0.3">
      <c r="A5852" s="1">
        <v>44933</v>
      </c>
      <c r="B5852">
        <v>7.84856</v>
      </c>
      <c r="C5852">
        <v>2023</v>
      </c>
      <c r="D5852">
        <v>1</v>
      </c>
    </row>
    <row r="5853" spans="1:4" x14ac:dyDescent="0.3">
      <c r="A5853" s="1">
        <v>44934</v>
      </c>
      <c r="B5853">
        <v>7.84856</v>
      </c>
      <c r="C5853">
        <v>2023</v>
      </c>
      <c r="D5853">
        <v>1</v>
      </c>
    </row>
    <row r="5854" spans="1:4" x14ac:dyDescent="0.3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">
      <c r="A5857" s="1">
        <v>44938</v>
      </c>
      <c r="B5857">
        <v>7.85</v>
      </c>
      <c r="C5857">
        <v>2023</v>
      </c>
      <c r="D5857">
        <v>1</v>
      </c>
    </row>
    <row r="5858" spans="1:4" x14ac:dyDescent="0.3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">
      <c r="A5862" s="1">
        <v>44943</v>
      </c>
      <c r="B5862">
        <v>7.84762</v>
      </c>
      <c r="C5862">
        <v>2023</v>
      </c>
      <c r="D5862">
        <v>1</v>
      </c>
    </row>
    <row r="5863" spans="1:4" x14ac:dyDescent="0.3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">
      <c r="A5890" s="1">
        <v>44971</v>
      </c>
      <c r="B5890">
        <v>7.83256</v>
      </c>
      <c r="C5890">
        <v>2023</v>
      </c>
      <c r="D5890">
        <v>2</v>
      </c>
    </row>
    <row r="5891" spans="1:4" x14ac:dyDescent="0.3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">
      <c r="A5892" s="1">
        <v>44973</v>
      </c>
      <c r="B5892">
        <v>7.82864</v>
      </c>
      <c r="C5892">
        <v>2023</v>
      </c>
      <c r="D5892">
        <v>2</v>
      </c>
    </row>
    <row r="5893" spans="1:4" x14ac:dyDescent="0.3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">
      <c r="A5914" s="1">
        <v>44995</v>
      </c>
      <c r="B5914">
        <v>7.80715</v>
      </c>
      <c r="C5914">
        <v>2023</v>
      </c>
      <c r="D5914">
        <v>3</v>
      </c>
    </row>
    <row r="5915" spans="1:4" x14ac:dyDescent="0.3">
      <c r="A5915" s="1">
        <v>44996</v>
      </c>
      <c r="B5915">
        <v>7.80715</v>
      </c>
      <c r="C5915">
        <v>2023</v>
      </c>
      <c r="D5915">
        <v>3</v>
      </c>
    </row>
    <row r="5916" spans="1:4" x14ac:dyDescent="0.3">
      <c r="A5916" s="1">
        <v>44997</v>
      </c>
      <c r="B5916">
        <v>7.80715</v>
      </c>
      <c r="C5916">
        <v>2023</v>
      </c>
      <c r="D5916">
        <v>3</v>
      </c>
    </row>
    <row r="5917" spans="1:4" x14ac:dyDescent="0.3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">
      <c r="A5925" s="1">
        <v>45006</v>
      </c>
      <c r="B5925">
        <v>7.79352</v>
      </c>
      <c r="C5925">
        <v>2023</v>
      </c>
      <c r="D5925">
        <v>3</v>
      </c>
    </row>
    <row r="5926" spans="1:4" x14ac:dyDescent="0.3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">
      <c r="A5928" s="1">
        <v>45009</v>
      </c>
      <c r="B5928">
        <v>7.80518</v>
      </c>
      <c r="C5928">
        <v>2023</v>
      </c>
      <c r="D5928">
        <v>3</v>
      </c>
    </row>
    <row r="5929" spans="1:4" x14ac:dyDescent="0.3">
      <c r="A5929" s="1">
        <v>45010</v>
      </c>
      <c r="B5929">
        <v>7.80518</v>
      </c>
      <c r="C5929">
        <v>2023</v>
      </c>
      <c r="D5929">
        <v>3</v>
      </c>
    </row>
    <row r="5930" spans="1:4" x14ac:dyDescent="0.3">
      <c r="A5930" s="1">
        <v>45011</v>
      </c>
      <c r="B5930">
        <v>7.80518</v>
      </c>
      <c r="C5930">
        <v>2023</v>
      </c>
      <c r="D5930">
        <v>3</v>
      </c>
    </row>
    <row r="5931" spans="1:4" x14ac:dyDescent="0.3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">
      <c r="A5935" s="1">
        <v>45016</v>
      </c>
      <c r="B5935">
        <v>7.80335</v>
      </c>
      <c r="C5935">
        <v>2023</v>
      </c>
      <c r="D5935">
        <v>3</v>
      </c>
    </row>
    <row r="5936" spans="1:4" x14ac:dyDescent="0.3">
      <c r="A5936" s="1">
        <v>45017</v>
      </c>
      <c r="B5936">
        <v>7.80335</v>
      </c>
      <c r="C5936">
        <v>2023</v>
      </c>
      <c r="D5936">
        <v>4</v>
      </c>
    </row>
    <row r="5937" spans="1:4" x14ac:dyDescent="0.3">
      <c r="A5937" s="1">
        <v>45018</v>
      </c>
      <c r="B5937">
        <v>7.80335</v>
      </c>
      <c r="C5937">
        <v>2023</v>
      </c>
      <c r="D5937">
        <v>4</v>
      </c>
    </row>
    <row r="5938" spans="1:4" x14ac:dyDescent="0.3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">
      <c r="A5969" s="1">
        <v>45050</v>
      </c>
      <c r="B5969">
        <v>7.80938</v>
      </c>
      <c r="C5969">
        <v>2023</v>
      </c>
      <c r="D5969">
        <v>5</v>
      </c>
    </row>
    <row r="5970" spans="1:4" x14ac:dyDescent="0.3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">
      <c r="A5994" s="1">
        <v>45075</v>
      </c>
      <c r="B5994">
        <v>7.82029</v>
      </c>
      <c r="C5994">
        <v>2023</v>
      </c>
      <c r="D5994">
        <v>5</v>
      </c>
    </row>
    <row r="5995" spans="1:4" x14ac:dyDescent="0.3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">
      <c r="A6008" s="1">
        <v>45089</v>
      </c>
      <c r="B6008">
        <v>7.83317</v>
      </c>
      <c r="C6008">
        <v>2023</v>
      </c>
      <c r="D6008">
        <v>6</v>
      </c>
    </row>
    <row r="6009" spans="1:4" x14ac:dyDescent="0.3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">
      <c r="A6039" s="1">
        <v>45120</v>
      </c>
      <c r="B6039">
        <v>7.84314</v>
      </c>
      <c r="C6039">
        <v>2023</v>
      </c>
      <c r="D6039">
        <v>7</v>
      </c>
    </row>
    <row r="6040" spans="1:4" x14ac:dyDescent="0.3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">
      <c r="A6045" s="1">
        <v>45126</v>
      </c>
      <c r="B6045">
        <v>7.84612</v>
      </c>
      <c r="C6045">
        <v>2023</v>
      </c>
      <c r="D6045">
        <v>7</v>
      </c>
    </row>
    <row r="6046" spans="1:4" x14ac:dyDescent="0.3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">
      <c r="A6066" s="1">
        <v>45147</v>
      </c>
      <c r="B6066">
        <v>7.86111</v>
      </c>
      <c r="C6066">
        <v>2023</v>
      </c>
      <c r="D6066">
        <v>8</v>
      </c>
    </row>
    <row r="6067" spans="1:4" x14ac:dyDescent="0.3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">
      <c r="A6073" s="1">
        <v>45154</v>
      </c>
      <c r="B6073">
        <v>7.84999</v>
      </c>
      <c r="C6073">
        <v>2023</v>
      </c>
      <c r="D6073">
        <v>8</v>
      </c>
    </row>
    <row r="6074" spans="1:4" x14ac:dyDescent="0.3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">
      <c r="A6086" s="1">
        <v>45167</v>
      </c>
      <c r="B6086">
        <v>7.86456</v>
      </c>
      <c r="C6086">
        <v>2023</v>
      </c>
      <c r="D6086">
        <v>8</v>
      </c>
    </row>
    <row r="6087" spans="1:4" x14ac:dyDescent="0.3">
      <c r="A6087" s="1">
        <v>45168</v>
      </c>
      <c r="B6087">
        <v>7.86564</v>
      </c>
      <c r="C6087">
        <v>2023</v>
      </c>
      <c r="D6087">
        <v>8</v>
      </c>
    </row>
    <row r="6088" spans="1:4" x14ac:dyDescent="0.3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">
      <c r="A6093" s="1">
        <v>45174</v>
      </c>
      <c r="B6093">
        <v>7.87296</v>
      </c>
      <c r="C6093">
        <v>2023</v>
      </c>
      <c r="D6093">
        <v>9</v>
      </c>
    </row>
    <row r="6094" spans="1:4" x14ac:dyDescent="0.3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">
      <c r="A6095" s="1">
        <v>45176</v>
      </c>
      <c r="B6095">
        <v>7.86869</v>
      </c>
      <c r="C6095">
        <v>2023</v>
      </c>
      <c r="D6095">
        <v>9</v>
      </c>
    </row>
    <row r="6096" spans="1:4" x14ac:dyDescent="0.3">
      <c r="A6096" s="1">
        <v>45177</v>
      </c>
      <c r="B6096">
        <v>7.87425</v>
      </c>
      <c r="C6096">
        <v>2023</v>
      </c>
      <c r="D6096">
        <v>9</v>
      </c>
    </row>
    <row r="6097" spans="1:4" x14ac:dyDescent="0.3">
      <c r="A6097" s="1">
        <v>45178</v>
      </c>
      <c r="B6097">
        <v>7.87425</v>
      </c>
      <c r="C6097">
        <v>2023</v>
      </c>
      <c r="D6097">
        <v>9</v>
      </c>
    </row>
    <row r="6098" spans="1:4" x14ac:dyDescent="0.3">
      <c r="A6098" s="1">
        <v>45179</v>
      </c>
      <c r="B6098">
        <v>7.87425</v>
      </c>
      <c r="C6098">
        <v>2023</v>
      </c>
      <c r="D6098">
        <v>9</v>
      </c>
    </row>
    <row r="6099" spans="1:4" x14ac:dyDescent="0.3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">
      <c r="A6113" s="1">
        <v>45194</v>
      </c>
      <c r="B6113">
        <v>7.86259</v>
      </c>
      <c r="C6113">
        <v>2023</v>
      </c>
      <c r="D6113">
        <v>9</v>
      </c>
    </row>
    <row r="6114" spans="1:4" x14ac:dyDescent="0.3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">
      <c r="A6124" s="1">
        <v>45205</v>
      </c>
      <c r="B6124">
        <v>7.84518</v>
      </c>
      <c r="C6124">
        <v>2023</v>
      </c>
      <c r="D6124">
        <v>10</v>
      </c>
    </row>
    <row r="6125" spans="1:4" x14ac:dyDescent="0.3">
      <c r="A6125" s="1">
        <v>45206</v>
      </c>
      <c r="B6125">
        <v>7.84518</v>
      </c>
      <c r="C6125">
        <v>2023</v>
      </c>
      <c r="D6125">
        <v>10</v>
      </c>
    </row>
    <row r="6126" spans="1:4" x14ac:dyDescent="0.3">
      <c r="A6126" s="1">
        <v>45207</v>
      </c>
      <c r="B6126">
        <v>7.84518</v>
      </c>
      <c r="C6126">
        <v>2023</v>
      </c>
      <c r="D6126">
        <v>10</v>
      </c>
    </row>
    <row r="6127" spans="1:4" x14ac:dyDescent="0.3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">
      <c r="A6128" s="1">
        <v>45209</v>
      </c>
      <c r="B6128">
        <v>7.85032</v>
      </c>
      <c r="C6128">
        <v>2023</v>
      </c>
      <c r="D6128">
        <v>10</v>
      </c>
    </row>
    <row r="6129" spans="1:4" x14ac:dyDescent="0.3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">
      <c r="A6131" s="1">
        <v>45212</v>
      </c>
      <c r="B6131">
        <v>7.84314</v>
      </c>
      <c r="C6131">
        <v>2023</v>
      </c>
      <c r="D6131">
        <v>10</v>
      </c>
    </row>
    <row r="6132" spans="1:4" x14ac:dyDescent="0.3">
      <c r="A6132" s="1">
        <v>45213</v>
      </c>
      <c r="B6132">
        <v>7.84314</v>
      </c>
      <c r="C6132">
        <v>2023</v>
      </c>
      <c r="D6132">
        <v>10</v>
      </c>
    </row>
    <row r="6133" spans="1:4" x14ac:dyDescent="0.3">
      <c r="A6133" s="1">
        <v>45214</v>
      </c>
      <c r="B6133">
        <v>7.84314</v>
      </c>
      <c r="C6133">
        <v>2023</v>
      </c>
      <c r="D6133">
        <v>10</v>
      </c>
    </row>
    <row r="6134" spans="1:4" x14ac:dyDescent="0.3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">
      <c r="A6144" s="1">
        <v>45225</v>
      </c>
      <c r="B6144">
        <v>7.84253</v>
      </c>
      <c r="C6144">
        <v>2023</v>
      </c>
      <c r="D6144">
        <v>10</v>
      </c>
    </row>
    <row r="6145" spans="1:4" x14ac:dyDescent="0.3">
      <c r="A6145" s="1">
        <v>45226</v>
      </c>
      <c r="B6145">
        <v>7.84232</v>
      </c>
      <c r="C6145">
        <v>2023</v>
      </c>
      <c r="D6145">
        <v>10</v>
      </c>
    </row>
    <row r="6146" spans="1:4" x14ac:dyDescent="0.3">
      <c r="A6146" s="1">
        <v>45227</v>
      </c>
      <c r="B6146">
        <v>7.84232</v>
      </c>
      <c r="C6146">
        <v>2023</v>
      </c>
      <c r="D6146">
        <v>10</v>
      </c>
    </row>
    <row r="6147" spans="1:4" x14ac:dyDescent="0.3">
      <c r="A6147" s="1">
        <v>45228</v>
      </c>
      <c r="B6147">
        <v>7.84232</v>
      </c>
      <c r="C6147">
        <v>2023</v>
      </c>
      <c r="D6147">
        <v>10</v>
      </c>
    </row>
    <row r="6148" spans="1:4" x14ac:dyDescent="0.3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">
      <c r="A6152" s="1">
        <v>45233</v>
      </c>
      <c r="B6152">
        <v>7.83155</v>
      </c>
      <c r="C6152">
        <v>2023</v>
      </c>
      <c r="D6152">
        <v>11</v>
      </c>
    </row>
    <row r="6153" spans="1:4" x14ac:dyDescent="0.3">
      <c r="A6153" s="1">
        <v>45234</v>
      </c>
      <c r="B6153">
        <v>7.83155</v>
      </c>
      <c r="C6153">
        <v>2023</v>
      </c>
      <c r="D6153">
        <v>11</v>
      </c>
    </row>
    <row r="6154" spans="1:4" x14ac:dyDescent="0.3">
      <c r="A6154" s="1">
        <v>45235</v>
      </c>
      <c r="B6154">
        <v>7.83155</v>
      </c>
      <c r="C6154">
        <v>2023</v>
      </c>
      <c r="D6154">
        <v>11</v>
      </c>
    </row>
    <row r="6155" spans="1:4" x14ac:dyDescent="0.3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">
      <c r="A6157" s="1">
        <v>45238</v>
      </c>
      <c r="B6157">
        <v>7.82423</v>
      </c>
      <c r="C6157">
        <v>2023</v>
      </c>
      <c r="D6157">
        <v>11</v>
      </c>
    </row>
    <row r="6158" spans="1:4" x14ac:dyDescent="0.3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">
      <c r="A6163" s="1">
        <v>45244</v>
      </c>
      <c r="B6163">
        <v>7.82179</v>
      </c>
      <c r="C6163">
        <v>2023</v>
      </c>
      <c r="D6163">
        <v>11</v>
      </c>
    </row>
    <row r="6164" spans="1:4" x14ac:dyDescent="0.3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">
      <c r="A6165" s="1">
        <v>45246</v>
      </c>
      <c r="B6165">
        <v>7.82592</v>
      </c>
      <c r="C6165">
        <v>2023</v>
      </c>
      <c r="D6165">
        <v>11</v>
      </c>
    </row>
    <row r="6166" spans="1:4" x14ac:dyDescent="0.3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">
      <c r="A6170" s="1">
        <v>45251</v>
      </c>
      <c r="B6170">
        <v>7.82524</v>
      </c>
      <c r="C6170">
        <v>2023</v>
      </c>
      <c r="D6170">
        <v>11</v>
      </c>
    </row>
    <row r="6171" spans="1:4" x14ac:dyDescent="0.3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">
      <c r="A6179" s="1">
        <v>45260</v>
      </c>
      <c r="B6179">
        <v>7.82836</v>
      </c>
      <c r="C6179">
        <v>2023</v>
      </c>
      <c r="D6179">
        <v>11</v>
      </c>
    </row>
    <row r="6180" spans="1:4" x14ac:dyDescent="0.3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">
      <c r="A6184" s="1">
        <v>45265</v>
      </c>
      <c r="B6184">
        <v>7.8243</v>
      </c>
      <c r="C6184">
        <v>2023</v>
      </c>
      <c r="D6184">
        <v>12</v>
      </c>
    </row>
    <row r="6185" spans="1:4" x14ac:dyDescent="0.3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">
      <c r="A6193" s="1">
        <v>45274</v>
      </c>
      <c r="B6193">
        <v>7.82158</v>
      </c>
      <c r="C6193">
        <v>2023</v>
      </c>
      <c r="D6193">
        <v>12</v>
      </c>
    </row>
    <row r="6194" spans="1:4" x14ac:dyDescent="0.3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">
      <c r="A6214" s="1">
        <v>45295</v>
      </c>
      <c r="B6214">
        <v>7.82409</v>
      </c>
      <c r="C6214">
        <v>2024</v>
      </c>
      <c r="D6214">
        <v>1</v>
      </c>
    </row>
    <row r="6215" spans="1:4" x14ac:dyDescent="0.3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">
      <c r="A6232" s="1">
        <v>45313</v>
      </c>
      <c r="B6232">
        <v>7.81494</v>
      </c>
      <c r="C6232">
        <v>2024</v>
      </c>
      <c r="D6232">
        <v>1</v>
      </c>
    </row>
    <row r="6233" spans="1:4" x14ac:dyDescent="0.3">
      <c r="A6233" s="1">
        <v>45314</v>
      </c>
      <c r="B6233">
        <v>7.81473</v>
      </c>
      <c r="C6233">
        <v>2024</v>
      </c>
      <c r="D6233">
        <v>1</v>
      </c>
    </row>
    <row r="6234" spans="1:4" x14ac:dyDescent="0.3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">
      <c r="A6236" s="1">
        <v>45317</v>
      </c>
      <c r="B6236">
        <v>7.81541</v>
      </c>
      <c r="C6236">
        <v>2024</v>
      </c>
      <c r="D6236">
        <v>1</v>
      </c>
    </row>
    <row r="6237" spans="1:4" x14ac:dyDescent="0.3">
      <c r="A6237" s="1">
        <v>45318</v>
      </c>
      <c r="B6237">
        <v>7.81541</v>
      </c>
      <c r="C6237">
        <v>2024</v>
      </c>
      <c r="D6237">
        <v>1</v>
      </c>
    </row>
    <row r="6238" spans="1:4" x14ac:dyDescent="0.3">
      <c r="A6238" s="1">
        <v>45319</v>
      </c>
      <c r="B6238">
        <v>7.81541</v>
      </c>
      <c r="C6238">
        <v>2024</v>
      </c>
      <c r="D6238">
        <v>1</v>
      </c>
    </row>
    <row r="6239" spans="1:4" x14ac:dyDescent="0.3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">
      <c r="A6240" s="1">
        <v>45321</v>
      </c>
      <c r="B6240">
        <v>7.81142</v>
      </c>
      <c r="C6240">
        <v>2024</v>
      </c>
      <c r="D6240">
        <v>1</v>
      </c>
    </row>
    <row r="6241" spans="1:4" x14ac:dyDescent="0.3">
      <c r="A6241" s="1">
        <v>45322</v>
      </c>
      <c r="B6241">
        <v>7.81454</v>
      </c>
      <c r="C6241">
        <v>2024</v>
      </c>
      <c r="D6241">
        <v>1</v>
      </c>
    </row>
    <row r="6242" spans="1:4" x14ac:dyDescent="0.3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">
      <c r="A6247" s="1">
        <v>45328</v>
      </c>
      <c r="B6247">
        <v>7.81149</v>
      </c>
      <c r="C6247">
        <v>2024</v>
      </c>
      <c r="D6247">
        <v>2</v>
      </c>
    </row>
    <row r="6248" spans="1:4" x14ac:dyDescent="0.3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">
      <c r="A6250" s="1">
        <v>45331</v>
      </c>
      <c r="B6250">
        <v>7.80938</v>
      </c>
      <c r="C6250">
        <v>2024</v>
      </c>
      <c r="D6250">
        <v>2</v>
      </c>
    </row>
    <row r="6251" spans="1:4" x14ac:dyDescent="0.3">
      <c r="A6251" s="1">
        <v>45332</v>
      </c>
      <c r="B6251">
        <v>7.80938</v>
      </c>
      <c r="C6251">
        <v>2024</v>
      </c>
      <c r="D6251">
        <v>2</v>
      </c>
    </row>
    <row r="6252" spans="1:4" x14ac:dyDescent="0.3">
      <c r="A6252" s="1">
        <v>45333</v>
      </c>
      <c r="B6252">
        <v>7.80938</v>
      </c>
      <c r="C6252">
        <v>2024</v>
      </c>
      <c r="D6252">
        <v>2</v>
      </c>
    </row>
    <row r="6253" spans="1:4" x14ac:dyDescent="0.3">
      <c r="A6253" s="1">
        <v>45334</v>
      </c>
      <c r="B6253">
        <v>7.80661</v>
      </c>
      <c r="C6253">
        <v>2024</v>
      </c>
      <c r="D6253">
        <v>2</v>
      </c>
    </row>
    <row r="6254" spans="1:4" x14ac:dyDescent="0.3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">
      <c r="A6257" s="1">
        <v>45338</v>
      </c>
      <c r="B6257">
        <v>7.81128</v>
      </c>
      <c r="C6257">
        <v>2024</v>
      </c>
      <c r="D6257">
        <v>2</v>
      </c>
    </row>
    <row r="6258" spans="1:4" x14ac:dyDescent="0.3">
      <c r="A6258" s="1">
        <v>45339</v>
      </c>
      <c r="B6258">
        <v>7.81128</v>
      </c>
      <c r="C6258">
        <v>2024</v>
      </c>
      <c r="D6258">
        <v>2</v>
      </c>
    </row>
    <row r="6259" spans="1:4" x14ac:dyDescent="0.3">
      <c r="A6259" s="1">
        <v>45340</v>
      </c>
      <c r="B6259">
        <v>7.81128</v>
      </c>
      <c r="C6259">
        <v>2024</v>
      </c>
      <c r="D6259">
        <v>2</v>
      </c>
    </row>
    <row r="6260" spans="1:4" x14ac:dyDescent="0.3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">
      <c r="A626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18"/>
  <sheetViews>
    <sheetView topLeftCell="A103" workbookViewId="0">
      <selection activeCell="B120" sqref="B120"/>
    </sheetView>
  </sheetViews>
  <sheetFormatPr defaultRowHeight="14.4" x14ac:dyDescent="0.3"/>
  <cols>
    <col min="1" max="1" width="10.5546875" bestFit="1" customWidth="1"/>
    <col min="2" max="2" width="39.109375" bestFit="1" customWidth="1"/>
    <col min="3" max="3" width="30.44140625" bestFit="1" customWidth="1"/>
    <col min="4" max="4" width="25.5546875" bestFit="1" customWidth="1"/>
    <col min="5" max="5" width="43.5546875" bestFit="1" customWidth="1"/>
    <col min="6" max="6" width="14.21875" bestFit="1" customWidth="1"/>
    <col min="7" max="7" width="33.5546875" bestFit="1" customWidth="1"/>
    <col min="8" max="8" width="28.77734375" bestFit="1" customWidth="1"/>
    <col min="9" max="9" width="47.6640625" bestFit="1" customWidth="1"/>
    <col min="10" max="10" width="29.44140625" bestFit="1" customWidth="1"/>
    <col min="11" max="11" width="33.88671875" bestFit="1" customWidth="1"/>
    <col min="12" max="12" width="24.33203125" bestFit="1" customWidth="1"/>
    <col min="13" max="13" width="42.77734375" bestFit="1" customWidth="1"/>
    <col min="14" max="14" width="47" bestFit="1" customWidth="1"/>
    <col min="15" max="15" width="31.44140625" bestFit="1" customWidth="1"/>
    <col min="16" max="17" width="12.6640625" bestFit="1" customWidth="1"/>
    <col min="18" max="19" width="28.109375" bestFit="1" customWidth="1"/>
    <col min="20" max="20" width="32.21875" bestFit="1" customWidth="1"/>
    <col min="21" max="22" width="12.6640625" bestFit="1" customWidth="1"/>
    <col min="23" max="23" width="28.109375" bestFit="1" customWidth="1"/>
    <col min="24" max="25" width="12.6640625" bestFit="1" customWidth="1"/>
    <col min="26" max="68" width="11.77734375" bestFit="1" customWidth="1"/>
  </cols>
  <sheetData>
    <row r="1" spans="1:18" x14ac:dyDescent="0.3">
      <c r="A1" t="s">
        <v>27</v>
      </c>
      <c r="B1" t="s">
        <v>193</v>
      </c>
      <c r="C1" t="s">
        <v>194</v>
      </c>
      <c r="D1" t="s">
        <v>205</v>
      </c>
      <c r="E1" t="s">
        <v>195</v>
      </c>
      <c r="F1" t="s">
        <v>196</v>
      </c>
      <c r="G1" t="s">
        <v>197</v>
      </c>
      <c r="H1" t="s">
        <v>209</v>
      </c>
      <c r="I1" t="s">
        <v>198</v>
      </c>
      <c r="J1" t="s">
        <v>206</v>
      </c>
      <c r="K1" t="s">
        <v>199</v>
      </c>
      <c r="L1" t="s">
        <v>200</v>
      </c>
      <c r="M1" t="s">
        <v>201</v>
      </c>
      <c r="N1" t="s">
        <v>207</v>
      </c>
      <c r="O1" t="s">
        <v>208</v>
      </c>
      <c r="P1" t="s">
        <v>202</v>
      </c>
      <c r="Q1" t="s">
        <v>203</v>
      </c>
      <c r="R1" t="s">
        <v>204</v>
      </c>
    </row>
    <row r="2" spans="1:18" x14ac:dyDescent="0.3">
      <c r="A2" s="1">
        <v>41640</v>
      </c>
      <c r="B2">
        <v>1.0473746809722968</v>
      </c>
      <c r="C2">
        <v>16.172345724850956</v>
      </c>
      <c r="D2">
        <v>-3.6282973332603774E-2</v>
      </c>
      <c r="E2">
        <v>14.547600693120245</v>
      </c>
      <c r="F2">
        <v>10.338371852594321</v>
      </c>
      <c r="G2">
        <v>3.1247346444876314</v>
      </c>
      <c r="H2">
        <v>3.306234396544582</v>
      </c>
      <c r="I2">
        <v>4.1858373321649367</v>
      </c>
      <c r="J2">
        <v>6.4863223376603543</v>
      </c>
      <c r="K2">
        <v>3.3726892573562566</v>
      </c>
      <c r="L2">
        <v>4.109467448300876</v>
      </c>
      <c r="M2">
        <v>8.7051786142156686</v>
      </c>
      <c r="N2">
        <v>4.2989715205309835</v>
      </c>
      <c r="O2">
        <v>3.3293506491390161</v>
      </c>
      <c r="P2">
        <v>0.2950956219292209</v>
      </c>
      <c r="Q2">
        <v>9.5822027920531099</v>
      </c>
      <c r="R2">
        <v>1.801253588542906</v>
      </c>
    </row>
    <row r="3" spans="1:18" x14ac:dyDescent="0.3">
      <c r="A3" s="1">
        <v>41671</v>
      </c>
      <c r="B3">
        <v>0.71525864422360996</v>
      </c>
      <c r="C3">
        <v>48.622643919499296</v>
      </c>
      <c r="D3">
        <v>2.8067400306925663</v>
      </c>
      <c r="E3">
        <v>9.3956732328033894</v>
      </c>
      <c r="F3">
        <v>12.062077471088188</v>
      </c>
      <c r="G3">
        <v>2.1009564289773692</v>
      </c>
      <c r="H3">
        <v>4.0666216774132806</v>
      </c>
      <c r="I3">
        <v>6.4405068640113257</v>
      </c>
      <c r="J3">
        <v>0.19976797066851759</v>
      </c>
      <c r="K3">
        <v>0.65879201845298496</v>
      </c>
      <c r="L3">
        <v>4.0588016868727976</v>
      </c>
      <c r="M3">
        <v>5.6836900170056168</v>
      </c>
      <c r="N3">
        <v>1.9456070918682116</v>
      </c>
      <c r="O3">
        <v>2.8146735900565147</v>
      </c>
      <c r="P3">
        <v>1.0401936143002786</v>
      </c>
      <c r="Q3">
        <v>12.872365315827366</v>
      </c>
      <c r="R3">
        <v>4.336151157986933</v>
      </c>
    </row>
    <row r="4" spans="1:18" x14ac:dyDescent="0.3">
      <c r="A4" s="1">
        <v>41699</v>
      </c>
      <c r="B4">
        <v>2.4452764805898255</v>
      </c>
      <c r="C4">
        <v>41.483971744689285</v>
      </c>
      <c r="D4">
        <v>4.0930648699931282</v>
      </c>
      <c r="E4">
        <v>14.666113490390302</v>
      </c>
      <c r="F4">
        <v>11.978579354116519</v>
      </c>
      <c r="G4">
        <v>1.9970818228334934</v>
      </c>
      <c r="H4">
        <v>3.5963319956378967</v>
      </c>
      <c r="I4">
        <v>-0.53883095301208073</v>
      </c>
      <c r="J4">
        <v>6.9576612483266018</v>
      </c>
      <c r="K4">
        <v>10.881699740055979</v>
      </c>
      <c r="L4">
        <v>4.3010338822052887</v>
      </c>
      <c r="M4">
        <v>7.2348280674893459</v>
      </c>
      <c r="N4">
        <v>6.679854441853422</v>
      </c>
      <c r="O4">
        <v>2.2760085631421845</v>
      </c>
      <c r="P4">
        <v>1.4211873262824497</v>
      </c>
      <c r="Q4">
        <v>11.78499901926638</v>
      </c>
      <c r="R4">
        <v>9.2441372952066132</v>
      </c>
    </row>
    <row r="5" spans="1:18" x14ac:dyDescent="0.3">
      <c r="A5" s="1">
        <v>41730</v>
      </c>
      <c r="B5">
        <v>0.15574738604671268</v>
      </c>
      <c r="C5">
        <v>71.969866561637133</v>
      </c>
      <c r="D5">
        <v>1.2427174580172249</v>
      </c>
      <c r="E5">
        <v>8.555005157795506</v>
      </c>
      <c r="F5">
        <v>4.9070849522066595</v>
      </c>
      <c r="G5">
        <v>2.0909283217348502</v>
      </c>
      <c r="H5">
        <v>3.6194141581648864</v>
      </c>
      <c r="I5">
        <v>10.025813202679231</v>
      </c>
      <c r="J5">
        <v>1.3143107873825528</v>
      </c>
      <c r="K5">
        <v>1.611987247024075</v>
      </c>
      <c r="L5">
        <v>4.0900280698371887</v>
      </c>
      <c r="M5">
        <v>3.725550776678844</v>
      </c>
      <c r="N5">
        <v>2.1949402136884686</v>
      </c>
      <c r="O5">
        <v>4.4465541872598493</v>
      </c>
      <c r="P5">
        <v>3.4743769434127785</v>
      </c>
      <c r="Q5">
        <v>12.109788586486857</v>
      </c>
      <c r="R5">
        <v>4.086640482152859E-2</v>
      </c>
    </row>
    <row r="6" spans="1:18" x14ac:dyDescent="0.3">
      <c r="A6" s="1">
        <v>41760</v>
      </c>
      <c r="B6">
        <v>2.2746717776875585</v>
      </c>
      <c r="C6">
        <v>41.118046725002955</v>
      </c>
      <c r="D6">
        <v>2.7625877128725875</v>
      </c>
      <c r="E6">
        <v>15.026548642417708</v>
      </c>
      <c r="F6">
        <v>4.2475163056093947</v>
      </c>
      <c r="G6">
        <v>2.3657068466951898</v>
      </c>
      <c r="H6">
        <v>5.4133860636165423</v>
      </c>
      <c r="I6">
        <v>5.7864245778663843</v>
      </c>
      <c r="J6">
        <v>4.015411613401028</v>
      </c>
      <c r="K6">
        <v>10.78845401019484</v>
      </c>
      <c r="L6">
        <v>4.5069952950962602</v>
      </c>
      <c r="M6">
        <v>3.3968484287977105</v>
      </c>
      <c r="N6">
        <v>8.8952809688707077</v>
      </c>
      <c r="O6">
        <v>4.3891611879733432</v>
      </c>
      <c r="P6">
        <v>3.8483703432532081</v>
      </c>
      <c r="Q6">
        <v>4.8754568445225033</v>
      </c>
      <c r="R6">
        <v>12.512479742420396</v>
      </c>
    </row>
    <row r="7" spans="1:18" x14ac:dyDescent="0.3">
      <c r="A7" s="1">
        <v>41791</v>
      </c>
      <c r="B7">
        <v>1.8518912854765546</v>
      </c>
      <c r="C7">
        <v>45.51330348554535</v>
      </c>
      <c r="D7">
        <v>4.4254283692314544</v>
      </c>
      <c r="E7">
        <v>15.866365244988373</v>
      </c>
      <c r="F7">
        <v>5.0312769757418607</v>
      </c>
      <c r="G7">
        <v>2.918206583200984</v>
      </c>
      <c r="H7">
        <v>4.6926662009693558</v>
      </c>
      <c r="I7">
        <v>3.4190098923580194</v>
      </c>
      <c r="J7">
        <v>-0.80147721149205609</v>
      </c>
      <c r="K7">
        <v>-1.4229562197413514</v>
      </c>
      <c r="L7">
        <v>4.378161891054603</v>
      </c>
      <c r="M7">
        <v>3.0742692241212666</v>
      </c>
      <c r="N7">
        <v>9.1285612933448732</v>
      </c>
      <c r="O7">
        <v>4.0467746371365223</v>
      </c>
      <c r="P7">
        <v>3.751658828347999</v>
      </c>
      <c r="Q7">
        <v>5.4578646267133877</v>
      </c>
      <c r="R7">
        <v>8.7704716622068872</v>
      </c>
    </row>
    <row r="8" spans="1:18" x14ac:dyDescent="0.3">
      <c r="A8" s="1">
        <v>41821</v>
      </c>
      <c r="B8">
        <v>3.1578113383497737</v>
      </c>
      <c r="C8">
        <v>73.177428910033854</v>
      </c>
      <c r="D8">
        <v>5.3153567322295174</v>
      </c>
      <c r="E8">
        <v>1.5055163117762902</v>
      </c>
      <c r="F8">
        <v>6.5353302466285754</v>
      </c>
      <c r="G8">
        <v>3.5909913015655945</v>
      </c>
      <c r="H8">
        <v>6.4479420078974385</v>
      </c>
      <c r="I8">
        <v>4.745575397765208</v>
      </c>
      <c r="J8">
        <v>4.0326544360244299</v>
      </c>
      <c r="K8">
        <v>3.6641400647667695</v>
      </c>
      <c r="L8">
        <v>4.2694455398696078</v>
      </c>
      <c r="M8">
        <v>4.4600014389912417</v>
      </c>
      <c r="N8">
        <v>8.5883563677205075</v>
      </c>
      <c r="O8">
        <v>3.799408976387241</v>
      </c>
      <c r="P8">
        <v>2.7686592778934198</v>
      </c>
      <c r="Q8">
        <v>9.6312980407291491</v>
      </c>
      <c r="R8">
        <v>-0.34431850257003305</v>
      </c>
    </row>
    <row r="9" spans="1:18" x14ac:dyDescent="0.3">
      <c r="A9" s="1">
        <v>41852</v>
      </c>
      <c r="B9">
        <v>0.20573394451146498</v>
      </c>
      <c r="C9">
        <v>55.460601681870003</v>
      </c>
      <c r="D9">
        <v>2.6272237341433851</v>
      </c>
      <c r="E9">
        <v>-4.9347229039721157</v>
      </c>
      <c r="F9">
        <v>6.7734328021917207</v>
      </c>
      <c r="G9">
        <v>3.540409121645169</v>
      </c>
      <c r="H9">
        <v>6.5670761830884743</v>
      </c>
      <c r="I9">
        <v>6.1188590048918172</v>
      </c>
      <c r="J9">
        <v>-1.6937567415192945</v>
      </c>
      <c r="K9">
        <v>6.815798932373383</v>
      </c>
      <c r="L9">
        <v>4.0024481357399395</v>
      </c>
      <c r="M9">
        <v>3.1883401251838137</v>
      </c>
      <c r="N9">
        <v>7.4124996304979334</v>
      </c>
      <c r="O9">
        <v>3.9102958067248608</v>
      </c>
      <c r="P9">
        <v>2.3495668620318213</v>
      </c>
      <c r="Q9">
        <v>8.507488417599518E-2</v>
      </c>
      <c r="R9">
        <v>-0.5067853252894281</v>
      </c>
    </row>
    <row r="10" spans="1:18" x14ac:dyDescent="0.3">
      <c r="A10" s="1">
        <v>41883</v>
      </c>
      <c r="B10">
        <v>2.9958500377614001</v>
      </c>
      <c r="C10">
        <v>77.610782765951143</v>
      </c>
      <c r="D10">
        <v>2.9938622325712316</v>
      </c>
      <c r="E10">
        <v>-4.5604266015347292</v>
      </c>
      <c r="F10">
        <v>6.6875868187776746</v>
      </c>
      <c r="G10">
        <v>3.3741584623529803</v>
      </c>
      <c r="H10">
        <v>5.6452640613965173</v>
      </c>
      <c r="I10">
        <v>4.2202441647898041</v>
      </c>
      <c r="J10">
        <v>1.9930949865993881</v>
      </c>
      <c r="K10">
        <v>0.75927825344193423</v>
      </c>
      <c r="L10">
        <v>3.9408966991150578</v>
      </c>
      <c r="M10">
        <v>4.0890980806914854</v>
      </c>
      <c r="N10">
        <v>9.3297577739406989</v>
      </c>
      <c r="O10">
        <v>3.1256214542208909</v>
      </c>
      <c r="P10">
        <v>2.6671258764458656</v>
      </c>
      <c r="Q10">
        <v>10.413573994835758</v>
      </c>
      <c r="R10">
        <v>-2.2505344037155339</v>
      </c>
    </row>
    <row r="11" spans="1:18" x14ac:dyDescent="0.3">
      <c r="A11" s="1">
        <v>41913</v>
      </c>
      <c r="B11">
        <v>2.3449177411278583</v>
      </c>
      <c r="C11">
        <v>44.114398690981318</v>
      </c>
      <c r="D11">
        <v>4.3631113454746639</v>
      </c>
      <c r="E11">
        <v>2.5467788321175391</v>
      </c>
      <c r="F11">
        <v>7.799488083267974</v>
      </c>
      <c r="G11">
        <v>4.3484826498936542</v>
      </c>
      <c r="H11">
        <v>6.4222692337203284</v>
      </c>
      <c r="I11">
        <v>3.6738613084891938</v>
      </c>
      <c r="J11">
        <v>-7.4086842063947671</v>
      </c>
      <c r="K11">
        <v>13.119085248752583</v>
      </c>
      <c r="L11">
        <v>3.9209400631506242</v>
      </c>
      <c r="M11">
        <v>3.2480481979942937</v>
      </c>
      <c r="N11">
        <v>7.5331889346424816</v>
      </c>
      <c r="O11">
        <v>3.8913983156851941</v>
      </c>
      <c r="P11">
        <v>3.4232399800508233</v>
      </c>
      <c r="Q11">
        <v>16.335476786872817</v>
      </c>
      <c r="R11">
        <v>-2.1048460130019464</v>
      </c>
    </row>
    <row r="12" spans="1:18" x14ac:dyDescent="0.3">
      <c r="A12" s="1">
        <v>41944</v>
      </c>
      <c r="B12">
        <v>0.7332861054838844</v>
      </c>
      <c r="C12">
        <v>28.390365734662367</v>
      </c>
      <c r="D12">
        <v>5.1140399011734985</v>
      </c>
      <c r="E12">
        <v>5.8194376418012155</v>
      </c>
      <c r="F12">
        <v>8.8351689448916915</v>
      </c>
      <c r="G12">
        <v>6.0600475813975834</v>
      </c>
      <c r="H12">
        <v>4.5560393533288277</v>
      </c>
      <c r="I12">
        <v>4.0264421244608428</v>
      </c>
      <c r="J12">
        <v>-1.3465889407098786</v>
      </c>
      <c r="K12">
        <v>0.84368882371973086</v>
      </c>
      <c r="L12">
        <v>4.0931788083210137</v>
      </c>
      <c r="M12">
        <v>4.2421680593354552</v>
      </c>
      <c r="N12">
        <v>4.5599635585193568</v>
      </c>
      <c r="O12">
        <v>3.9366719215580019</v>
      </c>
      <c r="P12">
        <v>4.0464936968722611</v>
      </c>
      <c r="Q12">
        <v>8.0208568631447719</v>
      </c>
      <c r="R12">
        <v>4.0627350700375331</v>
      </c>
    </row>
    <row r="13" spans="1:18" x14ac:dyDescent="0.3">
      <c r="A13" s="1">
        <v>41974</v>
      </c>
      <c r="B13">
        <v>1.6578816365093303</v>
      </c>
      <c r="C13">
        <v>28.727961350209767</v>
      </c>
      <c r="D13">
        <v>5.4446803108539683</v>
      </c>
      <c r="E13">
        <v>4.2863911994161441</v>
      </c>
      <c r="F13">
        <v>5.5744765320315963</v>
      </c>
      <c r="G13">
        <v>7.036088145326616</v>
      </c>
      <c r="H13">
        <v>5.7748371687993796</v>
      </c>
      <c r="I13">
        <v>10.238669661335351</v>
      </c>
      <c r="J13">
        <v>3.22039323561836</v>
      </c>
      <c r="K13">
        <v>5.9479267606606925</v>
      </c>
      <c r="L13">
        <v>4.1764064384873052</v>
      </c>
      <c r="M13">
        <v>4.9600614230738813</v>
      </c>
      <c r="N13">
        <v>-1.4236183180804005</v>
      </c>
      <c r="O13">
        <v>5.4032485074041432</v>
      </c>
      <c r="P13">
        <v>4.6249364403965387</v>
      </c>
      <c r="Q13">
        <v>11.311283276178912</v>
      </c>
      <c r="R13">
        <v>4.162205557985672</v>
      </c>
    </row>
    <row r="14" spans="1:18" x14ac:dyDescent="0.3">
      <c r="A14" s="1">
        <v>42005</v>
      </c>
      <c r="B14">
        <v>1.9105404076096306</v>
      </c>
      <c r="C14">
        <v>39.439056408734587</v>
      </c>
      <c r="D14">
        <v>3.8081689363337574</v>
      </c>
      <c r="E14">
        <v>1.1965488082269644</v>
      </c>
      <c r="F14">
        <v>6.474347927215149</v>
      </c>
      <c r="G14">
        <v>4.8882622682397994</v>
      </c>
      <c r="H14">
        <v>2.8356068311368006</v>
      </c>
      <c r="I14">
        <v>11.082351723320144</v>
      </c>
      <c r="J14">
        <v>-2.2217229441948092</v>
      </c>
      <c r="K14">
        <v>2.7089917307821167</v>
      </c>
      <c r="L14">
        <v>4.4617900248860849</v>
      </c>
      <c r="M14">
        <v>7.4578801170104043</v>
      </c>
      <c r="N14">
        <v>11.272539379027506</v>
      </c>
      <c r="O14">
        <v>5.9747530050094895</v>
      </c>
      <c r="P14">
        <v>1.3103510984908979</v>
      </c>
      <c r="Q14">
        <v>12.148722284078261</v>
      </c>
      <c r="R14">
        <v>2.1112093704248309</v>
      </c>
    </row>
    <row r="15" spans="1:18" x14ac:dyDescent="0.3">
      <c r="A15" s="1">
        <v>42036</v>
      </c>
      <c r="B15">
        <v>1.7434143925095498</v>
      </c>
      <c r="C15">
        <v>19.79266823813883</v>
      </c>
      <c r="D15">
        <v>2.4581591429508194</v>
      </c>
      <c r="E15">
        <v>2.8924647806815074</v>
      </c>
      <c r="F15">
        <v>4.1952704516590984</v>
      </c>
      <c r="G15">
        <v>3.1579884138324417</v>
      </c>
      <c r="H15">
        <v>1.8937731267790241</v>
      </c>
      <c r="I15">
        <v>8.7367214293886093</v>
      </c>
      <c r="J15">
        <v>4.9391875136697507</v>
      </c>
      <c r="K15">
        <v>11.974438111020277</v>
      </c>
      <c r="L15">
        <v>4.2641743172225404</v>
      </c>
      <c r="M15">
        <v>5.1105119942930912</v>
      </c>
      <c r="N15">
        <v>9.5202220872910601</v>
      </c>
      <c r="O15">
        <v>6.0113876132437412</v>
      </c>
      <c r="P15">
        <v>-3.1279306370535664E-2</v>
      </c>
      <c r="Q15">
        <v>5.7046984072240718</v>
      </c>
      <c r="R15">
        <v>6.6042802319291098</v>
      </c>
    </row>
    <row r="16" spans="1:18" x14ac:dyDescent="0.3">
      <c r="A16" s="1">
        <v>42064</v>
      </c>
      <c r="B16">
        <v>1.857741921322841</v>
      </c>
      <c r="C16">
        <v>19.676478780088004</v>
      </c>
      <c r="D16">
        <v>5.3170154595514987</v>
      </c>
      <c r="E16">
        <v>2.1049363657409828</v>
      </c>
      <c r="F16">
        <v>2.7586499706530674</v>
      </c>
      <c r="G16">
        <v>3.4661276444007569</v>
      </c>
      <c r="H16">
        <v>2.6452094834103832</v>
      </c>
      <c r="I16">
        <v>7.5395690626890683</v>
      </c>
      <c r="J16">
        <v>4.2544193968365533</v>
      </c>
      <c r="K16">
        <v>4.4266831173452914</v>
      </c>
      <c r="L16">
        <v>4.1629220597683627</v>
      </c>
      <c r="M16">
        <v>7.436982830841373</v>
      </c>
      <c r="N16">
        <v>6.7449907407102927</v>
      </c>
      <c r="O16">
        <v>4.84266585868005</v>
      </c>
      <c r="P16">
        <v>3.1528932552694613</v>
      </c>
      <c r="Q16">
        <v>8.303453862165199</v>
      </c>
      <c r="R16">
        <v>3.7657049539458853</v>
      </c>
    </row>
    <row r="17" spans="1:18" x14ac:dyDescent="0.3">
      <c r="A17" s="1">
        <v>42095</v>
      </c>
      <c r="B17">
        <v>1.0670038929633705</v>
      </c>
      <c r="C17">
        <v>-6.4015661628478</v>
      </c>
      <c r="D17">
        <v>2.3517644431494347</v>
      </c>
      <c r="E17">
        <v>3.46375962409995</v>
      </c>
      <c r="F17">
        <v>-2.4606762632324433</v>
      </c>
      <c r="G17">
        <v>3.0396147354182972</v>
      </c>
      <c r="H17">
        <v>1.4555419265172276</v>
      </c>
      <c r="I17">
        <v>2.9391926791264353</v>
      </c>
      <c r="J17">
        <v>-5.0413461584245596</v>
      </c>
      <c r="K17">
        <v>9.6876668086473643</v>
      </c>
      <c r="L17">
        <v>3.6769468019687253</v>
      </c>
      <c r="M17">
        <v>4.7165030198845272</v>
      </c>
      <c r="N17">
        <v>6.5817791688717904</v>
      </c>
      <c r="O17">
        <v>3.6952650334399522</v>
      </c>
      <c r="P17">
        <v>1.5911375902912965</v>
      </c>
      <c r="Q17">
        <v>2.3266477090767808</v>
      </c>
      <c r="R17">
        <v>7.2372655430352921</v>
      </c>
    </row>
    <row r="18" spans="1:18" x14ac:dyDescent="0.3">
      <c r="A18" s="1">
        <v>42125</v>
      </c>
      <c r="B18">
        <v>0.70989003813967599</v>
      </c>
      <c r="C18">
        <v>0.23837583861008227</v>
      </c>
      <c r="D18">
        <v>1.6624994456967386</v>
      </c>
      <c r="E18">
        <v>-4.6942797783960657</v>
      </c>
      <c r="F18">
        <v>-2.8495740722755016</v>
      </c>
      <c r="G18">
        <v>2.8764542478136264</v>
      </c>
      <c r="H18">
        <v>0.76098083078821332</v>
      </c>
      <c r="I18">
        <v>6.5456975682494942</v>
      </c>
      <c r="J18">
        <v>2.2865802471476115</v>
      </c>
      <c r="K18">
        <v>3.8829714544950349</v>
      </c>
      <c r="L18">
        <v>3.513165981307381</v>
      </c>
      <c r="M18">
        <v>5.311882865300646</v>
      </c>
      <c r="N18">
        <v>4.3399822407759672</v>
      </c>
      <c r="O18">
        <v>3.6164458053185058</v>
      </c>
      <c r="P18">
        <v>1.5990201283158143</v>
      </c>
      <c r="Q18">
        <v>5.7581527296344461</v>
      </c>
      <c r="R18">
        <v>-5.1736692672715918</v>
      </c>
    </row>
    <row r="19" spans="1:18" x14ac:dyDescent="0.3">
      <c r="A19" s="1">
        <v>42156</v>
      </c>
      <c r="B19">
        <v>2.8689764290784581</v>
      </c>
      <c r="C19">
        <v>0.89128126442197697</v>
      </c>
      <c r="D19">
        <v>4.2981694473430707</v>
      </c>
      <c r="E19">
        <v>-8.4847655614673982</v>
      </c>
      <c r="F19">
        <v>-2.6449675214310133</v>
      </c>
      <c r="G19">
        <v>5.2802217110368161</v>
      </c>
      <c r="H19">
        <v>5.0764936914921464</v>
      </c>
      <c r="I19">
        <v>4.1463071526270454</v>
      </c>
      <c r="J19">
        <v>6.3691690997464718</v>
      </c>
      <c r="K19">
        <v>13.453543900952454</v>
      </c>
      <c r="L19">
        <v>4.0927937236223499</v>
      </c>
      <c r="M19">
        <v>7.6204725578189425</v>
      </c>
      <c r="N19">
        <v>6.3936246282005413</v>
      </c>
      <c r="O19">
        <v>3.8347757803810509</v>
      </c>
      <c r="P19">
        <v>1.6623012839985307</v>
      </c>
      <c r="Q19">
        <v>8.9127156581881621</v>
      </c>
      <c r="R19">
        <v>5.5961076228060733</v>
      </c>
    </row>
    <row r="20" spans="1:18" x14ac:dyDescent="0.3">
      <c r="A20" s="1">
        <v>42186</v>
      </c>
      <c r="B20">
        <v>2.275584474002244</v>
      </c>
      <c r="C20">
        <v>-8.178969251861659</v>
      </c>
      <c r="D20">
        <v>4.7874153860529844</v>
      </c>
      <c r="E20">
        <v>-3.8481561443393701</v>
      </c>
      <c r="F20">
        <v>-3.6931598595333384</v>
      </c>
      <c r="G20">
        <v>6.5342120377873414</v>
      </c>
      <c r="H20">
        <v>5.5325286391540374</v>
      </c>
      <c r="I20">
        <v>8.0426014727298565</v>
      </c>
      <c r="J20">
        <v>7.7727345084495028</v>
      </c>
      <c r="K20">
        <v>6.5002409093558526</v>
      </c>
      <c r="L20">
        <v>4.3017876893633371</v>
      </c>
      <c r="M20">
        <v>8.4609563635291636</v>
      </c>
      <c r="N20">
        <v>4.3193859583886507</v>
      </c>
      <c r="O20">
        <v>4.4642245842509141</v>
      </c>
      <c r="P20">
        <v>2.1393601850016921</v>
      </c>
      <c r="Q20">
        <v>7.267664880625631</v>
      </c>
      <c r="R20">
        <v>10.949569951821232</v>
      </c>
    </row>
    <row r="21" spans="1:18" x14ac:dyDescent="0.3">
      <c r="A21" s="1">
        <v>42217</v>
      </c>
      <c r="B21">
        <v>3.6360697521069909</v>
      </c>
      <c r="C21">
        <v>1.7399381810248542</v>
      </c>
      <c r="D21">
        <v>4.2564300567643016</v>
      </c>
      <c r="E21">
        <v>1.4745268939281289</v>
      </c>
      <c r="F21">
        <v>-3.3592290159650986</v>
      </c>
      <c r="G21">
        <v>6.1522229113915898</v>
      </c>
      <c r="H21">
        <v>5.0159925858266092</v>
      </c>
      <c r="I21">
        <v>2.482798533495739</v>
      </c>
      <c r="J21">
        <v>13.300960424986698</v>
      </c>
      <c r="K21">
        <v>6.7010747266216413</v>
      </c>
      <c r="L21">
        <v>4.3205504763464262</v>
      </c>
      <c r="M21">
        <v>7.8733718757991795</v>
      </c>
      <c r="N21">
        <v>7.5151929911843922</v>
      </c>
      <c r="O21">
        <v>4.760788966573017</v>
      </c>
      <c r="P21">
        <v>2.5073998717016082</v>
      </c>
      <c r="Q21">
        <v>7.864869288295111</v>
      </c>
      <c r="R21">
        <v>7.6845692658842353</v>
      </c>
    </row>
    <row r="22" spans="1:18" x14ac:dyDescent="0.3">
      <c r="A22" s="1">
        <v>42248</v>
      </c>
      <c r="B22">
        <v>4.1944426165911466</v>
      </c>
      <c r="C22">
        <v>-6.734728748126372</v>
      </c>
      <c r="D22">
        <v>6.5410134708801451</v>
      </c>
      <c r="E22">
        <v>1.045562620149056</v>
      </c>
      <c r="F22">
        <v>-1.8118011186818137</v>
      </c>
      <c r="G22">
        <v>5.4860435888851526</v>
      </c>
      <c r="H22">
        <v>6.5652423085828673</v>
      </c>
      <c r="I22">
        <v>4.416607399513012</v>
      </c>
      <c r="J22">
        <v>9.987135431548694</v>
      </c>
      <c r="K22">
        <v>12.250331155236836</v>
      </c>
      <c r="L22">
        <v>4.1578877007432311</v>
      </c>
      <c r="M22">
        <v>4.3893900963165606</v>
      </c>
      <c r="N22">
        <v>3.1630485431979309</v>
      </c>
      <c r="O22">
        <v>4.4345668887785052</v>
      </c>
      <c r="P22">
        <v>2.2579640044510398</v>
      </c>
      <c r="Q22">
        <v>4.8329890005699241</v>
      </c>
      <c r="R22">
        <v>2.0108591366107191</v>
      </c>
    </row>
    <row r="23" spans="1:18" x14ac:dyDescent="0.3">
      <c r="A23" s="1">
        <v>42278</v>
      </c>
      <c r="B23">
        <v>4.495779906812075</v>
      </c>
      <c r="C23">
        <v>1.9743317792793107</v>
      </c>
      <c r="D23">
        <v>4.8938739317930384</v>
      </c>
      <c r="E23">
        <v>1.5440411525559909</v>
      </c>
      <c r="F23">
        <v>6.6867109681266754</v>
      </c>
      <c r="G23">
        <v>4.4137790079980022</v>
      </c>
      <c r="H23">
        <v>8.5354704092267042</v>
      </c>
      <c r="I23">
        <v>7.7340456063428746</v>
      </c>
      <c r="J23">
        <v>9.7370673856930665</v>
      </c>
      <c r="K23">
        <v>6.4979419228262856</v>
      </c>
      <c r="L23">
        <v>4.2601888420685725</v>
      </c>
      <c r="M23">
        <v>-1.2438507793315949</v>
      </c>
      <c r="N23">
        <v>4.2557307072687252</v>
      </c>
      <c r="O23">
        <v>3.1066292243929468</v>
      </c>
      <c r="P23">
        <v>1.8278398013830071</v>
      </c>
      <c r="Q23">
        <v>-4.2689792735876892</v>
      </c>
      <c r="R23">
        <v>3.7744530083746497</v>
      </c>
    </row>
    <row r="24" spans="1:18" x14ac:dyDescent="0.3">
      <c r="A24" s="1">
        <v>42309</v>
      </c>
      <c r="B24">
        <v>5.2718149858399528</v>
      </c>
      <c r="C24">
        <v>20.416149231804368</v>
      </c>
      <c r="D24">
        <v>1.0898808558858377</v>
      </c>
      <c r="E24">
        <v>2.8007788112922611</v>
      </c>
      <c r="F24">
        <v>7.8191708639598687</v>
      </c>
      <c r="G24">
        <v>2.4756036920832827</v>
      </c>
      <c r="H24">
        <v>10.432538272030683</v>
      </c>
      <c r="I24">
        <v>6.1532805146156164</v>
      </c>
      <c r="J24">
        <v>11.042073200690126</v>
      </c>
      <c r="K24">
        <v>11.515622728690332</v>
      </c>
      <c r="L24">
        <v>4.1201294247295408</v>
      </c>
      <c r="M24">
        <v>-2.8943843301566972</v>
      </c>
      <c r="N24">
        <v>4.2301149817654817</v>
      </c>
      <c r="O24">
        <v>2.8913417186209927</v>
      </c>
      <c r="P24">
        <v>1.3386794064648342</v>
      </c>
      <c r="Q24">
        <v>9.3889677463533587</v>
      </c>
      <c r="R24">
        <v>0.90670522687976529</v>
      </c>
    </row>
    <row r="25" spans="1:18" x14ac:dyDescent="0.3">
      <c r="A25" s="1">
        <v>42339</v>
      </c>
      <c r="B25">
        <v>2.1903527072586968</v>
      </c>
      <c r="C25">
        <v>-16.513823255123697</v>
      </c>
      <c r="D25">
        <v>3.058427509733022</v>
      </c>
      <c r="E25">
        <v>6.2597625645559845</v>
      </c>
      <c r="F25">
        <v>7.3179312918404378</v>
      </c>
      <c r="G25">
        <v>0.50135268135902322</v>
      </c>
      <c r="H25">
        <v>7.0582355620211388</v>
      </c>
      <c r="I25">
        <v>-3.4362638243678134E-2</v>
      </c>
      <c r="J25">
        <v>7.1787461068356606</v>
      </c>
      <c r="K25">
        <v>16.002208798197671</v>
      </c>
      <c r="L25">
        <v>3.598281389759066</v>
      </c>
      <c r="M25">
        <v>-1.2138103643388689</v>
      </c>
      <c r="N25">
        <v>2.4098115969405995</v>
      </c>
      <c r="O25">
        <v>1.159137148717889</v>
      </c>
      <c r="P25">
        <v>1.1941111649601481</v>
      </c>
      <c r="Q25">
        <v>5.554251309594477</v>
      </c>
      <c r="R25">
        <v>4.2412488363739271</v>
      </c>
    </row>
    <row r="26" spans="1:18" x14ac:dyDescent="0.3">
      <c r="A26" s="1">
        <v>42370</v>
      </c>
      <c r="B26">
        <v>1.6210463727426543</v>
      </c>
      <c r="C26">
        <v>-23.922230323295366</v>
      </c>
      <c r="D26">
        <v>2.5964699335132337</v>
      </c>
      <c r="E26">
        <v>-3.0591531289630325E-2</v>
      </c>
      <c r="F26">
        <v>-3.5907301749128067</v>
      </c>
      <c r="G26">
        <v>0.55536288263486711</v>
      </c>
      <c r="H26">
        <v>2.6140135517035361</v>
      </c>
      <c r="I26">
        <v>5.0861339650245725</v>
      </c>
      <c r="J26">
        <v>12.330023361536945</v>
      </c>
      <c r="K26">
        <v>7.5383452183919388</v>
      </c>
      <c r="L26">
        <v>3.2398746909787945</v>
      </c>
      <c r="M26">
        <v>-2.6291903185493766</v>
      </c>
      <c r="N26">
        <v>0.44907715773669565</v>
      </c>
      <c r="O26">
        <v>2.4740184604764153</v>
      </c>
      <c r="P26">
        <v>1.4668160837135957</v>
      </c>
      <c r="Q26">
        <v>0.6516158657275497</v>
      </c>
      <c r="R26">
        <v>5.2845661943273967</v>
      </c>
    </row>
    <row r="27" spans="1:18" x14ac:dyDescent="0.3">
      <c r="A27" s="1">
        <v>42401</v>
      </c>
      <c r="B27">
        <v>2.0614831153611846</v>
      </c>
      <c r="C27">
        <v>-3.2129366053283661</v>
      </c>
      <c r="D27">
        <v>2.4591069438942839</v>
      </c>
      <c r="E27">
        <v>0.83904702038324785</v>
      </c>
      <c r="F27">
        <v>-3.8220835867867038</v>
      </c>
      <c r="G27">
        <v>2.2772934519164494</v>
      </c>
      <c r="H27">
        <v>0.94150994585444892</v>
      </c>
      <c r="I27">
        <v>1.6565641773559179</v>
      </c>
      <c r="J27">
        <v>5.8261872818586653</v>
      </c>
      <c r="K27">
        <v>5.1439400535791151</v>
      </c>
      <c r="L27">
        <v>3.2029566663834146</v>
      </c>
      <c r="M27">
        <v>-1.075733512343092</v>
      </c>
      <c r="N27">
        <v>-0.61089907249710507</v>
      </c>
      <c r="O27">
        <v>2.1404734712901359</v>
      </c>
      <c r="P27">
        <v>2.4671974193788913</v>
      </c>
      <c r="Q27">
        <v>7.2133032168761275</v>
      </c>
      <c r="R27">
        <v>0.52035986895901942</v>
      </c>
    </row>
    <row r="28" spans="1:18" x14ac:dyDescent="0.3">
      <c r="A28" s="1">
        <v>42430</v>
      </c>
      <c r="B28">
        <v>0.7851188896360668</v>
      </c>
      <c r="C28">
        <v>-3.7992981481597496</v>
      </c>
      <c r="D28">
        <v>-2.4226419279484901</v>
      </c>
      <c r="E28">
        <v>-0.72221881132985288</v>
      </c>
      <c r="F28">
        <v>-2.3940124414345689</v>
      </c>
      <c r="G28">
        <v>2.8104003194082452</v>
      </c>
      <c r="H28">
        <v>-0.77704329678620354</v>
      </c>
      <c r="I28">
        <v>4.6133229789019765</v>
      </c>
      <c r="J28">
        <v>2.850709626016851</v>
      </c>
      <c r="K28">
        <v>6.6785815440222933</v>
      </c>
      <c r="L28">
        <v>3.1097400398627997</v>
      </c>
      <c r="M28">
        <v>-6.5431997707598555</v>
      </c>
      <c r="N28">
        <v>-3.6938700656258732</v>
      </c>
      <c r="O28">
        <v>3.0180827012892308</v>
      </c>
      <c r="P28">
        <v>0.22327670061557114</v>
      </c>
      <c r="Q28">
        <v>4.6664390227108612</v>
      </c>
      <c r="R28">
        <v>2.5084622115833213</v>
      </c>
    </row>
    <row r="29" spans="1:18" x14ac:dyDescent="0.3">
      <c r="A29" s="1">
        <v>42461</v>
      </c>
      <c r="B29">
        <v>3.306890383326504</v>
      </c>
      <c r="C29">
        <v>-12.227690154825737</v>
      </c>
      <c r="D29">
        <v>5.7036637329150466</v>
      </c>
      <c r="E29">
        <v>10.426989153610933</v>
      </c>
      <c r="F29">
        <v>1.3847013340439531</v>
      </c>
      <c r="G29">
        <v>3.9063423692353751</v>
      </c>
      <c r="H29">
        <v>3.1771668008488945</v>
      </c>
      <c r="I29">
        <v>4.8237459103481513</v>
      </c>
      <c r="J29">
        <v>9.9576800933949272</v>
      </c>
      <c r="K29">
        <v>8.9107202672931862</v>
      </c>
      <c r="L29">
        <v>3.9428401439387528</v>
      </c>
      <c r="M29">
        <v>0.65033942785224497</v>
      </c>
      <c r="N29">
        <v>2.2020557772073062</v>
      </c>
      <c r="O29">
        <v>1.1535087637392962</v>
      </c>
      <c r="P29">
        <v>1.0040661215210349</v>
      </c>
      <c r="Q29">
        <v>9.7956614889086921</v>
      </c>
      <c r="R29">
        <v>3.2997218044162935</v>
      </c>
    </row>
    <row r="30" spans="1:18" x14ac:dyDescent="0.3">
      <c r="A30" s="1">
        <v>42491</v>
      </c>
      <c r="B30">
        <v>2.53786401409684</v>
      </c>
      <c r="C30">
        <v>-14.764755892525145</v>
      </c>
      <c r="D30">
        <v>6.155126043976523</v>
      </c>
      <c r="E30">
        <v>9.1416985819053025</v>
      </c>
      <c r="F30">
        <v>1.9244690776386193</v>
      </c>
      <c r="G30">
        <v>4.8387212215209559</v>
      </c>
      <c r="H30">
        <v>6.4761608632638286</v>
      </c>
      <c r="I30">
        <v>2.915663723749276</v>
      </c>
      <c r="J30">
        <v>10.062673677107497</v>
      </c>
      <c r="K30">
        <v>9.4541186720834389</v>
      </c>
      <c r="L30">
        <v>4.0816812498031965</v>
      </c>
      <c r="M30">
        <v>-2.5927034688199768</v>
      </c>
      <c r="N30">
        <v>-1.0868548121124348</v>
      </c>
      <c r="O30">
        <v>1.4846773625465772</v>
      </c>
      <c r="P30">
        <v>0.54931603259686312</v>
      </c>
      <c r="Q30">
        <v>3.8594131114244163</v>
      </c>
      <c r="R30">
        <v>5.7701748643791433</v>
      </c>
    </row>
    <row r="31" spans="1:18" x14ac:dyDescent="0.3">
      <c r="A31" s="1">
        <v>42522</v>
      </c>
      <c r="B31">
        <v>3.6668634004141154</v>
      </c>
      <c r="C31">
        <v>19.982582547939217</v>
      </c>
      <c r="D31">
        <v>2.6587968348703299</v>
      </c>
      <c r="E31">
        <v>5.3150946967090391</v>
      </c>
      <c r="F31">
        <v>0.42641820685489051</v>
      </c>
      <c r="G31">
        <v>2.6979904633710277</v>
      </c>
      <c r="H31">
        <v>3.6693084659090687</v>
      </c>
      <c r="I31">
        <v>3.2380634582993792</v>
      </c>
      <c r="J31">
        <v>3.4884518191516491</v>
      </c>
      <c r="K31">
        <v>4.2472802126569036</v>
      </c>
      <c r="L31">
        <v>3.7898871105862924</v>
      </c>
      <c r="M31">
        <v>-5.3724939137622414</v>
      </c>
      <c r="N31">
        <v>-1.3611533279913601</v>
      </c>
      <c r="O31">
        <v>1.2916459688845521</v>
      </c>
      <c r="P31">
        <v>0.23297882866681618</v>
      </c>
      <c r="Q31">
        <v>8.5439674055189414</v>
      </c>
      <c r="R31">
        <v>3.1307614560662103</v>
      </c>
    </row>
    <row r="32" spans="1:18" x14ac:dyDescent="0.3">
      <c r="A32" s="1">
        <v>42552</v>
      </c>
      <c r="B32">
        <v>1.9609220556815643</v>
      </c>
      <c r="C32">
        <v>-20.945515619643416</v>
      </c>
      <c r="D32">
        <v>-3.3308981621942735E-2</v>
      </c>
      <c r="E32">
        <v>8.6735973597243259</v>
      </c>
      <c r="F32">
        <v>3.7174124992197051</v>
      </c>
      <c r="G32">
        <v>-0.2248317115697489</v>
      </c>
      <c r="H32">
        <v>0.36761488456103564</v>
      </c>
      <c r="I32">
        <v>8.7192132068212516</v>
      </c>
      <c r="J32">
        <v>-2.6682000040121068</v>
      </c>
      <c r="K32">
        <v>7.1985388692928325</v>
      </c>
      <c r="L32">
        <v>3.2319481557193512</v>
      </c>
      <c r="M32">
        <v>-7.6896255184880573</v>
      </c>
      <c r="N32">
        <v>-2.173796619153876</v>
      </c>
      <c r="O32">
        <v>0.88628374529943699</v>
      </c>
      <c r="P32">
        <v>7.6616059134735792E-2</v>
      </c>
      <c r="Q32">
        <v>5.7150645229861539</v>
      </c>
      <c r="R32">
        <v>-2.1754218000138508</v>
      </c>
    </row>
    <row r="33" spans="1:18" x14ac:dyDescent="0.3">
      <c r="A33" s="1">
        <v>42583</v>
      </c>
      <c r="B33">
        <v>5.5177002462983609</v>
      </c>
      <c r="C33">
        <v>1.4114333268820047</v>
      </c>
      <c r="D33">
        <v>4.7647751262577032</v>
      </c>
      <c r="E33">
        <v>13.018843951586433</v>
      </c>
      <c r="F33">
        <v>3.0918932882663057</v>
      </c>
      <c r="G33">
        <v>0.32115761415248301</v>
      </c>
      <c r="H33">
        <v>3.3808093983878678</v>
      </c>
      <c r="I33">
        <v>2.8448904749460695</v>
      </c>
      <c r="J33">
        <v>-9.878992925825969E-2</v>
      </c>
      <c r="K33">
        <v>6.2926059570989139</v>
      </c>
      <c r="L33">
        <v>3.5661503196979965</v>
      </c>
      <c r="M33">
        <v>-5.0195339702377026</v>
      </c>
      <c r="N33">
        <v>-0.1556780554195285</v>
      </c>
      <c r="O33">
        <v>0.33076508456963438</v>
      </c>
      <c r="P33">
        <v>-0.52814959142702378</v>
      </c>
      <c r="Q33">
        <v>9.0492129797107737</v>
      </c>
      <c r="R33">
        <v>3.9988791123394094</v>
      </c>
    </row>
    <row r="34" spans="1:18" x14ac:dyDescent="0.3">
      <c r="A34" s="1">
        <v>42614</v>
      </c>
      <c r="B34">
        <v>2.1239314808240124</v>
      </c>
      <c r="C34">
        <v>-17.275409543097439</v>
      </c>
      <c r="D34">
        <v>3.1832781908365178</v>
      </c>
      <c r="E34">
        <v>11.852033351769649</v>
      </c>
      <c r="F34">
        <v>1.9521787632906182</v>
      </c>
      <c r="G34">
        <v>1.6773129841945575</v>
      </c>
      <c r="H34">
        <v>2.963650321982243</v>
      </c>
      <c r="I34">
        <v>7.4383047123290424</v>
      </c>
      <c r="J34">
        <v>5.5347038333161578</v>
      </c>
      <c r="K34">
        <v>12.243096104756134</v>
      </c>
      <c r="L34">
        <v>3.8745606022785068</v>
      </c>
      <c r="M34">
        <v>-2.4145271496057319</v>
      </c>
      <c r="N34">
        <v>1.1323252988081975</v>
      </c>
      <c r="O34">
        <v>0.94037845669339504</v>
      </c>
      <c r="P34">
        <v>-0.17199186242902442</v>
      </c>
      <c r="Q34">
        <v>6.3552830724356966</v>
      </c>
      <c r="R34">
        <v>4.2879669226716857</v>
      </c>
    </row>
    <row r="35" spans="1:18" x14ac:dyDescent="0.3">
      <c r="A35" s="1">
        <v>42644</v>
      </c>
      <c r="B35">
        <v>-0.10549102720634096</v>
      </c>
      <c r="C35">
        <v>-23.057530617210688</v>
      </c>
      <c r="D35">
        <v>1.5988035355841674</v>
      </c>
      <c r="E35">
        <v>-4.3306182118249552</v>
      </c>
      <c r="F35">
        <v>-2.297213644038905</v>
      </c>
      <c r="G35">
        <v>2.623455327744594</v>
      </c>
      <c r="H35">
        <v>-0.3883206368874994</v>
      </c>
      <c r="I35">
        <v>8.1811714857926319</v>
      </c>
      <c r="J35">
        <v>-0.16097640710505345</v>
      </c>
      <c r="K35">
        <v>7.9857287910056272</v>
      </c>
      <c r="L35">
        <v>3.9740512857669614</v>
      </c>
      <c r="M35">
        <v>0.61017740762730455</v>
      </c>
      <c r="N35">
        <v>2.7073110131403268</v>
      </c>
      <c r="O35">
        <v>2.0255606017852017</v>
      </c>
      <c r="P35">
        <v>0.13898599832742775</v>
      </c>
      <c r="Q35">
        <v>11.233556173516888</v>
      </c>
      <c r="R35">
        <v>2.9213315285393548</v>
      </c>
    </row>
    <row r="36" spans="1:18" x14ac:dyDescent="0.3">
      <c r="A36" s="1">
        <v>42675</v>
      </c>
      <c r="B36">
        <v>3.2127522980832595</v>
      </c>
      <c r="C36">
        <v>-20.143095279778038</v>
      </c>
      <c r="D36">
        <v>4.8453460014444119</v>
      </c>
      <c r="E36">
        <v>0.88142381131990533</v>
      </c>
      <c r="F36">
        <v>-2.1936916753335822</v>
      </c>
      <c r="G36">
        <v>5.3788546539307163</v>
      </c>
      <c r="H36">
        <v>0.10195691227319514</v>
      </c>
      <c r="I36">
        <v>3.0459515968306334</v>
      </c>
      <c r="J36">
        <v>3.1585248381964135</v>
      </c>
      <c r="K36">
        <v>9.4842814384924452</v>
      </c>
      <c r="L36">
        <v>4.2501369890128444</v>
      </c>
      <c r="M36">
        <v>4.5843973790728541</v>
      </c>
      <c r="N36">
        <v>-0.91281087694660812</v>
      </c>
      <c r="O36">
        <v>2.9384212386693633</v>
      </c>
      <c r="P36">
        <v>0.60547614614480949</v>
      </c>
      <c r="Q36">
        <v>-1.2141344828473137</v>
      </c>
      <c r="R36">
        <v>5.7409811639173256</v>
      </c>
    </row>
    <row r="37" spans="1:18" x14ac:dyDescent="0.3">
      <c r="A37" s="1">
        <v>42705</v>
      </c>
      <c r="B37">
        <v>2.2989432795626783</v>
      </c>
      <c r="C37">
        <v>18.120798674221135</v>
      </c>
      <c r="D37">
        <v>4.4472490792052355</v>
      </c>
      <c r="E37">
        <v>-3.8998745410694653</v>
      </c>
      <c r="F37">
        <v>-0.85961534679978513</v>
      </c>
      <c r="G37">
        <v>7.8468037717061065</v>
      </c>
      <c r="H37">
        <v>3.3479558029293912</v>
      </c>
      <c r="I37">
        <v>5.2781583109674557</v>
      </c>
      <c r="J37">
        <v>5.6348961650065803</v>
      </c>
      <c r="K37">
        <v>4.646966041399196</v>
      </c>
      <c r="L37">
        <v>4.982185419692442</v>
      </c>
      <c r="M37">
        <v>7.5018166027796269</v>
      </c>
      <c r="N37">
        <v>7.3316186301936739</v>
      </c>
      <c r="O37">
        <v>3.8672840553762882</v>
      </c>
      <c r="P37">
        <v>0.6959049437558491</v>
      </c>
      <c r="Q37">
        <v>2.7626022326359987</v>
      </c>
      <c r="R37">
        <v>4.1230284088293274</v>
      </c>
    </row>
    <row r="38" spans="1:18" x14ac:dyDescent="0.3">
      <c r="A38" s="1">
        <v>42736</v>
      </c>
      <c r="B38">
        <v>3.6309353186122451</v>
      </c>
      <c r="C38">
        <v>18.074418708207432</v>
      </c>
      <c r="D38">
        <v>4.2222894588920212</v>
      </c>
      <c r="E38">
        <v>4.867216307662531</v>
      </c>
      <c r="F38">
        <v>6.2803582716022106</v>
      </c>
      <c r="G38">
        <v>7.1536618196664108</v>
      </c>
      <c r="H38">
        <v>9.0888808779107109</v>
      </c>
      <c r="I38">
        <v>2.7849909410873011</v>
      </c>
      <c r="J38">
        <v>3.7686560797011452</v>
      </c>
      <c r="K38">
        <v>10.974471462314469</v>
      </c>
      <c r="L38">
        <v>4.5638065791946616</v>
      </c>
      <c r="M38">
        <v>4.0152519194309093</v>
      </c>
      <c r="N38">
        <v>8.2896055474620312E-2</v>
      </c>
      <c r="O38">
        <v>2.8278284095871697</v>
      </c>
      <c r="P38">
        <v>1.4437321517436317</v>
      </c>
      <c r="Q38">
        <v>6.1193055281976854</v>
      </c>
      <c r="R38">
        <v>8.4985015671876738</v>
      </c>
    </row>
    <row r="39" spans="1:18" x14ac:dyDescent="0.3">
      <c r="A39" s="1">
        <v>42767</v>
      </c>
      <c r="B39">
        <v>5.8386072525113235</v>
      </c>
      <c r="C39">
        <v>-14.4279567077661</v>
      </c>
      <c r="D39">
        <v>3.9176073444930068</v>
      </c>
      <c r="E39">
        <v>7.1895019949303958</v>
      </c>
      <c r="F39">
        <v>4.5873604868917823</v>
      </c>
      <c r="G39">
        <v>5.293649653062829</v>
      </c>
      <c r="H39">
        <v>7.1352197750436375</v>
      </c>
      <c r="I39">
        <v>3.5311298157851354</v>
      </c>
      <c r="J39">
        <v>5.8151908152022997</v>
      </c>
      <c r="K39">
        <v>7.1518241896181962</v>
      </c>
      <c r="L39">
        <v>4.1050233924363937</v>
      </c>
      <c r="M39">
        <v>7.4521759535814738</v>
      </c>
      <c r="N39">
        <v>2.1284148636562463</v>
      </c>
      <c r="O39">
        <v>4.3089443061098791</v>
      </c>
      <c r="P39">
        <v>1.4194700652586647</v>
      </c>
      <c r="Q39">
        <v>1.8723811283457366</v>
      </c>
      <c r="R39">
        <v>6.4158350466912708</v>
      </c>
    </row>
    <row r="40" spans="1:18" x14ac:dyDescent="0.3">
      <c r="A40" s="1">
        <v>42795</v>
      </c>
      <c r="B40">
        <v>4.2853292116608657</v>
      </c>
      <c r="C40">
        <v>-8.4328905632868612</v>
      </c>
      <c r="D40">
        <v>7.0288817704801261</v>
      </c>
      <c r="E40">
        <v>6.5138548017721831</v>
      </c>
      <c r="F40">
        <v>3.5407432494060345</v>
      </c>
      <c r="G40">
        <v>3.5894667765298891</v>
      </c>
      <c r="H40">
        <v>8.0487685910914735</v>
      </c>
      <c r="I40">
        <v>0.9943956116499777</v>
      </c>
      <c r="J40">
        <v>10.452165530777961</v>
      </c>
      <c r="K40">
        <v>-0.1096867645341888</v>
      </c>
      <c r="L40">
        <v>3.9850791832097343</v>
      </c>
      <c r="M40">
        <v>10.011098998299815</v>
      </c>
      <c r="N40">
        <v>4.0430869567532994</v>
      </c>
      <c r="O40">
        <v>3.4488997616641086</v>
      </c>
      <c r="P40">
        <v>2.2950629921763266</v>
      </c>
      <c r="Q40">
        <v>4.8193673531687722</v>
      </c>
      <c r="R40">
        <v>8.8683966670421341</v>
      </c>
    </row>
    <row r="41" spans="1:18" x14ac:dyDescent="0.3">
      <c r="A41" s="1">
        <v>42826</v>
      </c>
      <c r="B41">
        <v>1.1868017932501687</v>
      </c>
      <c r="C41">
        <v>-9.3097250296083018</v>
      </c>
      <c r="D41">
        <v>0.44382833880798955</v>
      </c>
      <c r="E41">
        <v>-2.964237947309357</v>
      </c>
      <c r="F41">
        <v>2.2563257069012792</v>
      </c>
      <c r="G41">
        <v>1.7020364198533144</v>
      </c>
      <c r="H41">
        <v>4.0194147904463193</v>
      </c>
      <c r="I41">
        <v>14.02154963979379</v>
      </c>
      <c r="J41">
        <v>2.0763002192707631</v>
      </c>
      <c r="K41">
        <v>7.9544770666374518</v>
      </c>
      <c r="L41">
        <v>3.6222935592809051</v>
      </c>
      <c r="M41">
        <v>4.9740704000187321</v>
      </c>
      <c r="N41">
        <v>2.7387902173742873E-2</v>
      </c>
      <c r="O41">
        <v>4.3792396135503111</v>
      </c>
      <c r="P41">
        <v>1.932617833363139</v>
      </c>
      <c r="Q41">
        <v>-0.8787366765314033</v>
      </c>
      <c r="R41">
        <v>2.5894779315142671</v>
      </c>
    </row>
    <row r="42" spans="1:18" x14ac:dyDescent="0.3">
      <c r="A42" s="1">
        <v>42856</v>
      </c>
      <c r="B42">
        <v>2.4660810832007058</v>
      </c>
      <c r="C42">
        <v>43.540278594323979</v>
      </c>
      <c r="D42">
        <v>-1.1649824669174649</v>
      </c>
      <c r="E42">
        <v>-1.0906783756067995</v>
      </c>
      <c r="F42">
        <v>2.5150913419851122</v>
      </c>
      <c r="G42">
        <v>0.82452566549582684</v>
      </c>
      <c r="H42">
        <v>0.859835358895225</v>
      </c>
      <c r="I42">
        <v>2.466418231643928</v>
      </c>
      <c r="J42">
        <v>2.1709579796514333</v>
      </c>
      <c r="K42">
        <v>6.2011260039818836</v>
      </c>
      <c r="L42">
        <v>3.4083126740951428</v>
      </c>
      <c r="M42">
        <v>5.0105701463381251</v>
      </c>
      <c r="N42">
        <v>1.7724184158498701</v>
      </c>
      <c r="O42">
        <v>3.2228771554102025</v>
      </c>
      <c r="P42">
        <v>1.8959759654520525</v>
      </c>
      <c r="Q42">
        <v>11.395336145250681</v>
      </c>
      <c r="R42">
        <v>4.1606316271347623</v>
      </c>
    </row>
    <row r="43" spans="1:18" x14ac:dyDescent="0.3">
      <c r="A43" s="1">
        <v>42887</v>
      </c>
      <c r="B43">
        <v>3.9169170095541261</v>
      </c>
      <c r="C43">
        <v>-48.587184194250341</v>
      </c>
      <c r="D43">
        <v>4.6967501470637245</v>
      </c>
      <c r="E43">
        <v>13.478965664345523</v>
      </c>
      <c r="F43">
        <v>3.9736650062745156</v>
      </c>
      <c r="G43">
        <v>1.2835644558133481</v>
      </c>
      <c r="H43">
        <v>2.8121325131134114</v>
      </c>
      <c r="I43">
        <v>7.7408756060077764</v>
      </c>
      <c r="J43">
        <v>4.4192313420041529</v>
      </c>
      <c r="K43">
        <v>-0.12615204378488443</v>
      </c>
      <c r="L43">
        <v>3.5788167962439843</v>
      </c>
      <c r="M43">
        <v>5.2771013843956354</v>
      </c>
      <c r="N43">
        <v>3.3921375150260076</v>
      </c>
      <c r="O43">
        <v>3.2863782716024588</v>
      </c>
      <c r="P43">
        <v>1.6282123577421146</v>
      </c>
      <c r="Q43">
        <v>2.471421475132999</v>
      </c>
      <c r="R43">
        <v>2.3803953209832258</v>
      </c>
    </row>
    <row r="44" spans="1:18" x14ac:dyDescent="0.3">
      <c r="A44" s="1">
        <v>42917</v>
      </c>
      <c r="B44">
        <v>4.3842816718347706</v>
      </c>
      <c r="C44">
        <v>-51.250307117475622</v>
      </c>
      <c r="D44">
        <v>4.4511882429572722</v>
      </c>
      <c r="E44">
        <v>12.067245221236988</v>
      </c>
      <c r="F44">
        <v>8.8566523964208557</v>
      </c>
      <c r="G44">
        <v>3.0472037372656615</v>
      </c>
      <c r="H44">
        <v>3.0123125388904555</v>
      </c>
      <c r="I44">
        <v>4.4753685869461322</v>
      </c>
      <c r="J44">
        <v>8.0816071433780934</v>
      </c>
      <c r="K44">
        <v>7.7310784446507057</v>
      </c>
      <c r="L44">
        <v>3.9557919892390316</v>
      </c>
      <c r="M44">
        <v>5.1191717054620369</v>
      </c>
      <c r="N44">
        <v>2.9796454743634655</v>
      </c>
      <c r="O44">
        <v>3.9549071168720502</v>
      </c>
      <c r="P44">
        <v>1.4237126710162471</v>
      </c>
      <c r="Q44">
        <v>-1.8099564870252891</v>
      </c>
      <c r="R44">
        <v>3.8129465606582471</v>
      </c>
    </row>
    <row r="45" spans="1:18" x14ac:dyDescent="0.3">
      <c r="A45" s="1">
        <v>42948</v>
      </c>
      <c r="B45">
        <v>2.2978872689531755</v>
      </c>
      <c r="C45">
        <v>-57.060650481007031</v>
      </c>
      <c r="D45">
        <v>3.0532516408779315</v>
      </c>
      <c r="E45">
        <v>8.8835551064236427</v>
      </c>
      <c r="F45">
        <v>10.106545380136154</v>
      </c>
      <c r="G45">
        <v>3.6675564442908808</v>
      </c>
      <c r="H45">
        <v>1.88013752569654</v>
      </c>
      <c r="I45">
        <v>5.742583493352015</v>
      </c>
      <c r="J45">
        <v>5.2666972057090078</v>
      </c>
      <c r="K45">
        <v>6.7164654144248317</v>
      </c>
      <c r="L45">
        <v>3.9754366335551481</v>
      </c>
      <c r="M45">
        <v>4.0247816087199766</v>
      </c>
      <c r="N45">
        <v>2.7968989267953077</v>
      </c>
      <c r="O45">
        <v>4.1398454569978327</v>
      </c>
      <c r="P45">
        <v>1.4583987277171104</v>
      </c>
      <c r="Q45">
        <v>1.0764977831659195</v>
      </c>
      <c r="R45">
        <v>0.46179578904880714</v>
      </c>
    </row>
    <row r="46" spans="1:18" x14ac:dyDescent="0.3">
      <c r="A46" s="1">
        <v>42979</v>
      </c>
      <c r="B46">
        <v>3.7264591610750131</v>
      </c>
      <c r="C46">
        <v>-49.729820000206601</v>
      </c>
      <c r="D46">
        <v>3.2104336046781015</v>
      </c>
      <c r="E46">
        <v>0.64922394696198182</v>
      </c>
      <c r="F46">
        <v>7.5167110599186913</v>
      </c>
      <c r="G46">
        <v>3.4285468830612018</v>
      </c>
      <c r="H46">
        <v>-0.47558609352442716</v>
      </c>
      <c r="I46">
        <v>2.7038257434032715</v>
      </c>
      <c r="J46">
        <v>-1.4318288301803079</v>
      </c>
      <c r="K46">
        <v>-3.8131258366462077</v>
      </c>
      <c r="L46">
        <v>3.8132544853788772</v>
      </c>
      <c r="M46">
        <v>3.1091937118039823</v>
      </c>
      <c r="N46">
        <v>2.9195279867729056</v>
      </c>
      <c r="O46">
        <v>2.8260912903394342</v>
      </c>
      <c r="P46">
        <v>0.54464078131940141</v>
      </c>
      <c r="Q46">
        <v>2.845417613321672</v>
      </c>
      <c r="R46">
        <v>1.5404651659810042</v>
      </c>
    </row>
    <row r="47" spans="1:18" x14ac:dyDescent="0.3">
      <c r="A47" s="1">
        <v>43009</v>
      </c>
      <c r="B47">
        <v>4.3692551024638817</v>
      </c>
      <c r="C47">
        <v>-46.795651818963478</v>
      </c>
      <c r="D47">
        <v>2.650581928051011</v>
      </c>
      <c r="E47">
        <v>11.91286707894217</v>
      </c>
      <c r="F47">
        <v>-2.4991591403894375</v>
      </c>
      <c r="G47">
        <v>3.6186702882370128</v>
      </c>
      <c r="H47">
        <v>0.74174113757786131</v>
      </c>
      <c r="I47">
        <v>0.28728321819329494</v>
      </c>
      <c r="J47">
        <v>10.007083122289345</v>
      </c>
      <c r="K47">
        <v>4.128812350920839</v>
      </c>
      <c r="L47">
        <v>3.8589680787204372</v>
      </c>
      <c r="M47">
        <v>5.0647728546889113</v>
      </c>
      <c r="N47">
        <v>3.1339345707568071</v>
      </c>
      <c r="O47">
        <v>2.0765710845704177</v>
      </c>
      <c r="P47">
        <v>-0.51594313232250499</v>
      </c>
      <c r="Q47">
        <v>4.3836871637045647</v>
      </c>
      <c r="R47">
        <v>3.6960433117859424</v>
      </c>
    </row>
    <row r="48" spans="1:18" x14ac:dyDescent="0.3">
      <c r="A48" s="1">
        <v>43040</v>
      </c>
      <c r="B48">
        <v>2.0527938880683223</v>
      </c>
      <c r="C48">
        <v>-55.580217204138279</v>
      </c>
      <c r="D48">
        <v>4.4918359251427233</v>
      </c>
      <c r="E48">
        <v>2.7172040171334402</v>
      </c>
      <c r="F48">
        <v>-4.5503943432063494</v>
      </c>
      <c r="G48">
        <v>2.5388256755121574</v>
      </c>
      <c r="H48">
        <v>-0.69611192012563095</v>
      </c>
      <c r="I48">
        <v>3.4796565784427571</v>
      </c>
      <c r="J48">
        <v>0.67906603110314734</v>
      </c>
      <c r="K48">
        <v>-3.4385509014691991</v>
      </c>
      <c r="L48">
        <v>3.5918661376200163</v>
      </c>
      <c r="M48">
        <v>2.845545393786125</v>
      </c>
      <c r="N48">
        <v>6.784810578795117</v>
      </c>
      <c r="O48">
        <v>1.5281764558155544</v>
      </c>
      <c r="P48">
        <v>-0.77149912496923889</v>
      </c>
      <c r="Q48">
        <v>2.6840717829778953</v>
      </c>
      <c r="R48">
        <v>-1.2099608228520111</v>
      </c>
    </row>
    <row r="49" spans="1:18" x14ac:dyDescent="0.3">
      <c r="A49" s="1">
        <v>43070</v>
      </c>
      <c r="B49">
        <v>1.649653928729748</v>
      </c>
      <c r="C49">
        <v>-60.887731564169187</v>
      </c>
      <c r="D49">
        <v>-0.50938372631927109</v>
      </c>
      <c r="E49">
        <v>2.7246654601033526</v>
      </c>
      <c r="F49">
        <v>-3.4894589439882964</v>
      </c>
      <c r="G49">
        <v>1.7091666026171737</v>
      </c>
      <c r="H49">
        <v>-1.9808585942730161</v>
      </c>
      <c r="I49">
        <v>4.9078486305073881</v>
      </c>
      <c r="J49">
        <v>9.1534453094262318</v>
      </c>
      <c r="K49">
        <v>8.6915404495798896</v>
      </c>
      <c r="L49">
        <v>3.3263621404950925</v>
      </c>
      <c r="M49">
        <v>7.7867162037932758E-2</v>
      </c>
      <c r="N49">
        <v>1.3733441169050167</v>
      </c>
      <c r="O49">
        <v>2.850603044609997</v>
      </c>
      <c r="P49">
        <v>-0.11066766868847822</v>
      </c>
      <c r="Q49">
        <v>11.914515217384732</v>
      </c>
      <c r="R49">
        <v>-0.35366761709973105</v>
      </c>
    </row>
    <row r="50" spans="1:18" x14ac:dyDescent="0.3">
      <c r="A50" s="1">
        <v>43101</v>
      </c>
      <c r="B50">
        <v>1.489668624381423</v>
      </c>
      <c r="C50">
        <v>-57.241057318150851</v>
      </c>
      <c r="D50">
        <v>2.5668456465218128</v>
      </c>
      <c r="E50">
        <v>7.1046140367057689</v>
      </c>
      <c r="F50">
        <v>-3.7826181982963618</v>
      </c>
      <c r="G50">
        <v>2.4896011641697129</v>
      </c>
      <c r="H50">
        <v>1.6880501640926582E-2</v>
      </c>
      <c r="I50">
        <v>2.7943639752206195</v>
      </c>
      <c r="J50">
        <v>-0.35004242066572999</v>
      </c>
      <c r="K50">
        <v>5.5497436660596975</v>
      </c>
      <c r="L50">
        <v>3.6289542186207484</v>
      </c>
      <c r="M50">
        <v>1.2075386872747202</v>
      </c>
      <c r="N50">
        <v>2.628187901962022</v>
      </c>
      <c r="O50">
        <v>2.8167208925503218</v>
      </c>
      <c r="P50">
        <v>2.8803598007752953</v>
      </c>
      <c r="Q50">
        <v>6.8465496953020448</v>
      </c>
      <c r="R50">
        <v>3.2836107019079179</v>
      </c>
    </row>
    <row r="51" spans="1:18" x14ac:dyDescent="0.3">
      <c r="A51" s="1">
        <v>43132</v>
      </c>
      <c r="B51">
        <v>3.077794405344477</v>
      </c>
      <c r="C51">
        <v>-52.09351974817757</v>
      </c>
      <c r="D51">
        <v>4.5756604563921996</v>
      </c>
      <c r="E51">
        <v>12.449815296602964</v>
      </c>
      <c r="F51">
        <v>0.45884610237443724</v>
      </c>
      <c r="G51">
        <v>2.4544046504198604</v>
      </c>
      <c r="H51">
        <v>3.3841164921024642</v>
      </c>
      <c r="I51">
        <v>4.0738932882205461</v>
      </c>
      <c r="J51">
        <v>3.0883010798171711</v>
      </c>
      <c r="K51">
        <v>5.146766616527799</v>
      </c>
      <c r="L51">
        <v>3.8425666396097853</v>
      </c>
      <c r="M51">
        <v>1.4434816803940151</v>
      </c>
      <c r="N51">
        <v>2.0907618708573494</v>
      </c>
      <c r="O51">
        <v>3.5207177886908596</v>
      </c>
      <c r="P51">
        <v>2.2296689628668247</v>
      </c>
      <c r="Q51">
        <v>4.3923325905479231</v>
      </c>
      <c r="R51">
        <v>2.778399499936171</v>
      </c>
    </row>
    <row r="52" spans="1:18" x14ac:dyDescent="0.3">
      <c r="A52" s="1">
        <v>43160</v>
      </c>
      <c r="B52">
        <v>3.1835997872900634</v>
      </c>
      <c r="C52">
        <v>-55.05989264057596</v>
      </c>
      <c r="D52">
        <v>4.9668684635873319</v>
      </c>
      <c r="E52">
        <v>8.1521802904707101</v>
      </c>
      <c r="F52">
        <v>1.3913961217415221</v>
      </c>
      <c r="G52">
        <v>2.1839222441042381</v>
      </c>
      <c r="H52">
        <v>3.4980817319931106</v>
      </c>
      <c r="I52">
        <v>13.379961198502329</v>
      </c>
      <c r="J52">
        <v>3.8459524232424087</v>
      </c>
      <c r="K52">
        <v>4.1757917007561076</v>
      </c>
      <c r="L52">
        <v>4.0551380979122769</v>
      </c>
      <c r="M52">
        <v>0.88032344068236057</v>
      </c>
      <c r="N52">
        <v>2.2084564162201445</v>
      </c>
      <c r="O52">
        <v>4.7186847752640233</v>
      </c>
      <c r="P52">
        <v>2.4700981588184732</v>
      </c>
      <c r="Q52">
        <v>5.8791606841542858</v>
      </c>
      <c r="R52">
        <v>-0.88258814296958121</v>
      </c>
    </row>
    <row r="53" spans="1:18" x14ac:dyDescent="0.3">
      <c r="A53" s="1">
        <v>43191</v>
      </c>
      <c r="B53">
        <v>3.6767834486713014</v>
      </c>
      <c r="C53">
        <v>-40.747558867337808</v>
      </c>
      <c r="D53">
        <v>5.8351225473032571</v>
      </c>
      <c r="E53">
        <v>6.2881971252538591</v>
      </c>
      <c r="F53">
        <v>3.688658690935668</v>
      </c>
      <c r="G53">
        <v>3.5402408692604297</v>
      </c>
      <c r="H53">
        <v>3.5119644220588953</v>
      </c>
      <c r="I53">
        <v>-4.4381472074398971</v>
      </c>
      <c r="J53">
        <v>14.463353566317096</v>
      </c>
      <c r="K53">
        <v>4.293511284932805</v>
      </c>
      <c r="L53">
        <v>4.2546296822756062</v>
      </c>
      <c r="M53">
        <v>2.0787033038477176</v>
      </c>
      <c r="N53">
        <v>5.7667132161580241</v>
      </c>
      <c r="O53">
        <v>5.3296181951309336</v>
      </c>
      <c r="P53">
        <v>2.1121293314651552</v>
      </c>
      <c r="Q53">
        <v>11.422348475272841</v>
      </c>
      <c r="R53">
        <v>4.0714814452130099</v>
      </c>
    </row>
    <row r="54" spans="1:18" x14ac:dyDescent="0.3">
      <c r="A54" s="1">
        <v>43221</v>
      </c>
      <c r="B54">
        <v>4.527788634654641</v>
      </c>
      <c r="C54">
        <v>-59.382357765763956</v>
      </c>
      <c r="D54">
        <v>4.2575971728227699</v>
      </c>
      <c r="E54">
        <v>4.7389651106348509</v>
      </c>
      <c r="F54">
        <v>7.8436601463173901</v>
      </c>
      <c r="G54">
        <v>4.7192434872590923</v>
      </c>
      <c r="H54">
        <v>4.4095675236121252</v>
      </c>
      <c r="I54">
        <v>3.9627438052720549</v>
      </c>
      <c r="J54">
        <v>17.767744865164076</v>
      </c>
      <c r="K54">
        <v>9.0134560733003326</v>
      </c>
      <c r="L54">
        <v>4.5015073315755956</v>
      </c>
      <c r="M54">
        <v>4.5792444302566082</v>
      </c>
      <c r="N54">
        <v>6.068138590720153</v>
      </c>
      <c r="O54">
        <v>5.3177226803589264</v>
      </c>
      <c r="P54">
        <v>1.8057997337471221</v>
      </c>
      <c r="Q54">
        <v>0.72741187724145107</v>
      </c>
      <c r="R54">
        <v>0.53638142879677275</v>
      </c>
    </row>
    <row r="55" spans="1:18" x14ac:dyDescent="0.3">
      <c r="A55" s="1">
        <v>43252</v>
      </c>
      <c r="B55">
        <v>3.3988661293374633</v>
      </c>
      <c r="C55">
        <v>-18.748651330262433</v>
      </c>
      <c r="D55">
        <v>2.7039133647770228</v>
      </c>
      <c r="E55">
        <v>3.8720552847434391</v>
      </c>
      <c r="F55">
        <v>10.905293163492161</v>
      </c>
      <c r="G55">
        <v>4.717881798453277</v>
      </c>
      <c r="H55">
        <v>3.3728913490593158</v>
      </c>
      <c r="I55">
        <v>1.5843162767998962</v>
      </c>
      <c r="J55">
        <v>2.1016723053074173</v>
      </c>
      <c r="K55">
        <v>5.7228634582129985</v>
      </c>
      <c r="L55">
        <v>4.3449285982082984</v>
      </c>
      <c r="M55">
        <v>6.6070728473659273</v>
      </c>
      <c r="N55">
        <v>6.2304472760365002</v>
      </c>
      <c r="O55">
        <v>4.9011172131550325</v>
      </c>
      <c r="P55">
        <v>1.6387806911520926</v>
      </c>
      <c r="Q55">
        <v>12.332830004255712</v>
      </c>
      <c r="R55">
        <v>-0.32890395818384377</v>
      </c>
    </row>
    <row r="56" spans="1:18" x14ac:dyDescent="0.3">
      <c r="A56" s="1">
        <v>43282</v>
      </c>
      <c r="B56">
        <v>2.3179501649284902</v>
      </c>
      <c r="C56">
        <v>17.105676479978342</v>
      </c>
      <c r="D56">
        <v>2.3923324249572033</v>
      </c>
      <c r="E56">
        <v>-0.36731810392957698</v>
      </c>
      <c r="F56">
        <v>6.3573549239828822</v>
      </c>
      <c r="G56">
        <v>3.8470094946872848</v>
      </c>
      <c r="H56">
        <v>4.4299093239643383</v>
      </c>
      <c r="I56">
        <v>0.52426740088118606</v>
      </c>
      <c r="J56">
        <v>4.1443119635629557</v>
      </c>
      <c r="K56">
        <v>7.5098969921840677</v>
      </c>
      <c r="L56">
        <v>4.2369200275437038</v>
      </c>
      <c r="M56">
        <v>8.4957672769590147</v>
      </c>
      <c r="N56">
        <v>5.8521060659296751</v>
      </c>
      <c r="O56">
        <v>4.4867561907207261</v>
      </c>
      <c r="P56">
        <v>1.3770690990915853</v>
      </c>
      <c r="Q56">
        <v>7.1454596323760313</v>
      </c>
      <c r="R56">
        <v>3.3550677176464632</v>
      </c>
    </row>
    <row r="57" spans="1:18" x14ac:dyDescent="0.3">
      <c r="A57" s="1">
        <v>43313</v>
      </c>
      <c r="B57">
        <v>3.6669853896331546</v>
      </c>
      <c r="C57">
        <v>6.5502330731749936</v>
      </c>
      <c r="D57">
        <v>4.4085769108227453</v>
      </c>
      <c r="E57">
        <v>-1.8296569108252072</v>
      </c>
      <c r="F57">
        <v>4.6675883825349871</v>
      </c>
      <c r="G57">
        <v>2.425953702719724</v>
      </c>
      <c r="H57">
        <v>3.1511210624629626</v>
      </c>
      <c r="I57">
        <v>3.3558569829342986</v>
      </c>
      <c r="J57">
        <v>1.5701700933749834</v>
      </c>
      <c r="K57">
        <v>5.5555953815289172</v>
      </c>
      <c r="L57">
        <v>4.0473710594753669</v>
      </c>
      <c r="M57">
        <v>9.2580111151563358</v>
      </c>
      <c r="N57">
        <v>3.6860075121776958</v>
      </c>
      <c r="O57">
        <v>4.2498672459975353</v>
      </c>
      <c r="P57">
        <v>1.2038590522202526</v>
      </c>
      <c r="Q57">
        <v>4.0397021397952813</v>
      </c>
      <c r="R57">
        <v>4.0459475153588897</v>
      </c>
    </row>
    <row r="58" spans="1:18" x14ac:dyDescent="0.3">
      <c r="A58" s="1">
        <v>43344</v>
      </c>
      <c r="B58">
        <v>1.7879230489091356</v>
      </c>
      <c r="C58">
        <v>8.2515796725733992</v>
      </c>
      <c r="D58">
        <v>1.4157834954247335</v>
      </c>
      <c r="E58">
        <v>-0.70538587841447509</v>
      </c>
      <c r="F58">
        <v>3.1108864692264859</v>
      </c>
      <c r="G58">
        <v>1.7451624979869109</v>
      </c>
      <c r="H58">
        <v>5.1303970183548273</v>
      </c>
      <c r="I58">
        <v>7.8616931483396257</v>
      </c>
      <c r="J58">
        <v>2.2563332408979733</v>
      </c>
      <c r="K58">
        <v>5.4784287729547856</v>
      </c>
      <c r="L58">
        <v>4.1271871505627473</v>
      </c>
      <c r="M58">
        <v>9.9617301636337316</v>
      </c>
      <c r="N58">
        <v>2.7820063588665107</v>
      </c>
      <c r="O58">
        <v>4.923396169070287</v>
      </c>
      <c r="P58">
        <v>1.1988022918344257</v>
      </c>
      <c r="Q58">
        <v>2.2802524062309288</v>
      </c>
      <c r="R58">
        <v>1.7219203821458677</v>
      </c>
    </row>
    <row r="59" spans="1:18" x14ac:dyDescent="0.3">
      <c r="A59" s="1">
        <v>43374</v>
      </c>
      <c r="B59">
        <v>2.1579882810338376</v>
      </c>
      <c r="C59">
        <v>4.0264121445712959</v>
      </c>
      <c r="D59">
        <v>3.9743418662601329</v>
      </c>
      <c r="E59">
        <v>-1.1671150354947457</v>
      </c>
      <c r="F59">
        <v>10.794294927006803</v>
      </c>
      <c r="G59">
        <v>2.2645785563592824</v>
      </c>
      <c r="H59">
        <v>4.6946873538174003</v>
      </c>
      <c r="I59">
        <v>6.4037631330447624</v>
      </c>
      <c r="J59">
        <v>0.14944797231750329</v>
      </c>
      <c r="K59">
        <v>5.5102860121009911</v>
      </c>
      <c r="L59">
        <v>4.4246629081368525</v>
      </c>
      <c r="M59">
        <v>10.974157363004039</v>
      </c>
      <c r="N59">
        <v>1.4683221154686521</v>
      </c>
      <c r="O59">
        <v>4.5818249474700963</v>
      </c>
      <c r="P59">
        <v>1.3220622863612306</v>
      </c>
      <c r="Q59">
        <v>6.5532904787588393</v>
      </c>
      <c r="R59">
        <v>2.2773714195024581</v>
      </c>
    </row>
    <row r="60" spans="1:18" x14ac:dyDescent="0.3">
      <c r="A60" s="1">
        <v>43405</v>
      </c>
      <c r="B60">
        <v>0.13795551631450564</v>
      </c>
      <c r="C60">
        <v>19.005216570930486</v>
      </c>
      <c r="D60">
        <v>-0.32429744485138201</v>
      </c>
      <c r="E60">
        <v>-1.7031027904401554</v>
      </c>
      <c r="F60">
        <v>8.8053234465365904</v>
      </c>
      <c r="G60">
        <v>1.6032198358654881</v>
      </c>
      <c r="H60">
        <v>5.6293358667677751</v>
      </c>
      <c r="I60">
        <v>8.0285829339816104</v>
      </c>
      <c r="J60">
        <v>11.572076549117043</v>
      </c>
      <c r="K60">
        <v>11.21554539039245</v>
      </c>
      <c r="L60">
        <v>4.5423094489043052</v>
      </c>
      <c r="M60">
        <v>10.40355392033338</v>
      </c>
      <c r="N60">
        <v>1.197002555400644</v>
      </c>
      <c r="O60">
        <v>5.0300607717439902</v>
      </c>
      <c r="P60">
        <v>1.6518483117733638</v>
      </c>
      <c r="Q60">
        <v>6.7320654751563467</v>
      </c>
      <c r="R60">
        <v>4.1957500476767109</v>
      </c>
    </row>
    <row r="61" spans="1:18" x14ac:dyDescent="0.3">
      <c r="A61" s="1">
        <v>43435</v>
      </c>
      <c r="B61">
        <v>0.68828450102185457</v>
      </c>
      <c r="C61">
        <v>4.2667241281517647</v>
      </c>
      <c r="D61">
        <v>2.686699073701476</v>
      </c>
      <c r="E61">
        <v>2.2515084103488618</v>
      </c>
      <c r="F61">
        <v>7.761852608147592</v>
      </c>
      <c r="G61">
        <v>0.56153724875072442</v>
      </c>
      <c r="H61">
        <v>2.4665813825930627</v>
      </c>
      <c r="I61">
        <v>7.3809735083293191</v>
      </c>
      <c r="J61">
        <v>-5.8832188916887986</v>
      </c>
      <c r="K61">
        <v>2.8242180775225307</v>
      </c>
      <c r="L61">
        <v>4.0958649863284506</v>
      </c>
      <c r="M61">
        <v>6.5474818004608295</v>
      </c>
      <c r="N61">
        <v>2.2754308826214071</v>
      </c>
      <c r="O61">
        <v>3.2595085214097992</v>
      </c>
      <c r="P61">
        <v>2.1538399572016829</v>
      </c>
      <c r="Q61">
        <v>-3.5817503241914039</v>
      </c>
      <c r="R61">
        <v>4.5089403214276729</v>
      </c>
    </row>
    <row r="62" spans="1:18" x14ac:dyDescent="0.3">
      <c r="A62" s="1">
        <v>43466</v>
      </c>
      <c r="B62">
        <v>3.4553792165949062</v>
      </c>
      <c r="C62">
        <v>-0.92225244850968124</v>
      </c>
      <c r="D62">
        <v>3.0381910945388597</v>
      </c>
      <c r="E62">
        <v>0.28180778260332318</v>
      </c>
      <c r="F62">
        <v>4.3508144300925267</v>
      </c>
      <c r="G62">
        <v>2.2696714833527096</v>
      </c>
      <c r="H62">
        <v>4.4349731413618514</v>
      </c>
      <c r="I62">
        <v>5.7751360238465992</v>
      </c>
      <c r="J62">
        <v>17.734458364244787</v>
      </c>
      <c r="K62">
        <v>1.3808313900645572</v>
      </c>
      <c r="L62">
        <v>4.6258286341732457</v>
      </c>
      <c r="M62">
        <v>5.5600525812384802</v>
      </c>
      <c r="N62">
        <v>3.0795925655632317</v>
      </c>
      <c r="O62">
        <v>3.25212021904062</v>
      </c>
      <c r="P62">
        <v>2.4923938034278734</v>
      </c>
      <c r="Q62">
        <v>-3.317340633662397</v>
      </c>
      <c r="R62">
        <v>1.9795109683697092</v>
      </c>
    </row>
    <row r="63" spans="1:18" x14ac:dyDescent="0.3">
      <c r="A63" s="1">
        <v>43497</v>
      </c>
      <c r="B63">
        <v>2.4656508701072539</v>
      </c>
      <c r="C63">
        <v>2.2499354216780603</v>
      </c>
      <c r="D63">
        <v>3.0746034333260184</v>
      </c>
      <c r="E63">
        <v>-3.0641994131920427</v>
      </c>
      <c r="F63">
        <v>11.101528054428584</v>
      </c>
      <c r="G63">
        <v>4.4798433382642742</v>
      </c>
      <c r="H63">
        <v>3.348986790444286</v>
      </c>
      <c r="I63">
        <v>8.3882270358578808</v>
      </c>
      <c r="J63">
        <v>7.3774358061493501</v>
      </c>
      <c r="K63">
        <v>6.6320700989099635</v>
      </c>
      <c r="L63">
        <v>4.5550286391958537</v>
      </c>
      <c r="M63">
        <v>5.4441928139525828</v>
      </c>
      <c r="N63">
        <v>4.9522480203293924</v>
      </c>
      <c r="O63">
        <v>1.3365889663012211</v>
      </c>
      <c r="P63">
        <v>0.84809023737453515</v>
      </c>
      <c r="Q63">
        <v>3.0177985891837409</v>
      </c>
      <c r="R63">
        <v>1.3825020732345337</v>
      </c>
    </row>
    <row r="64" spans="1:18" x14ac:dyDescent="0.3">
      <c r="A64" s="1">
        <v>43525</v>
      </c>
      <c r="B64">
        <v>2.2463279079824048</v>
      </c>
      <c r="C64">
        <v>1.5951770591345849</v>
      </c>
      <c r="D64">
        <v>1.0446555789457932</v>
      </c>
      <c r="E64">
        <v>-1.1930312819223445</v>
      </c>
      <c r="F64">
        <v>9.0134736673232823</v>
      </c>
      <c r="G64">
        <v>4.8071756865632977</v>
      </c>
      <c r="H64">
        <v>2.3929347921788064</v>
      </c>
      <c r="I64">
        <v>2.4970641331921684</v>
      </c>
      <c r="J64">
        <v>2.1631875299896279</v>
      </c>
      <c r="K64">
        <v>7.5246490837125748</v>
      </c>
      <c r="L64">
        <v>4.2116474218473883</v>
      </c>
      <c r="M64">
        <v>3.6263827485173579</v>
      </c>
      <c r="N64">
        <v>4.8899456659842002</v>
      </c>
      <c r="O64">
        <v>1.1212863554312094</v>
      </c>
      <c r="P64">
        <v>1.0182822133668594</v>
      </c>
      <c r="Q64">
        <v>2.7359411535323233</v>
      </c>
      <c r="R64">
        <v>0.86107029895967457</v>
      </c>
    </row>
    <row r="65" spans="1:18" x14ac:dyDescent="0.3">
      <c r="A65" s="1">
        <v>43556</v>
      </c>
      <c r="B65">
        <v>0.42295654857727527</v>
      </c>
      <c r="C65">
        <v>-1.0805505431041809</v>
      </c>
      <c r="D65">
        <v>2.4435756528926333</v>
      </c>
      <c r="E65">
        <v>2.3632521377594458</v>
      </c>
      <c r="F65">
        <v>18.577037331790706</v>
      </c>
      <c r="G65">
        <v>3.9867795610985439</v>
      </c>
      <c r="H65">
        <v>1.2110746086291897</v>
      </c>
      <c r="I65">
        <v>11.337025966296295</v>
      </c>
      <c r="J65">
        <v>0.91870680440837305</v>
      </c>
      <c r="K65">
        <v>7.0649941062547157</v>
      </c>
      <c r="L65">
        <v>4.1465948326063824</v>
      </c>
      <c r="M65">
        <v>4.9430791524792852</v>
      </c>
      <c r="N65">
        <v>1.7228044111234908E-2</v>
      </c>
      <c r="O65">
        <v>1.3868636200129458</v>
      </c>
      <c r="P65">
        <v>0.8473403471241312</v>
      </c>
      <c r="Q65">
        <v>-2.1590438571098218</v>
      </c>
      <c r="R65">
        <v>-1.8494411237993091</v>
      </c>
    </row>
    <row r="66" spans="1:18" x14ac:dyDescent="0.3">
      <c r="A66" s="1">
        <v>43586</v>
      </c>
      <c r="B66">
        <v>0.36002037225570405</v>
      </c>
      <c r="C66">
        <v>10.649281912798031</v>
      </c>
      <c r="D66">
        <v>6.3321646731474175</v>
      </c>
      <c r="E66">
        <v>-3.3683332175584724E-2</v>
      </c>
      <c r="F66">
        <v>14.894846838162508</v>
      </c>
      <c r="G66">
        <v>3.0643802718095685</v>
      </c>
      <c r="H66">
        <v>2.8188284083180122</v>
      </c>
      <c r="I66">
        <v>8.860426743348043</v>
      </c>
      <c r="J66">
        <v>-5.6026674393433211</v>
      </c>
      <c r="K66">
        <v>9.9535035266695218</v>
      </c>
      <c r="L66">
        <v>4.3873724837406769</v>
      </c>
      <c r="M66">
        <v>5.3680307343288121</v>
      </c>
      <c r="N66">
        <v>0.91054610107106271</v>
      </c>
      <c r="O66">
        <v>2.721095086890557</v>
      </c>
      <c r="P66">
        <v>0.80327648833045373</v>
      </c>
      <c r="Q66">
        <v>5.8830657013869256</v>
      </c>
      <c r="R66">
        <v>2.2749329367789244</v>
      </c>
    </row>
    <row r="67" spans="1:18" x14ac:dyDescent="0.3">
      <c r="A67" s="1">
        <v>43617</v>
      </c>
      <c r="B67">
        <v>0.67938556041249853</v>
      </c>
      <c r="C67">
        <v>-3.2538771675048537</v>
      </c>
      <c r="D67">
        <v>3.4860504680745095</v>
      </c>
      <c r="E67">
        <v>-9.5512869118260824</v>
      </c>
      <c r="F67">
        <v>8.8732440356482414</v>
      </c>
      <c r="G67">
        <v>2.4927196733298445</v>
      </c>
      <c r="H67">
        <v>2.4876324348742855</v>
      </c>
      <c r="I67">
        <v>11.587759974089479</v>
      </c>
      <c r="J67">
        <v>5.7024054049429367</v>
      </c>
      <c r="K67">
        <v>9.6155191806401916</v>
      </c>
      <c r="L67">
        <v>4.5430862816993738</v>
      </c>
      <c r="M67">
        <v>4.3186713184916243</v>
      </c>
      <c r="N67">
        <v>3.5677441182137244</v>
      </c>
      <c r="O67">
        <v>3.4502756848117713</v>
      </c>
      <c r="P67">
        <v>0.96494376157477291</v>
      </c>
      <c r="Q67">
        <v>-2.2124732964674365</v>
      </c>
      <c r="R67">
        <v>2.9663207027484475</v>
      </c>
    </row>
    <row r="68" spans="1:18" x14ac:dyDescent="0.3">
      <c r="A68" s="1">
        <v>43647</v>
      </c>
      <c r="B68">
        <v>3.2295353532810793</v>
      </c>
      <c r="C68">
        <v>6.8660073235693488</v>
      </c>
      <c r="D68">
        <v>4.9990760837356447</v>
      </c>
      <c r="E68">
        <v>-11.984509256791881</v>
      </c>
      <c r="F68">
        <v>8.2055892468480067</v>
      </c>
      <c r="G68">
        <v>2.9185614720832405</v>
      </c>
      <c r="H68">
        <v>2.8993116552206573</v>
      </c>
      <c r="I68">
        <v>6.7671511330898397</v>
      </c>
      <c r="J68">
        <v>6.2153233207377241</v>
      </c>
      <c r="K68">
        <v>8.7795529651760802</v>
      </c>
      <c r="L68">
        <v>4.5323688517603387</v>
      </c>
      <c r="M68">
        <v>3.8581010591505702</v>
      </c>
      <c r="N68">
        <v>5.6188959811297678</v>
      </c>
      <c r="O68">
        <v>3.4514959861814845</v>
      </c>
      <c r="P68">
        <v>1.3868767651835157</v>
      </c>
      <c r="Q68">
        <v>4.5695306970755354</v>
      </c>
      <c r="R68">
        <v>-0.21180421383127168</v>
      </c>
    </row>
    <row r="69" spans="1:18" x14ac:dyDescent="0.3">
      <c r="A69" s="1">
        <v>43678</v>
      </c>
      <c r="B69">
        <v>1.4279764263966541</v>
      </c>
      <c r="C69">
        <v>7.8147154259748532</v>
      </c>
      <c r="D69">
        <v>2.0559518585467913</v>
      </c>
      <c r="E69">
        <v>-10.045819977686094</v>
      </c>
      <c r="F69">
        <v>5.0801418640748608</v>
      </c>
      <c r="G69">
        <v>3.7485644631750574</v>
      </c>
      <c r="H69">
        <v>2.8998180727712253</v>
      </c>
      <c r="I69">
        <v>9.0081822704548955</v>
      </c>
      <c r="J69">
        <v>5.9157696018857848</v>
      </c>
      <c r="K69">
        <v>8.9547347020063626</v>
      </c>
      <c r="L69">
        <v>4.3237795726959831</v>
      </c>
      <c r="M69">
        <v>2.3087954751642741</v>
      </c>
      <c r="N69">
        <v>-0.29461303145393458</v>
      </c>
      <c r="O69">
        <v>4.0582260762130886</v>
      </c>
      <c r="P69">
        <v>1.5820102186487617</v>
      </c>
      <c r="Q69">
        <v>5.3587816730040743</v>
      </c>
      <c r="R69">
        <v>-0.77834751158275139</v>
      </c>
    </row>
    <row r="70" spans="1:18" x14ac:dyDescent="0.3">
      <c r="A70" s="1">
        <v>43709</v>
      </c>
      <c r="B70">
        <v>0.66400139908738254</v>
      </c>
      <c r="C70">
        <v>3.4280741112649764</v>
      </c>
      <c r="D70">
        <v>3.2642209895439152</v>
      </c>
      <c r="E70">
        <v>-5.0836770263013875</v>
      </c>
      <c r="F70">
        <v>15.333422949391192</v>
      </c>
      <c r="G70">
        <v>4.1703680279699711</v>
      </c>
      <c r="H70">
        <v>4.1360032726572342</v>
      </c>
      <c r="I70">
        <v>3.5198485593757738</v>
      </c>
      <c r="J70">
        <v>6.244265427446166</v>
      </c>
      <c r="K70">
        <v>8.7800037213432489</v>
      </c>
      <c r="L70">
        <v>4.5259664498055656</v>
      </c>
      <c r="M70">
        <v>3.0557153637426069</v>
      </c>
      <c r="N70">
        <v>7.5506121410153071</v>
      </c>
      <c r="O70">
        <v>3.8917895187261706</v>
      </c>
      <c r="P70">
        <v>1.6746722175977595</v>
      </c>
      <c r="Q70">
        <v>8.9794792517303534</v>
      </c>
      <c r="R70">
        <v>5.8860555209498528</v>
      </c>
    </row>
    <row r="71" spans="1:18" x14ac:dyDescent="0.3">
      <c r="A71" s="1">
        <v>43739</v>
      </c>
      <c r="B71">
        <v>0.72723451367329517</v>
      </c>
      <c r="C71">
        <v>11.621652633514557</v>
      </c>
      <c r="D71">
        <v>2.8786888037384273</v>
      </c>
      <c r="E71">
        <v>7.7694221237795773</v>
      </c>
      <c r="F71">
        <v>1.0205768321274888</v>
      </c>
      <c r="G71">
        <v>4.3958121704826425</v>
      </c>
      <c r="H71">
        <v>2.822738515048087</v>
      </c>
      <c r="I71">
        <v>3.3973018651179245</v>
      </c>
      <c r="J71">
        <v>9.1173294730492671</v>
      </c>
      <c r="K71">
        <v>11.255785488303786</v>
      </c>
      <c r="L71">
        <v>4.2571637952724615</v>
      </c>
      <c r="M71">
        <v>1.782362882796491</v>
      </c>
      <c r="N71">
        <v>5.295626489370008</v>
      </c>
      <c r="O71">
        <v>3.8849769682143034</v>
      </c>
      <c r="P71">
        <v>1.7401837555840416</v>
      </c>
      <c r="Q71">
        <v>4.8720713360675347</v>
      </c>
      <c r="R71">
        <v>4.0502041477289907</v>
      </c>
    </row>
    <row r="72" spans="1:18" x14ac:dyDescent="0.3">
      <c r="A72" s="1">
        <v>43770</v>
      </c>
      <c r="B72">
        <v>1.6040228026660941</v>
      </c>
      <c r="C72">
        <v>3.5039983633418501</v>
      </c>
      <c r="D72">
        <v>4.3385544195358108</v>
      </c>
      <c r="E72">
        <v>12.076447851173057</v>
      </c>
      <c r="F72">
        <v>6.43372584142638</v>
      </c>
      <c r="G72">
        <v>4.6102309053828208</v>
      </c>
      <c r="H72">
        <v>1.645317717697182</v>
      </c>
      <c r="I72">
        <v>8.3912602270200836</v>
      </c>
      <c r="J72">
        <v>7.9089059158858959</v>
      </c>
      <c r="K72">
        <v>6.8028083023981054</v>
      </c>
      <c r="L72">
        <v>4.2592319893616946</v>
      </c>
      <c r="M72">
        <v>2.2195498353471521</v>
      </c>
      <c r="N72">
        <v>6.3408848799621609</v>
      </c>
      <c r="O72">
        <v>3.1823901670649235</v>
      </c>
      <c r="P72">
        <v>1.60115862601495</v>
      </c>
      <c r="Q72">
        <v>5.9169613581810978</v>
      </c>
      <c r="R72">
        <v>8.0733828936109973</v>
      </c>
    </row>
    <row r="73" spans="1:18" x14ac:dyDescent="0.3">
      <c r="A73" s="1">
        <v>43800</v>
      </c>
      <c r="B73">
        <v>2.7938605494846058</v>
      </c>
      <c r="C73">
        <v>-3.1386341753470219</v>
      </c>
      <c r="D73">
        <v>2.2330175245186155</v>
      </c>
      <c r="E73">
        <v>2.3610003068929473</v>
      </c>
      <c r="F73">
        <v>15.926670087773815</v>
      </c>
      <c r="G73">
        <v>4.6580497492645776</v>
      </c>
      <c r="H73">
        <v>3.3772632974663708</v>
      </c>
      <c r="I73">
        <v>5.4658816758774549</v>
      </c>
      <c r="J73">
        <v>3.0257850148308165</v>
      </c>
      <c r="K73">
        <v>6.1646728184370403</v>
      </c>
      <c r="L73">
        <v>3.9204339554939764</v>
      </c>
      <c r="M73">
        <v>1.7328018822758224</v>
      </c>
      <c r="N73">
        <v>-2.2989000426517805</v>
      </c>
      <c r="O73">
        <v>3.2493365788898672</v>
      </c>
      <c r="P73">
        <v>1.2510722151800877</v>
      </c>
      <c r="Q73">
        <v>6.1384483451537193</v>
      </c>
      <c r="R73">
        <v>10.074365089716977</v>
      </c>
    </row>
    <row r="74" spans="1:18" x14ac:dyDescent="0.3">
      <c r="A74" s="1">
        <v>43831</v>
      </c>
      <c r="B74">
        <v>1.0599143806578439</v>
      </c>
      <c r="C74">
        <v>13.695561211315948</v>
      </c>
      <c r="D74">
        <v>3.6184545940351427</v>
      </c>
      <c r="E74">
        <v>6.1379694818284776</v>
      </c>
      <c r="F74">
        <v>11.755166517455692</v>
      </c>
      <c r="G74">
        <v>4.6613461076322409</v>
      </c>
      <c r="H74">
        <v>4.3742505369212807</v>
      </c>
      <c r="I74">
        <v>4.621557118019723</v>
      </c>
      <c r="J74">
        <v>-2.1114539396151599E-2</v>
      </c>
      <c r="K74">
        <v>5.3991685159192855</v>
      </c>
      <c r="L74">
        <v>4.0585941188449226</v>
      </c>
      <c r="M74">
        <v>3.2282271239167244</v>
      </c>
      <c r="N74">
        <v>4.6291987133719488</v>
      </c>
      <c r="O74">
        <v>4.6866913850914358</v>
      </c>
      <c r="P74">
        <v>-2.1059121521516602</v>
      </c>
      <c r="Q74">
        <v>13.085114365741092</v>
      </c>
      <c r="R74">
        <v>2.2990040433732588</v>
      </c>
    </row>
    <row r="75" spans="1:18" x14ac:dyDescent="0.3">
      <c r="A75" s="1">
        <v>43862</v>
      </c>
      <c r="B75">
        <v>1.4074700602077428</v>
      </c>
      <c r="C75">
        <v>1.888843860285931</v>
      </c>
      <c r="D75">
        <v>0.96865955278128979</v>
      </c>
      <c r="E75">
        <v>3.4011633155136138</v>
      </c>
      <c r="F75">
        <v>-1.0634029585168463</v>
      </c>
      <c r="G75">
        <v>3.6486151717494408</v>
      </c>
      <c r="H75">
        <v>3.4647267880736763</v>
      </c>
      <c r="I75">
        <v>10.003768524617087</v>
      </c>
      <c r="J75">
        <v>-0.57120866026060924</v>
      </c>
      <c r="K75">
        <v>4.9923767878669452</v>
      </c>
      <c r="L75">
        <v>3.5856165766980439</v>
      </c>
      <c r="M75">
        <v>1.175842837955372</v>
      </c>
      <c r="N75">
        <v>-0.70220776083554881</v>
      </c>
      <c r="O75">
        <v>4.0377666074270309</v>
      </c>
      <c r="P75">
        <v>-2.9810808093241263</v>
      </c>
      <c r="Q75">
        <v>2.113673785455731</v>
      </c>
      <c r="R75">
        <v>1.6921867185732538</v>
      </c>
    </row>
    <row r="76" spans="1:18" x14ac:dyDescent="0.3">
      <c r="A76" s="1">
        <v>43891</v>
      </c>
      <c r="B76">
        <v>-0.66135246021009664</v>
      </c>
      <c r="C76">
        <v>-4.1269068820358257</v>
      </c>
      <c r="D76">
        <v>-6.7612319748002534</v>
      </c>
      <c r="E76">
        <v>1.0519100454525727</v>
      </c>
      <c r="F76">
        <v>0.46158799326182987</v>
      </c>
      <c r="G76">
        <v>-1.4167969788956185</v>
      </c>
      <c r="H76">
        <v>-11.74541450999854</v>
      </c>
      <c r="I76">
        <v>-28.930448078544558</v>
      </c>
      <c r="J76">
        <v>6.4445488131901669</v>
      </c>
      <c r="K76">
        <v>3.1434697862419085</v>
      </c>
      <c r="L76">
        <v>2.5111176719073853</v>
      </c>
      <c r="M76">
        <v>-2.6335823153552269</v>
      </c>
      <c r="N76">
        <v>-9.6413012613912059</v>
      </c>
      <c r="O76">
        <v>2.8639295965666349</v>
      </c>
      <c r="P76">
        <v>-14.740946485608347</v>
      </c>
      <c r="Q76">
        <v>-6.9042498011506126</v>
      </c>
      <c r="R76">
        <v>-14.544677305651348</v>
      </c>
    </row>
    <row r="77" spans="1:18" x14ac:dyDescent="0.3">
      <c r="A77" s="1">
        <v>43922</v>
      </c>
      <c r="B77">
        <v>-2.6144711534109177</v>
      </c>
      <c r="C77">
        <v>-10.181748665059558</v>
      </c>
      <c r="D77">
        <v>-10.675141663829208</v>
      </c>
      <c r="E77">
        <v>-9.618104687694057</v>
      </c>
      <c r="F77">
        <v>-8.6795091782880576</v>
      </c>
      <c r="G77">
        <v>-7.0362261578181204</v>
      </c>
      <c r="H77">
        <v>-28.770911994196396</v>
      </c>
      <c r="I77">
        <v>-45.580999687385791</v>
      </c>
      <c r="J77">
        <v>-3.8407783049734547</v>
      </c>
      <c r="K77">
        <v>0.70471574126938208</v>
      </c>
      <c r="L77">
        <v>1.989990842344298</v>
      </c>
      <c r="M77">
        <v>-6.2202660115327575</v>
      </c>
      <c r="N77">
        <v>-1.9431154193020319</v>
      </c>
      <c r="O77">
        <v>1.5838051256497749</v>
      </c>
      <c r="P77">
        <v>-18.4074652127467</v>
      </c>
      <c r="Q77">
        <v>-15.609922305480751</v>
      </c>
      <c r="R77">
        <v>-25.835731009218435</v>
      </c>
    </row>
    <row r="78" spans="1:18" x14ac:dyDescent="0.3">
      <c r="A78" s="1">
        <v>43952</v>
      </c>
      <c r="B78">
        <v>-2.0087276896130533</v>
      </c>
      <c r="C78">
        <v>-18.678053618952063</v>
      </c>
      <c r="D78">
        <v>-10.917149570734679</v>
      </c>
      <c r="E78">
        <v>-9.3153885550768081</v>
      </c>
      <c r="F78">
        <v>-6.7448043120802623</v>
      </c>
      <c r="G78">
        <v>-8.8267511179574996</v>
      </c>
      <c r="H78">
        <v>-31.592799097369124</v>
      </c>
      <c r="I78">
        <v>-37.253705302727305</v>
      </c>
      <c r="J78">
        <v>-3.524398424743552</v>
      </c>
      <c r="K78">
        <v>-0.81717343687802213</v>
      </c>
      <c r="L78">
        <v>1.2301225856794531</v>
      </c>
      <c r="M78">
        <v>-8.7945941996392065</v>
      </c>
      <c r="N78">
        <v>-11.563137566655257</v>
      </c>
      <c r="O78">
        <v>0.63041493458995035</v>
      </c>
      <c r="P78">
        <v>-14.751485509271518</v>
      </c>
      <c r="Q78">
        <v>-17.081132537641579</v>
      </c>
      <c r="R78">
        <v>-24.531844867318782</v>
      </c>
    </row>
    <row r="79" spans="1:18" x14ac:dyDescent="0.3">
      <c r="A79" s="1">
        <v>43983</v>
      </c>
      <c r="B79">
        <v>-1.9797776394326689</v>
      </c>
      <c r="C79">
        <v>-9.7338642327787142</v>
      </c>
      <c r="D79">
        <v>-3.3877724895391026</v>
      </c>
      <c r="E79">
        <v>-3.1679620557335681</v>
      </c>
      <c r="F79">
        <v>-9.1641223813742556</v>
      </c>
      <c r="G79">
        <v>-5.2727638318944656</v>
      </c>
      <c r="H79">
        <v>-30.368554847354645</v>
      </c>
      <c r="I79">
        <v>-45.873109305694527</v>
      </c>
      <c r="J79">
        <v>2.1515403319953634</v>
      </c>
      <c r="K79">
        <v>2.9451530298203892</v>
      </c>
      <c r="L79">
        <v>1.1299257867159724</v>
      </c>
      <c r="M79">
        <v>-8.6421080219909783</v>
      </c>
      <c r="N79">
        <v>-15.919091904509131</v>
      </c>
      <c r="O79">
        <v>0.196218900014685</v>
      </c>
      <c r="P79">
        <v>-9.8181387060877086</v>
      </c>
      <c r="Q79">
        <v>-8.2202392805027671</v>
      </c>
      <c r="R79">
        <v>-21.318607368464896</v>
      </c>
    </row>
    <row r="80" spans="1:18" x14ac:dyDescent="0.3">
      <c r="A80" s="1">
        <v>44013</v>
      </c>
      <c r="B80">
        <v>0.18971192993116404</v>
      </c>
      <c r="C80">
        <v>-7.5073096522143459</v>
      </c>
      <c r="D80">
        <v>-9.7530238896965216E-2</v>
      </c>
      <c r="E80">
        <v>0.44544716871868673</v>
      </c>
      <c r="F80">
        <v>-1.0449436385730309</v>
      </c>
      <c r="G80">
        <v>-1.4271919518711798</v>
      </c>
      <c r="H80">
        <v>-16.505805462192939</v>
      </c>
      <c r="I80">
        <v>-39.508810594235278</v>
      </c>
      <c r="J80">
        <v>-0.60457684487556662</v>
      </c>
      <c r="K80">
        <v>5.2166253399401654</v>
      </c>
      <c r="L80">
        <v>1.5993412670887608</v>
      </c>
      <c r="M80">
        <v>-7.0384920509660986</v>
      </c>
      <c r="N80">
        <v>-2.8804247768676703</v>
      </c>
      <c r="O80">
        <v>0.2341342044128254</v>
      </c>
      <c r="P80">
        <v>-4.6864456375750478</v>
      </c>
      <c r="Q80">
        <v>-3.566796196706207</v>
      </c>
      <c r="R80">
        <v>-16.930392658649936</v>
      </c>
    </row>
    <row r="81" spans="1:18" x14ac:dyDescent="0.3">
      <c r="A81" s="1">
        <v>44044</v>
      </c>
      <c r="B81">
        <v>-0.24186301987550962</v>
      </c>
      <c r="C81">
        <v>0.24211772059079806</v>
      </c>
      <c r="D81">
        <v>2.526067662464996</v>
      </c>
      <c r="E81">
        <v>9.4932672510753946</v>
      </c>
      <c r="F81">
        <v>0.95741851796451272</v>
      </c>
      <c r="G81">
        <v>1.3951300929414288</v>
      </c>
      <c r="H81">
        <v>-11.802687941050408</v>
      </c>
      <c r="I81">
        <v>-27.540192962915512</v>
      </c>
      <c r="J81">
        <v>2.8694964424158798</v>
      </c>
      <c r="K81">
        <v>6.0311134507979602</v>
      </c>
      <c r="L81">
        <v>2.2693864895859264</v>
      </c>
      <c r="M81">
        <v>-5.4138505689687548</v>
      </c>
      <c r="N81">
        <v>-4.7582472735060151</v>
      </c>
      <c r="O81">
        <v>-0.36918797495633271</v>
      </c>
      <c r="P81">
        <v>-2.3659759743083697</v>
      </c>
      <c r="Q81">
        <v>-1.0922889372336329</v>
      </c>
      <c r="R81">
        <v>-12.316734952469957</v>
      </c>
    </row>
    <row r="82" spans="1:18" x14ac:dyDescent="0.3">
      <c r="A82" s="1">
        <v>44075</v>
      </c>
      <c r="B82">
        <v>1.6361599893024703</v>
      </c>
      <c r="C82">
        <v>2.3002143260436299</v>
      </c>
      <c r="D82">
        <v>7.1549399273588961</v>
      </c>
      <c r="E82">
        <v>13.05229684577381</v>
      </c>
      <c r="F82">
        <v>-5.6448806298073748</v>
      </c>
      <c r="G82">
        <v>3.9161103392963241</v>
      </c>
      <c r="H82">
        <v>-9.6695807932961202</v>
      </c>
      <c r="I82">
        <v>-22.667809943926514</v>
      </c>
      <c r="J82">
        <v>6.2664017172873656</v>
      </c>
      <c r="K82">
        <v>1.7159346830416524</v>
      </c>
      <c r="L82">
        <v>2.7752391945855379</v>
      </c>
      <c r="M82">
        <v>-3.7580831815571543</v>
      </c>
      <c r="N82">
        <v>-8.6375982551179931</v>
      </c>
      <c r="O82">
        <v>-0.34654468682859374</v>
      </c>
      <c r="P82">
        <v>-0.34816986046074305</v>
      </c>
      <c r="Q82">
        <v>4.1318768965694233</v>
      </c>
      <c r="R82">
        <v>-9.8900789019704547</v>
      </c>
    </row>
    <row r="83" spans="1:18" x14ac:dyDescent="0.3">
      <c r="A83" s="1">
        <v>44105</v>
      </c>
      <c r="B83">
        <v>0.5529231504082901</v>
      </c>
      <c r="C83">
        <v>6.8417119220990372</v>
      </c>
      <c r="D83">
        <v>5.0047391815257072</v>
      </c>
      <c r="E83">
        <v>3.1447404717391549</v>
      </c>
      <c r="F83">
        <v>-0.15597926121209582</v>
      </c>
      <c r="G83">
        <v>4.2759848773199565</v>
      </c>
      <c r="H83">
        <v>-9.5006979972018399</v>
      </c>
      <c r="I83">
        <v>-17.098725453536858</v>
      </c>
      <c r="J83">
        <v>2.4052324915700325</v>
      </c>
      <c r="K83">
        <v>3.1766719164807853</v>
      </c>
      <c r="L83">
        <v>2.9520516504060907</v>
      </c>
      <c r="M83">
        <v>-1.6889372324801002</v>
      </c>
      <c r="N83">
        <v>6.4326411419359317</v>
      </c>
      <c r="O83">
        <v>-2.3719386773649376E-2</v>
      </c>
      <c r="P83">
        <v>13.809064723255915</v>
      </c>
      <c r="Q83">
        <v>7.6344080438047115</v>
      </c>
      <c r="R83">
        <v>-4.3291985004927511</v>
      </c>
    </row>
    <row r="84" spans="1:18" x14ac:dyDescent="0.3">
      <c r="A84" s="1">
        <v>44136</v>
      </c>
      <c r="B84">
        <v>0.16161405005448159</v>
      </c>
      <c r="C84">
        <v>-6.0529423714457522</v>
      </c>
      <c r="D84">
        <v>0.36486530001988626</v>
      </c>
      <c r="E84">
        <v>-2.8890806065244306</v>
      </c>
      <c r="F84">
        <v>-1.8730932633488777</v>
      </c>
      <c r="G84">
        <v>4.7060839938908288</v>
      </c>
      <c r="H84">
        <v>-8.2454456879058569</v>
      </c>
      <c r="I84">
        <v>-18.909876898439009</v>
      </c>
      <c r="J84">
        <v>-2.2748734831321826</v>
      </c>
      <c r="K84">
        <v>1.1915890772466327</v>
      </c>
      <c r="L84">
        <v>3.0192259202665355</v>
      </c>
      <c r="M84">
        <v>-1.3826660718569599</v>
      </c>
      <c r="N84">
        <v>-2.1091744614536907</v>
      </c>
      <c r="O84">
        <v>0.26957443950452387</v>
      </c>
      <c r="P84">
        <v>25.205984791168817</v>
      </c>
      <c r="Q84">
        <v>8.2600412701586663</v>
      </c>
      <c r="R84">
        <v>-4.6433175574653944</v>
      </c>
    </row>
    <row r="85" spans="1:18" x14ac:dyDescent="0.3">
      <c r="A85" s="1">
        <v>44166</v>
      </c>
      <c r="B85">
        <v>1.3475491298052162</v>
      </c>
      <c r="C85">
        <v>15.958322526761464</v>
      </c>
      <c r="D85">
        <v>5.9481012352474067</v>
      </c>
      <c r="E85">
        <v>8.6537168944434057</v>
      </c>
      <c r="F85">
        <v>-3.9301205863812356</v>
      </c>
      <c r="G85">
        <v>5.7405947467195944</v>
      </c>
      <c r="H85">
        <v>-4.685490115022489</v>
      </c>
      <c r="I85">
        <v>-12.653754905097983</v>
      </c>
      <c r="J85">
        <v>9.2979326605771888</v>
      </c>
      <c r="K85">
        <v>7.0459013509078829</v>
      </c>
      <c r="L85">
        <v>3.5039506925516548</v>
      </c>
      <c r="M85">
        <v>2.4668553192275056</v>
      </c>
      <c r="N85">
        <v>11.952216224964872</v>
      </c>
      <c r="O85">
        <v>0.47421812642265593</v>
      </c>
      <c r="P85">
        <v>9.5519006740278201</v>
      </c>
      <c r="Q85">
        <v>13.373866928655161</v>
      </c>
      <c r="R85">
        <v>-1.9615508053692281</v>
      </c>
    </row>
    <row r="86" spans="1:18" x14ac:dyDescent="0.3">
      <c r="A86" s="1">
        <v>44197</v>
      </c>
      <c r="B86">
        <v>2.7649431963845785</v>
      </c>
      <c r="C86">
        <v>-9.7119101344921575</v>
      </c>
      <c r="D86">
        <v>1.6195497263285148</v>
      </c>
      <c r="E86">
        <v>-1.7187621178398871</v>
      </c>
      <c r="F86">
        <v>4.5086471252961218</v>
      </c>
      <c r="G86">
        <v>4.7544409000288397</v>
      </c>
      <c r="H86">
        <v>-10.862373460425005</v>
      </c>
      <c r="I86">
        <v>-8.6048858916673936</v>
      </c>
      <c r="J86">
        <v>0.74741016133390303</v>
      </c>
      <c r="K86">
        <v>6.3128155936623642</v>
      </c>
      <c r="L86">
        <v>3.639875101908558</v>
      </c>
      <c r="M86">
        <v>1.5071924112801014</v>
      </c>
      <c r="N86">
        <v>-0.73885045441376462</v>
      </c>
      <c r="O86">
        <v>0.1568270376774592</v>
      </c>
      <c r="P86">
        <v>-9.8015692232315814</v>
      </c>
      <c r="Q86">
        <v>10.172895481525714</v>
      </c>
      <c r="R86">
        <v>-8.3001766808840927</v>
      </c>
    </row>
    <row r="87" spans="1:18" x14ac:dyDescent="0.3">
      <c r="A87" s="1">
        <v>44228</v>
      </c>
      <c r="B87">
        <v>1.9564812804807588</v>
      </c>
      <c r="C87">
        <v>6.2387754417346599</v>
      </c>
      <c r="D87">
        <v>3.9465182447295177</v>
      </c>
      <c r="E87">
        <v>-0.87262168279592345</v>
      </c>
      <c r="F87">
        <v>15.714545090513113</v>
      </c>
      <c r="G87">
        <v>4.2474828232174957</v>
      </c>
      <c r="H87">
        <v>-6.9241864788517802</v>
      </c>
      <c r="I87">
        <v>-15.898400305719605</v>
      </c>
      <c r="J87">
        <v>7.3539087320700531</v>
      </c>
      <c r="K87">
        <v>5.6782888028409815</v>
      </c>
      <c r="L87">
        <v>4.0334914032283109</v>
      </c>
      <c r="M87">
        <v>4.1782766700148528</v>
      </c>
      <c r="N87">
        <v>1.4356314814697839</v>
      </c>
      <c r="O87">
        <v>0.33462265542250691</v>
      </c>
      <c r="P87">
        <v>-10.435736992642589</v>
      </c>
      <c r="Q87">
        <v>9.9481212243637884</v>
      </c>
      <c r="R87">
        <v>-6.3696431267718197</v>
      </c>
    </row>
    <row r="88" spans="1:18" x14ac:dyDescent="0.3">
      <c r="A88" s="1">
        <v>44256</v>
      </c>
      <c r="B88">
        <v>3.8574999451042657</v>
      </c>
      <c r="C88">
        <v>21.031038857453652</v>
      </c>
      <c r="D88">
        <v>13.513470869808543</v>
      </c>
      <c r="E88">
        <v>3.261838372336598</v>
      </c>
      <c r="F88">
        <v>18.840487901858864</v>
      </c>
      <c r="G88">
        <v>8.0601982875488716</v>
      </c>
      <c r="H88">
        <v>7.1039005047510102</v>
      </c>
      <c r="I88">
        <v>25.776188870226946</v>
      </c>
      <c r="J88">
        <v>6.9536125356927272</v>
      </c>
      <c r="K88">
        <v>8.3352789693265805</v>
      </c>
      <c r="L88">
        <v>4.9061633378152436</v>
      </c>
      <c r="M88">
        <v>8.8064501801351724</v>
      </c>
      <c r="N88">
        <v>18.206902033539535</v>
      </c>
      <c r="O88">
        <v>1.0171550189035656</v>
      </c>
      <c r="P88">
        <v>15.495659748320392</v>
      </c>
      <c r="Q88">
        <v>18.633848848127215</v>
      </c>
      <c r="R88">
        <v>10.367828480328399</v>
      </c>
    </row>
    <row r="89" spans="1:18" x14ac:dyDescent="0.3">
      <c r="A89" s="1">
        <v>44287</v>
      </c>
      <c r="B89">
        <v>7.0463132637141399</v>
      </c>
      <c r="C89">
        <v>29.566524121735597</v>
      </c>
      <c r="D89">
        <v>19.738942571212249</v>
      </c>
      <c r="E89">
        <v>4.9896132844474437</v>
      </c>
      <c r="F89">
        <v>14.136218763667557</v>
      </c>
      <c r="G89">
        <v>15.989164648974864</v>
      </c>
      <c r="H89">
        <v>25.502203127686258</v>
      </c>
      <c r="I89">
        <v>74.412497934674718</v>
      </c>
      <c r="J89">
        <v>9.9941918476800282</v>
      </c>
      <c r="K89">
        <v>12.979041610036532</v>
      </c>
      <c r="L89">
        <v>5.0955882192717183</v>
      </c>
      <c r="M89">
        <v>10.225980060074562</v>
      </c>
      <c r="N89">
        <v>10.63947355073644</v>
      </c>
      <c r="O89">
        <v>2.2726915021981142</v>
      </c>
      <c r="P89">
        <v>21.412705631638929</v>
      </c>
      <c r="Q89">
        <v>36.497907444729321</v>
      </c>
      <c r="R89">
        <v>19.231377159584966</v>
      </c>
    </row>
    <row r="90" spans="1:18" x14ac:dyDescent="0.3">
      <c r="A90" s="1">
        <v>44317</v>
      </c>
      <c r="B90">
        <v>4.2623883520108308</v>
      </c>
      <c r="C90">
        <v>18.026719533124293</v>
      </c>
      <c r="D90">
        <v>18.731430993954817</v>
      </c>
      <c r="E90">
        <v>21.359935247382396</v>
      </c>
      <c r="F90">
        <v>12.842750049980083</v>
      </c>
      <c r="G90">
        <v>19.159967294079252</v>
      </c>
      <c r="H90">
        <v>28.40166129976609</v>
      </c>
      <c r="I90">
        <v>61.676744212137322</v>
      </c>
      <c r="J90">
        <v>8.7142945463519794</v>
      </c>
      <c r="K90">
        <v>11.882128246378002</v>
      </c>
      <c r="L90">
        <v>5.5461157589652856</v>
      </c>
      <c r="M90">
        <v>12.988291082981277</v>
      </c>
      <c r="N90">
        <v>29.79854689495204</v>
      </c>
      <c r="O90">
        <v>2.3041692121134503</v>
      </c>
      <c r="P90">
        <v>16.305972286239665</v>
      </c>
      <c r="Q90">
        <v>37.982438908578615</v>
      </c>
      <c r="R90">
        <v>21.653146726359836</v>
      </c>
    </row>
    <row r="91" spans="1:18" x14ac:dyDescent="0.3">
      <c r="A91" s="1">
        <v>44348</v>
      </c>
      <c r="B91">
        <v>6.6457932254243133</v>
      </c>
      <c r="C91">
        <v>24.052564951214549</v>
      </c>
      <c r="D91">
        <v>15.590030299641256</v>
      </c>
      <c r="E91">
        <v>12.747675751239143</v>
      </c>
      <c r="F91">
        <v>15.23371469411066</v>
      </c>
      <c r="G91">
        <v>15.513841813876027</v>
      </c>
      <c r="H91">
        <v>33.949726135853695</v>
      </c>
      <c r="I91">
        <v>53.247430808042822</v>
      </c>
      <c r="J91">
        <v>8.280797105953269</v>
      </c>
      <c r="K91">
        <v>8.0064130798824067</v>
      </c>
      <c r="L91">
        <v>5.8295509860105454</v>
      </c>
      <c r="M91">
        <v>13.46333821665975</v>
      </c>
      <c r="N91">
        <v>24.109172912284066</v>
      </c>
      <c r="O91">
        <v>2.3032193297191981</v>
      </c>
      <c r="P91">
        <v>9.519538852631527</v>
      </c>
      <c r="Q91">
        <v>30.897726200021992</v>
      </c>
      <c r="R91">
        <v>13.694540136314345</v>
      </c>
    </row>
    <row r="92" spans="1:18" x14ac:dyDescent="0.3">
      <c r="A92" s="1">
        <v>44378</v>
      </c>
      <c r="B92">
        <v>3.2668029512131938</v>
      </c>
      <c r="C92">
        <v>14.806926778566435</v>
      </c>
      <c r="D92">
        <v>8.8855288809139381</v>
      </c>
      <c r="E92">
        <v>23.428180916158809</v>
      </c>
      <c r="F92">
        <v>10.987338700065564</v>
      </c>
      <c r="G92">
        <v>11.327599948080788</v>
      </c>
      <c r="H92">
        <v>17.471269301017117</v>
      </c>
      <c r="I92">
        <v>44.731824686904076</v>
      </c>
      <c r="J92">
        <v>5.613896624181919</v>
      </c>
      <c r="K92">
        <v>7.9181073824074417</v>
      </c>
      <c r="L92">
        <v>5.7135266381256145</v>
      </c>
      <c r="M92">
        <v>13.457715958587954</v>
      </c>
      <c r="N92">
        <v>18.955649485228918</v>
      </c>
      <c r="O92">
        <v>2.3767205604500816</v>
      </c>
      <c r="P92">
        <v>4.7311661838827348</v>
      </c>
      <c r="Q92">
        <v>26.358751003851495</v>
      </c>
      <c r="R92">
        <v>13.012756675078862</v>
      </c>
    </row>
    <row r="93" spans="1:18" x14ac:dyDescent="0.3">
      <c r="A93" s="1">
        <v>44409</v>
      </c>
      <c r="B93">
        <v>4.2368583139801785</v>
      </c>
      <c r="C93">
        <v>5.110309383658489</v>
      </c>
      <c r="D93">
        <v>4.4738616815053831</v>
      </c>
      <c r="E93">
        <v>13.795921297007638</v>
      </c>
      <c r="F93">
        <v>6.9437887596245815</v>
      </c>
      <c r="G93">
        <v>7.5609681458238498</v>
      </c>
      <c r="H93">
        <v>12.746597770081493</v>
      </c>
      <c r="I93">
        <v>20.440106829594342</v>
      </c>
      <c r="J93">
        <v>5.9011860688337237</v>
      </c>
      <c r="K93">
        <v>9.3970178960841366</v>
      </c>
      <c r="L93">
        <v>5.333916133038656</v>
      </c>
      <c r="M93">
        <v>12.442571506240711</v>
      </c>
      <c r="N93">
        <v>15.58434373385289</v>
      </c>
      <c r="O93">
        <v>3.2273717804505111</v>
      </c>
      <c r="P93">
        <v>2.0578572317730277</v>
      </c>
      <c r="Q93">
        <v>26.636007080795181</v>
      </c>
      <c r="R93">
        <v>6.701183235286166</v>
      </c>
    </row>
    <row r="94" spans="1:18" x14ac:dyDescent="0.3">
      <c r="A94" s="1">
        <v>44440</v>
      </c>
      <c r="B94">
        <v>4.3862448166206889</v>
      </c>
      <c r="C94">
        <v>0.10760698961141202</v>
      </c>
      <c r="D94">
        <v>2.4288970794098788</v>
      </c>
      <c r="E94">
        <v>7.0430048071646638</v>
      </c>
      <c r="F94">
        <v>7.3639405140000065</v>
      </c>
      <c r="G94">
        <v>4.7113150552873435</v>
      </c>
      <c r="H94">
        <v>10.6214872736156</v>
      </c>
      <c r="I94">
        <v>17.10693959150602</v>
      </c>
      <c r="J94">
        <v>5.0151740166638206</v>
      </c>
      <c r="K94">
        <v>7.4092275205268407</v>
      </c>
      <c r="L94">
        <v>5.0567677457573836</v>
      </c>
      <c r="M94">
        <v>11.073079810569837</v>
      </c>
      <c r="N94">
        <v>11.984360995919289</v>
      </c>
      <c r="O94">
        <v>3.0418130491053574</v>
      </c>
      <c r="P94">
        <v>0.92359560851554079</v>
      </c>
      <c r="Q94">
        <v>17.576046556340714</v>
      </c>
      <c r="R94">
        <v>8.7216203066467983</v>
      </c>
    </row>
    <row r="95" spans="1:18" x14ac:dyDescent="0.3">
      <c r="A95" s="1">
        <v>44470</v>
      </c>
      <c r="B95">
        <v>2.370825184282225</v>
      </c>
      <c r="C95">
        <v>-2.3489549642528686</v>
      </c>
      <c r="D95">
        <v>2.1388744132136139</v>
      </c>
      <c r="E95">
        <v>-2.8279811429917601</v>
      </c>
      <c r="F95">
        <v>9.1422005636923274</v>
      </c>
      <c r="G95">
        <v>3.5731587339213178</v>
      </c>
      <c r="H95">
        <v>9.2004895704358631</v>
      </c>
      <c r="I95">
        <v>13.831458281470503</v>
      </c>
      <c r="J95">
        <v>7.2800910616063845</v>
      </c>
      <c r="K95">
        <v>5.913942120599728</v>
      </c>
      <c r="L95">
        <v>5.2091410679021521</v>
      </c>
      <c r="M95">
        <v>8.6078397446372747</v>
      </c>
      <c r="N95">
        <v>3.5814519652525405</v>
      </c>
      <c r="O95">
        <v>2.5439624821934359</v>
      </c>
      <c r="P95">
        <v>8.9328881756344458E-2</v>
      </c>
      <c r="Q95">
        <v>7.9662344491741663</v>
      </c>
      <c r="R95">
        <v>7.3428054447031315</v>
      </c>
    </row>
    <row r="96" spans="1:18" x14ac:dyDescent="0.3">
      <c r="A96" s="1">
        <v>44501</v>
      </c>
      <c r="B96">
        <v>6.4374387686970209</v>
      </c>
      <c r="C96">
        <v>10.800258072586914</v>
      </c>
      <c r="D96">
        <v>5.5797855784232695</v>
      </c>
      <c r="E96">
        <v>-0.12378323657370061</v>
      </c>
      <c r="F96">
        <v>13.472867661142459</v>
      </c>
      <c r="G96">
        <v>4.0539587893276376</v>
      </c>
      <c r="H96">
        <v>13.52194463613057</v>
      </c>
      <c r="I96">
        <v>13.409924611605376</v>
      </c>
      <c r="J96">
        <v>3.2568706589117085</v>
      </c>
      <c r="K96">
        <v>6.1348271301665989</v>
      </c>
      <c r="L96">
        <v>5.3879381850372852</v>
      </c>
      <c r="M96">
        <v>8.8168834410770245</v>
      </c>
      <c r="N96">
        <v>14.371296916248227</v>
      </c>
      <c r="O96">
        <v>2.6274786112789172</v>
      </c>
      <c r="P96">
        <v>1.3452054937251461</v>
      </c>
      <c r="Q96">
        <v>6.4150174649580123</v>
      </c>
      <c r="R96">
        <v>6.6896197899901892</v>
      </c>
    </row>
    <row r="97" spans="1:18" x14ac:dyDescent="0.3">
      <c r="A97" s="1">
        <v>44531</v>
      </c>
      <c r="B97">
        <v>4.543494423684777</v>
      </c>
      <c r="C97">
        <v>-2.3587670492533022</v>
      </c>
      <c r="D97">
        <v>4.0737840458837695</v>
      </c>
      <c r="E97">
        <v>-1.963041682821725</v>
      </c>
      <c r="F97">
        <v>5.2185893035988613</v>
      </c>
      <c r="G97">
        <v>4.1209068260796471</v>
      </c>
      <c r="H97">
        <v>13.547501237885484</v>
      </c>
      <c r="I97">
        <v>13.73502474653408</v>
      </c>
      <c r="J97">
        <v>-4.8971071387151284</v>
      </c>
      <c r="K97">
        <v>5.9912317885694222</v>
      </c>
      <c r="L97">
        <v>5.2890056757307207</v>
      </c>
      <c r="M97">
        <v>7.0790933010155754</v>
      </c>
      <c r="N97">
        <v>2.4959037501283348</v>
      </c>
      <c r="O97">
        <v>2.4528312428326586</v>
      </c>
      <c r="P97">
        <v>0.97192348914883553</v>
      </c>
      <c r="Q97">
        <v>4.9019916035919948</v>
      </c>
      <c r="R97">
        <v>5.9675565984437071</v>
      </c>
    </row>
    <row r="98" spans="1:18" x14ac:dyDescent="0.3">
      <c r="A98" s="1">
        <v>44562</v>
      </c>
      <c r="B98">
        <v>2.8775323364623944</v>
      </c>
      <c r="C98">
        <v>11.989882971812406</v>
      </c>
      <c r="D98">
        <v>4.8948058870017235</v>
      </c>
      <c r="E98">
        <v>3.4137770769861362</v>
      </c>
      <c r="F98">
        <v>7.1731135950256402</v>
      </c>
      <c r="G98">
        <v>3.2088429197126231</v>
      </c>
      <c r="H98">
        <v>15.627696517430053</v>
      </c>
      <c r="I98">
        <v>13.448752823942669</v>
      </c>
      <c r="J98">
        <v>1.3675786424017389</v>
      </c>
      <c r="K98">
        <v>3.76322281808892</v>
      </c>
      <c r="L98">
        <v>5.4583833691412593</v>
      </c>
      <c r="M98">
        <v>7.7782968330727016</v>
      </c>
      <c r="N98">
        <v>13.30322686670695</v>
      </c>
      <c r="O98">
        <v>2.8425035447369851</v>
      </c>
      <c r="P98">
        <v>2.1561839835949002</v>
      </c>
      <c r="Q98">
        <v>7.897521001817708</v>
      </c>
      <c r="R98">
        <v>4.4604562072025828</v>
      </c>
    </row>
    <row r="99" spans="1:18" x14ac:dyDescent="0.3">
      <c r="A99" s="1">
        <v>44593</v>
      </c>
      <c r="B99">
        <v>5.0395821518643089</v>
      </c>
      <c r="C99">
        <v>5.5701615575965775</v>
      </c>
      <c r="D99">
        <v>4.8092166029412482</v>
      </c>
      <c r="E99">
        <v>5.6369837049553837</v>
      </c>
      <c r="F99">
        <v>1.0873858499428763</v>
      </c>
      <c r="G99">
        <v>2.7893960882703368</v>
      </c>
      <c r="H99">
        <v>12.256122058999267</v>
      </c>
      <c r="I99">
        <v>16.785827796914447</v>
      </c>
      <c r="J99">
        <v>-2.6010065595191918</v>
      </c>
      <c r="K99">
        <v>8.5489203369273525</v>
      </c>
      <c r="L99">
        <v>5.2524062455550933</v>
      </c>
      <c r="M99">
        <v>6.0997664884935148</v>
      </c>
      <c r="N99">
        <v>17.209799199724628</v>
      </c>
      <c r="O99">
        <v>2.7897505046839512</v>
      </c>
      <c r="P99">
        <v>1.9434886917576506</v>
      </c>
      <c r="Q99">
        <v>9.9205996607681755</v>
      </c>
      <c r="R99">
        <v>2.5095878705194963</v>
      </c>
    </row>
    <row r="100" spans="1:18" x14ac:dyDescent="0.3">
      <c r="A100" s="1">
        <v>44621</v>
      </c>
      <c r="B100">
        <v>3.4472757002397714</v>
      </c>
      <c r="C100">
        <v>-3.0916557074481119</v>
      </c>
      <c r="D100">
        <v>5.5635841707867257</v>
      </c>
      <c r="E100">
        <v>5.6224469598310094</v>
      </c>
      <c r="F100">
        <v>4.5386052860568782</v>
      </c>
      <c r="G100">
        <v>3.6743531801228642</v>
      </c>
      <c r="H100">
        <v>14.056359747133058</v>
      </c>
      <c r="I100">
        <v>15.644573621515548</v>
      </c>
      <c r="J100">
        <v>-1.0676832894960739</v>
      </c>
      <c r="K100">
        <v>8.4533602050208714</v>
      </c>
      <c r="L100">
        <v>4.9977693152782194</v>
      </c>
      <c r="M100">
        <v>5.6067167162367184</v>
      </c>
      <c r="N100">
        <v>1.6695204169355975</v>
      </c>
      <c r="O100">
        <v>2.3881567690435617</v>
      </c>
      <c r="P100">
        <v>3.8140296736487471</v>
      </c>
      <c r="Q100">
        <v>8.1680829930625549</v>
      </c>
      <c r="R100">
        <v>5.0240192326302235</v>
      </c>
    </row>
    <row r="101" spans="1:18" x14ac:dyDescent="0.3">
      <c r="A101" s="1">
        <v>44652</v>
      </c>
      <c r="B101">
        <v>4.499093078268686</v>
      </c>
      <c r="C101">
        <v>-17.914205845746224</v>
      </c>
      <c r="D101">
        <v>3.3879104025062361</v>
      </c>
      <c r="E101">
        <v>11.868940047237061</v>
      </c>
      <c r="F101">
        <v>0.67960031710030933</v>
      </c>
      <c r="G101">
        <v>4.0956095111760078</v>
      </c>
      <c r="H101">
        <v>7.9433881674245015</v>
      </c>
      <c r="I101">
        <v>23.055825002730003</v>
      </c>
      <c r="J101">
        <v>1.5367969073849252</v>
      </c>
      <c r="K101">
        <v>12.459736701119752</v>
      </c>
      <c r="L101">
        <v>5.353097129510914</v>
      </c>
      <c r="M101">
        <v>4.9812516135701657</v>
      </c>
      <c r="N101">
        <v>10.024457852855306</v>
      </c>
      <c r="O101">
        <v>3.1579973486796575</v>
      </c>
      <c r="P101">
        <v>2.9277610977419926</v>
      </c>
      <c r="Q101">
        <v>0.31863020112754725</v>
      </c>
      <c r="R101">
        <v>7.6778743930093754</v>
      </c>
    </row>
    <row r="102" spans="1:18" x14ac:dyDescent="0.3">
      <c r="A102" s="1">
        <v>44682</v>
      </c>
      <c r="B102">
        <v>5.0176600221748942</v>
      </c>
      <c r="C102">
        <v>-9.5249033243812136</v>
      </c>
      <c r="D102">
        <v>5.2226521886539672</v>
      </c>
      <c r="E102">
        <v>-3.6610635731191365</v>
      </c>
      <c r="F102">
        <v>3.2936483167539166</v>
      </c>
      <c r="G102">
        <v>4.5256340620911146</v>
      </c>
      <c r="H102">
        <v>10.284689179359134</v>
      </c>
      <c r="I102">
        <v>13.177419215574432</v>
      </c>
      <c r="J102">
        <v>5.1702363684790384</v>
      </c>
      <c r="K102">
        <v>6.9008382709410085</v>
      </c>
      <c r="L102">
        <v>5.7319866964128607</v>
      </c>
      <c r="M102">
        <v>4.9306074300535414</v>
      </c>
      <c r="N102">
        <v>8.7613937843784555</v>
      </c>
      <c r="O102">
        <v>3.7413961964584104</v>
      </c>
      <c r="P102">
        <v>2.5041864471702979</v>
      </c>
      <c r="Q102">
        <v>-0.46169709201122089</v>
      </c>
      <c r="R102">
        <v>6.1958436582856251</v>
      </c>
    </row>
    <row r="103" spans="1:18" x14ac:dyDescent="0.3">
      <c r="A103" s="1">
        <v>44713</v>
      </c>
      <c r="B103">
        <v>3.395727315293783</v>
      </c>
      <c r="C103">
        <v>-5.6363928364862659</v>
      </c>
      <c r="D103">
        <v>4.686184627652537</v>
      </c>
      <c r="E103">
        <v>8.5620115811577762</v>
      </c>
      <c r="F103">
        <v>3.167158526977758</v>
      </c>
      <c r="G103">
        <v>4.796766432102558</v>
      </c>
      <c r="H103">
        <v>7.1128465293279817</v>
      </c>
      <c r="I103">
        <v>11.345797667239864</v>
      </c>
      <c r="J103">
        <v>2.3727841495473996</v>
      </c>
      <c r="K103">
        <v>8.115258857610371</v>
      </c>
      <c r="L103">
        <v>5.1095591158844655</v>
      </c>
      <c r="M103">
        <v>4.7157756990464605</v>
      </c>
      <c r="N103">
        <v>5.2326013852273405</v>
      </c>
      <c r="O103">
        <v>3.7302193882538575</v>
      </c>
      <c r="P103">
        <v>2.6238761073026069</v>
      </c>
      <c r="Q103">
        <v>1.7034028382487065</v>
      </c>
      <c r="R103">
        <v>6.1669452105582678</v>
      </c>
    </row>
    <row r="104" spans="1:18" x14ac:dyDescent="0.3">
      <c r="A104" s="1">
        <v>44743</v>
      </c>
      <c r="B104">
        <v>2.353180230248924</v>
      </c>
      <c r="C104">
        <v>-7.4925534025452833</v>
      </c>
      <c r="D104">
        <v>3.4922863742774268</v>
      </c>
      <c r="E104">
        <v>3.7095782209791253</v>
      </c>
      <c r="F104">
        <v>3.8858990047450561</v>
      </c>
      <c r="G104">
        <v>4.1349342999787524</v>
      </c>
      <c r="H104">
        <v>5.5992919749307362</v>
      </c>
      <c r="I104">
        <v>14.715226737746761</v>
      </c>
      <c r="J104">
        <v>2.4320329093623343</v>
      </c>
      <c r="K104">
        <v>7.9054261177938798</v>
      </c>
      <c r="L104">
        <v>5.1016690887493894</v>
      </c>
      <c r="M104">
        <v>2.9209633843391174</v>
      </c>
      <c r="N104">
        <v>0.23625231628219012</v>
      </c>
      <c r="O104">
        <v>3.648324525011077</v>
      </c>
      <c r="P104">
        <v>2.8529789967289787</v>
      </c>
      <c r="Q104">
        <v>-7.4793755061894274</v>
      </c>
      <c r="R104">
        <v>5.038498667589991</v>
      </c>
    </row>
    <row r="105" spans="1:18" x14ac:dyDescent="0.3">
      <c r="A105" s="1">
        <v>44774</v>
      </c>
      <c r="B105">
        <v>2.1644590786533229</v>
      </c>
      <c r="C105">
        <v>-4.897034201589662</v>
      </c>
      <c r="D105">
        <v>3.1354288430853501</v>
      </c>
      <c r="E105">
        <v>6.7757742599481077</v>
      </c>
      <c r="F105">
        <v>10.429558322891538</v>
      </c>
      <c r="G105">
        <v>4.1761070555784698</v>
      </c>
      <c r="H105">
        <v>6.8475972744967777</v>
      </c>
      <c r="I105">
        <v>18.208961609275477</v>
      </c>
      <c r="J105">
        <v>1.2952954182890721</v>
      </c>
      <c r="K105">
        <v>4.930537465051458</v>
      </c>
      <c r="L105">
        <v>5.4035915345439065</v>
      </c>
      <c r="M105">
        <v>4.3759799369287578</v>
      </c>
      <c r="N105">
        <v>20.525461597590052</v>
      </c>
      <c r="O105">
        <v>3.0138551772423767</v>
      </c>
      <c r="P105">
        <v>3.0760370442415592</v>
      </c>
      <c r="Q105">
        <v>-6.4449757523077977</v>
      </c>
      <c r="R105">
        <v>4.6558890687421268</v>
      </c>
    </row>
    <row r="106" spans="1:18" x14ac:dyDescent="0.3">
      <c r="A106" s="1">
        <v>44805</v>
      </c>
      <c r="B106">
        <v>1.2090300228500865</v>
      </c>
      <c r="C106">
        <v>-8.4070114999403245</v>
      </c>
      <c r="D106">
        <v>2.0479283564569926</v>
      </c>
      <c r="E106">
        <v>7.5877703179750142</v>
      </c>
      <c r="F106">
        <v>11.54884348723786</v>
      </c>
      <c r="G106">
        <v>3.430277170624521</v>
      </c>
      <c r="H106">
        <v>5.4438063469215621</v>
      </c>
      <c r="I106">
        <v>17.988925610991174</v>
      </c>
      <c r="J106">
        <v>-1.036496527034231</v>
      </c>
      <c r="K106">
        <v>11.405035172087977</v>
      </c>
      <c r="L106">
        <v>4.6404342637330558</v>
      </c>
      <c r="M106">
        <v>4.0498216101578066</v>
      </c>
      <c r="N106">
        <v>9.8829572274116373</v>
      </c>
      <c r="O106">
        <v>2.9050102029894731</v>
      </c>
      <c r="P106">
        <v>2.7941648633792937</v>
      </c>
      <c r="Q106">
        <v>-4.8089541115929535</v>
      </c>
      <c r="R106">
        <v>3.7211452638445763</v>
      </c>
    </row>
    <row r="107" spans="1:18" x14ac:dyDescent="0.3">
      <c r="A107" s="1">
        <v>44835</v>
      </c>
      <c r="B107">
        <v>0.87008305847061251</v>
      </c>
      <c r="C107">
        <v>-1.6815610653959254</v>
      </c>
      <c r="D107">
        <v>1.6136051810075287</v>
      </c>
      <c r="E107">
        <v>8.1425395126162243</v>
      </c>
      <c r="F107">
        <v>12.495889169946352</v>
      </c>
      <c r="G107">
        <v>2.4884749776360024</v>
      </c>
      <c r="H107">
        <v>5.4087708331610287</v>
      </c>
      <c r="I107">
        <v>15.227124624281799</v>
      </c>
      <c r="J107">
        <v>-4.0147841386687162</v>
      </c>
      <c r="K107">
        <v>12.105696075171295</v>
      </c>
      <c r="L107">
        <v>4.233843961315003</v>
      </c>
      <c r="M107">
        <v>4.8087870265993047</v>
      </c>
      <c r="N107">
        <v>10.277097501875403</v>
      </c>
      <c r="O107">
        <v>2.082461581791577</v>
      </c>
      <c r="P107">
        <v>2.2662695388639094</v>
      </c>
      <c r="Q107">
        <v>-3.9845802255178455</v>
      </c>
      <c r="R107">
        <v>2.1279350752223252</v>
      </c>
    </row>
    <row r="108" spans="1:18" x14ac:dyDescent="0.3">
      <c r="A108" s="1">
        <v>44866</v>
      </c>
      <c r="B108">
        <v>-0.24932890990343992</v>
      </c>
      <c r="C108">
        <v>-2.9564670955218588</v>
      </c>
      <c r="D108">
        <v>3.2664505305743035</v>
      </c>
      <c r="E108">
        <v>7.823224237595511</v>
      </c>
      <c r="F108">
        <v>13.333433827909417</v>
      </c>
      <c r="G108">
        <v>1.9512475258863304</v>
      </c>
      <c r="H108">
        <v>4.2224125546087947</v>
      </c>
      <c r="I108">
        <v>11.489235820286808</v>
      </c>
      <c r="J108">
        <v>-2.3311100083014651</v>
      </c>
      <c r="K108">
        <v>8.9570108821746857</v>
      </c>
      <c r="L108">
        <v>4.0437678243028046</v>
      </c>
      <c r="M108">
        <v>4.8259663476292189</v>
      </c>
      <c r="N108">
        <v>4.9223939018737894</v>
      </c>
      <c r="O108">
        <v>2.0176580912958855</v>
      </c>
      <c r="P108">
        <v>2.085903660454008</v>
      </c>
      <c r="Q108">
        <v>0.37912961999973049</v>
      </c>
      <c r="R108">
        <v>4.5516224296512746</v>
      </c>
    </row>
    <row r="109" spans="1:18" x14ac:dyDescent="0.3">
      <c r="A109" s="1">
        <v>44896</v>
      </c>
      <c r="B109">
        <v>-0.3267746771236375</v>
      </c>
      <c r="C109">
        <v>2.3557462821526087</v>
      </c>
      <c r="D109">
        <v>1.5205313606253696</v>
      </c>
      <c r="E109">
        <v>9.6338115210373303</v>
      </c>
      <c r="F109">
        <v>15.210258674201299</v>
      </c>
      <c r="G109">
        <v>1.9107239733237265</v>
      </c>
      <c r="H109">
        <v>2.5963748976113123</v>
      </c>
      <c r="I109">
        <v>10.028574629506167</v>
      </c>
      <c r="J109">
        <v>1.7580902812628523</v>
      </c>
      <c r="K109">
        <v>10.381491967009637</v>
      </c>
      <c r="L109">
        <v>4.2122170372334438</v>
      </c>
      <c r="M109">
        <v>4.3322384126376789</v>
      </c>
      <c r="N109">
        <v>4.0834106420271752</v>
      </c>
      <c r="O109">
        <v>1.8811505070857208</v>
      </c>
      <c r="P109">
        <v>2.5316425358098655</v>
      </c>
      <c r="Q109">
        <v>-2.9135756598478366</v>
      </c>
      <c r="R109">
        <v>3.5874581649150343</v>
      </c>
    </row>
    <row r="110" spans="1:18" x14ac:dyDescent="0.3">
      <c r="A110" s="1">
        <v>44927</v>
      </c>
      <c r="B110">
        <v>1.6478631624373179</v>
      </c>
      <c r="C110">
        <v>-7.0676727563304809</v>
      </c>
      <c r="D110">
        <v>2.4501191347197135</v>
      </c>
      <c r="E110">
        <v>2.8220228611294687</v>
      </c>
      <c r="F110">
        <v>3.3735001848569368</v>
      </c>
      <c r="G110">
        <v>2.3581267502193839</v>
      </c>
      <c r="H110">
        <v>2.4459330481360695</v>
      </c>
      <c r="I110">
        <v>12.075050342737015</v>
      </c>
      <c r="J110">
        <v>3.0319148915958607</v>
      </c>
      <c r="K110">
        <v>10.812747980791841</v>
      </c>
      <c r="L110">
        <v>4.1867155295283567</v>
      </c>
      <c r="M110">
        <v>4.8667494719057771</v>
      </c>
      <c r="N110">
        <v>5.2588617419508239</v>
      </c>
      <c r="O110">
        <v>2.6629381536131831</v>
      </c>
      <c r="P110">
        <v>2.779880586231215</v>
      </c>
      <c r="Q110">
        <v>-6.077884886315772</v>
      </c>
      <c r="R110">
        <v>4.5281687381447426</v>
      </c>
    </row>
    <row r="111" spans="1:18" x14ac:dyDescent="0.3">
      <c r="A111" s="1">
        <v>44958</v>
      </c>
      <c r="B111">
        <v>3.1090323547546177</v>
      </c>
      <c r="C111">
        <v>-11.36774578362423</v>
      </c>
      <c r="D111">
        <v>3.5908044852006356</v>
      </c>
      <c r="E111">
        <v>-0.49890314558309967</v>
      </c>
      <c r="F111">
        <v>13.673765275949876</v>
      </c>
      <c r="G111">
        <v>2.661125449151541</v>
      </c>
      <c r="H111">
        <v>3.9288150533400454</v>
      </c>
      <c r="I111">
        <v>10.465360053463129</v>
      </c>
      <c r="J111">
        <v>2.8949651429702072</v>
      </c>
      <c r="K111">
        <v>12.113071648560563</v>
      </c>
      <c r="L111">
        <v>4.2489888253446964</v>
      </c>
      <c r="M111">
        <v>6.2476448971504226</v>
      </c>
      <c r="N111">
        <v>3.2626231073952709</v>
      </c>
      <c r="O111">
        <v>3.8693486860263988</v>
      </c>
      <c r="P111">
        <v>5.7882821039395509</v>
      </c>
      <c r="Q111">
        <v>-4.0541999055106999</v>
      </c>
      <c r="R111">
        <v>3.7543102466946436</v>
      </c>
    </row>
    <row r="112" spans="1:18" x14ac:dyDescent="0.3">
      <c r="A112" s="1">
        <v>44986</v>
      </c>
      <c r="B112">
        <v>2.999126501309334</v>
      </c>
      <c r="C112">
        <v>-1.2666098210642076</v>
      </c>
      <c r="D112">
        <v>4.8215048469873523</v>
      </c>
      <c r="E112">
        <v>-2.1785672940458909</v>
      </c>
      <c r="F112">
        <v>10.195228994417604</v>
      </c>
      <c r="G112">
        <v>1.1995937476207246</v>
      </c>
      <c r="H112">
        <v>1.2970733536235883</v>
      </c>
      <c r="I112">
        <v>11.127408623682712</v>
      </c>
      <c r="J112">
        <v>1.2080209636904442</v>
      </c>
      <c r="K112">
        <v>9.9419182054849102</v>
      </c>
      <c r="L112">
        <v>4.3664927823747917</v>
      </c>
      <c r="M112">
        <v>5.0144549420877382</v>
      </c>
      <c r="N112">
        <v>7.5031922591633986</v>
      </c>
      <c r="O112">
        <v>3.9817404678267536</v>
      </c>
      <c r="P112">
        <v>5.2470531182913049</v>
      </c>
      <c r="Q112">
        <v>-1.4497184606623819</v>
      </c>
      <c r="R112">
        <v>3.1316424926334747</v>
      </c>
    </row>
    <row r="113" spans="1:18" x14ac:dyDescent="0.3">
      <c r="A113" s="1">
        <v>45017</v>
      </c>
      <c r="B113">
        <v>2.2694620892127659</v>
      </c>
      <c r="C113">
        <v>-0.82851253862854435</v>
      </c>
      <c r="D113">
        <v>2.4594607928267749</v>
      </c>
      <c r="E113">
        <v>-3.4462692845717413</v>
      </c>
      <c r="F113">
        <v>12.529324156406176</v>
      </c>
      <c r="G113">
        <v>1.0048440051299963</v>
      </c>
      <c r="H113">
        <v>1.1314340187602312</v>
      </c>
      <c r="I113">
        <v>6.8165911030483244</v>
      </c>
      <c r="J113">
        <v>-1.605315565878513</v>
      </c>
      <c r="K113">
        <v>5.7871381802524553</v>
      </c>
      <c r="L113">
        <v>3.8673773551485908</v>
      </c>
      <c r="M113">
        <v>4.4524926836056409</v>
      </c>
      <c r="N113">
        <v>-1.6810867036160033</v>
      </c>
      <c r="O113">
        <v>3.4074226674735115</v>
      </c>
      <c r="P113">
        <v>4.4649253342837767</v>
      </c>
      <c r="Q113">
        <v>3.9268870861447311</v>
      </c>
      <c r="R113">
        <v>5.3502872476784944</v>
      </c>
    </row>
    <row r="114" spans="1:18" x14ac:dyDescent="0.3">
      <c r="A114" s="1">
        <v>45047</v>
      </c>
      <c r="B114">
        <v>2.4418133124446229</v>
      </c>
      <c r="C114">
        <v>-5.0541909011457733</v>
      </c>
      <c r="D114">
        <v>2.0177257258066561</v>
      </c>
      <c r="E114">
        <v>2.6119844508390742</v>
      </c>
      <c r="F114">
        <v>5.2763403377330746</v>
      </c>
      <c r="G114">
        <v>2.9442707044243548</v>
      </c>
      <c r="H114">
        <v>1.0197488441251181</v>
      </c>
      <c r="I114">
        <v>5.5075581548935162</v>
      </c>
      <c r="J114">
        <v>-0.32300387643962836</v>
      </c>
      <c r="K114">
        <v>11.261768445423172</v>
      </c>
      <c r="L114">
        <v>3.9819657044124881</v>
      </c>
      <c r="M114">
        <v>6.4192960802673156</v>
      </c>
      <c r="N114">
        <v>-0.61205831286800105</v>
      </c>
      <c r="O114">
        <v>2.7315694627879878</v>
      </c>
      <c r="P114">
        <v>4.316468419353086</v>
      </c>
      <c r="Q114">
        <v>2.2768190703406503</v>
      </c>
      <c r="R114">
        <v>3.8529125493887477</v>
      </c>
    </row>
    <row r="115" spans="1:18" x14ac:dyDescent="0.3">
      <c r="A115" s="1">
        <v>45078</v>
      </c>
      <c r="B115">
        <v>3.3542120178225332</v>
      </c>
      <c r="C115">
        <v>-10.615497652676027</v>
      </c>
      <c r="D115">
        <v>1.3941428659332473</v>
      </c>
      <c r="E115">
        <v>-11.230407948017799</v>
      </c>
      <c r="F115">
        <v>10.736230041995157</v>
      </c>
      <c r="G115">
        <v>4.9333108679000048</v>
      </c>
      <c r="H115">
        <v>1.0162037496249923</v>
      </c>
      <c r="I115">
        <v>10.6440822519356</v>
      </c>
      <c r="J115">
        <v>-1.4362141964906954</v>
      </c>
      <c r="K115">
        <v>16.947278113158859</v>
      </c>
      <c r="L115">
        <v>4.3830855030335272</v>
      </c>
      <c r="M115">
        <v>7.4360134719716058</v>
      </c>
      <c r="N115">
        <v>4.731033291265291</v>
      </c>
      <c r="O115">
        <v>2.721417240566268</v>
      </c>
      <c r="P115">
        <v>4.4204622192250298</v>
      </c>
      <c r="Q115">
        <v>-2.3206246820964793</v>
      </c>
      <c r="R115">
        <v>5.4283712181587163</v>
      </c>
    </row>
    <row r="116" spans="1:18" x14ac:dyDescent="0.3">
      <c r="A116" s="1">
        <v>45108</v>
      </c>
      <c r="B116">
        <v>3.2308090045061419</v>
      </c>
      <c r="C116">
        <v>-7.1432697891388131</v>
      </c>
      <c r="D116">
        <v>0.85179393585386265</v>
      </c>
      <c r="E116">
        <v>-2.7598052117305656</v>
      </c>
      <c r="F116">
        <v>9.2542718346429353</v>
      </c>
      <c r="G116">
        <v>4.8833776079656275</v>
      </c>
      <c r="H116">
        <v>2.3687092906738769</v>
      </c>
      <c r="I116">
        <v>9.3284808145178033</v>
      </c>
      <c r="J116">
        <v>0.87980598455874315</v>
      </c>
      <c r="K116">
        <v>8.0323441302515306</v>
      </c>
      <c r="L116">
        <v>4.3183530073334282</v>
      </c>
      <c r="M116">
        <v>5.1209628972208776</v>
      </c>
      <c r="N116">
        <v>6.7392446388750926</v>
      </c>
      <c r="O116">
        <v>2.2711617877363039</v>
      </c>
      <c r="P116">
        <v>3.162385206233381</v>
      </c>
      <c r="Q116">
        <v>0.9658950577933183</v>
      </c>
      <c r="R116">
        <v>2.3322001013367526</v>
      </c>
    </row>
    <row r="117" spans="1:18" x14ac:dyDescent="0.3">
      <c r="A117" s="1">
        <v>45139</v>
      </c>
      <c r="B117">
        <v>2.5894630946906432</v>
      </c>
      <c r="C117">
        <v>-11.239685346803995</v>
      </c>
      <c r="D117">
        <v>1.3857505344947043</v>
      </c>
      <c r="E117">
        <v>2.1902449548335312E-2</v>
      </c>
      <c r="F117">
        <v>-1.1876231143816511</v>
      </c>
      <c r="G117">
        <v>4.5837369836706046</v>
      </c>
      <c r="H117">
        <v>2.6599546163848373</v>
      </c>
      <c r="I117">
        <v>4.9362294271812885</v>
      </c>
      <c r="J117">
        <v>1.9790591496487764E-2</v>
      </c>
      <c r="K117">
        <v>11.019802375721682</v>
      </c>
      <c r="L117">
        <v>4.0737939772681528</v>
      </c>
      <c r="M117">
        <v>4.5366021673890486</v>
      </c>
      <c r="N117">
        <v>-0.19196425237215919</v>
      </c>
      <c r="O117">
        <v>2.2498888746306278</v>
      </c>
      <c r="P117">
        <v>2.7368635872310136</v>
      </c>
      <c r="Q117">
        <v>2.0760211417520509</v>
      </c>
      <c r="R117">
        <v>3.8743042166924653</v>
      </c>
    </row>
    <row r="118" spans="1:18" x14ac:dyDescent="0.3">
      <c r="A118" s="1">
        <v>45170</v>
      </c>
      <c r="B118">
        <v>2.5734063705677812</v>
      </c>
      <c r="C118">
        <v>-8.0520654464954902</v>
      </c>
      <c r="D118">
        <v>0.97468888643510354</v>
      </c>
      <c r="E118">
        <v>-2.901669455628678</v>
      </c>
      <c r="F118">
        <v>-2.8435707514215807</v>
      </c>
      <c r="G118">
        <v>3.6030757067441641</v>
      </c>
      <c r="H118">
        <v>3.9455735628791899</v>
      </c>
      <c r="I118">
        <v>7.8234832628151025</v>
      </c>
      <c r="J118">
        <v>2.2760324811030017</v>
      </c>
      <c r="K118">
        <v>6.6849457457363997</v>
      </c>
      <c r="L118">
        <v>4.4155846350862902</v>
      </c>
      <c r="M118">
        <v>5.7277148541249829</v>
      </c>
      <c r="N118">
        <v>7.9843251639560151</v>
      </c>
      <c r="O118">
        <v>3.0480900971214737</v>
      </c>
      <c r="P118">
        <v>2.5099395397099045</v>
      </c>
      <c r="Q118">
        <v>3.6417331585129773</v>
      </c>
      <c r="R118">
        <v>2.0523191698765402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workbookViewId="0">
      <selection activeCell="O16" sqref="O16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134</v>
      </c>
      <c r="C1" t="s">
        <v>135</v>
      </c>
      <c r="D1" s="1" t="s">
        <v>135</v>
      </c>
      <c r="E1" t="s">
        <v>136</v>
      </c>
      <c r="F1" t="s">
        <v>137</v>
      </c>
      <c r="G1" s="1">
        <f>+MAX(IMAE!A:A)</f>
        <v>45261</v>
      </c>
    </row>
    <row r="2" spans="1:7" x14ac:dyDescent="0.3">
      <c r="A2">
        <v>1</v>
      </c>
      <c r="B2">
        <f>+YEAR(D2)</f>
        <v>2019</v>
      </c>
      <c r="C2">
        <f>+MONTH(D2)</f>
        <v>1</v>
      </c>
      <c r="D2" s="1">
        <f>+EOMONTH(G1,-60)+1</f>
        <v>43466</v>
      </c>
      <c r="E2">
        <f>_xlfn.IFNA(VLOOKUP(D2,IMAE!A:C,3,FALSE),0)</f>
        <v>3.6191896489051065</v>
      </c>
    </row>
    <row r="3" spans="1:7" x14ac:dyDescent="0.3">
      <c r="A3">
        <f>+A2+1</f>
        <v>2</v>
      </c>
      <c r="B3">
        <f t="shared" ref="B3:B65" si="0">+YEAR(D3)</f>
        <v>2019</v>
      </c>
      <c r="C3">
        <f t="shared" ref="C3:C65" si="1">+MONTH(D3)</f>
        <v>2</v>
      </c>
      <c r="D3" s="1">
        <f>+EOMONTH(D2,0)+1</f>
        <v>43497</v>
      </c>
      <c r="E3">
        <f>_xlfn.IFNA(VLOOKUP(D3,IMAE!A:C,3,FALSE),0)</f>
        <v>4.1854548903148157</v>
      </c>
    </row>
    <row r="4" spans="1:7" x14ac:dyDescent="0.3">
      <c r="A4">
        <f t="shared" ref="A4:A67" si="2">+A3+1</f>
        <v>3</v>
      </c>
      <c r="B4">
        <f t="shared" si="0"/>
        <v>2019</v>
      </c>
      <c r="C4">
        <f t="shared" si="1"/>
        <v>3</v>
      </c>
      <c r="D4" s="1">
        <f t="shared" ref="D4:D67" si="3">+EOMONTH(D3,0)+1</f>
        <v>43525</v>
      </c>
      <c r="E4">
        <f>_xlfn.IFNA(VLOOKUP(D4,IMAE!A:C,3,FALSE),0)</f>
        <v>3.4447368458201022</v>
      </c>
    </row>
    <row r="5" spans="1:7" x14ac:dyDescent="0.3">
      <c r="A5">
        <f t="shared" si="2"/>
        <v>4</v>
      </c>
      <c r="B5">
        <f t="shared" si="0"/>
        <v>2019</v>
      </c>
      <c r="C5">
        <f t="shared" si="1"/>
        <v>4</v>
      </c>
      <c r="D5" s="1">
        <f t="shared" si="3"/>
        <v>43556</v>
      </c>
      <c r="E5">
        <f>_xlfn.IFNA(VLOOKUP(D5,IMAE!A:C,3,FALSE),0)</f>
        <v>3.6635757869122472</v>
      </c>
    </row>
    <row r="6" spans="1:7" x14ac:dyDescent="0.3">
      <c r="A6">
        <f t="shared" si="2"/>
        <v>5</v>
      </c>
      <c r="B6">
        <f t="shared" si="0"/>
        <v>2019</v>
      </c>
      <c r="C6">
        <f t="shared" si="1"/>
        <v>5</v>
      </c>
      <c r="D6" s="1">
        <f t="shared" si="3"/>
        <v>43586</v>
      </c>
      <c r="E6">
        <f>_xlfn.IFNA(VLOOKUP(D6,IMAE!A:C,3,FALSE),0)</f>
        <v>4.1651543676751004</v>
      </c>
    </row>
    <row r="7" spans="1:7" x14ac:dyDescent="0.3">
      <c r="A7">
        <f t="shared" si="2"/>
        <v>6</v>
      </c>
      <c r="B7">
        <f t="shared" si="0"/>
        <v>2019</v>
      </c>
      <c r="C7">
        <f t="shared" si="1"/>
        <v>6</v>
      </c>
      <c r="D7" s="1">
        <f t="shared" si="3"/>
        <v>43617</v>
      </c>
      <c r="E7">
        <f>_xlfn.IFNA(VLOOKUP(D7,IMAE!A:C,3,FALSE),0)</f>
        <v>3.5124388039569681</v>
      </c>
    </row>
    <row r="8" spans="1:7" x14ac:dyDescent="0.3">
      <c r="A8">
        <f t="shared" si="2"/>
        <v>7</v>
      </c>
      <c r="B8">
        <f t="shared" si="0"/>
        <v>2019</v>
      </c>
      <c r="C8">
        <f t="shared" si="1"/>
        <v>7</v>
      </c>
      <c r="D8" s="1">
        <f t="shared" si="3"/>
        <v>43647</v>
      </c>
      <c r="E8">
        <f>_xlfn.IFNA(VLOOKUP(D8,IMAE!A:C,3,FALSE),0)</f>
        <v>4.0408067505577776</v>
      </c>
    </row>
    <row r="9" spans="1:7" x14ac:dyDescent="0.3">
      <c r="A9">
        <f t="shared" si="2"/>
        <v>8</v>
      </c>
      <c r="B9">
        <f t="shared" si="0"/>
        <v>2019</v>
      </c>
      <c r="C9">
        <f t="shared" si="1"/>
        <v>8</v>
      </c>
      <c r="D9" s="1">
        <f t="shared" si="3"/>
        <v>43678</v>
      </c>
      <c r="E9">
        <f>_xlfn.IFNA(VLOOKUP(D9,IMAE!A:C,3,FALSE),0)</f>
        <v>3.3732702071609002</v>
      </c>
    </row>
    <row r="10" spans="1:7" x14ac:dyDescent="0.3">
      <c r="A10">
        <f t="shared" si="2"/>
        <v>9</v>
      </c>
      <c r="B10">
        <f t="shared" si="0"/>
        <v>2019</v>
      </c>
      <c r="C10">
        <f t="shared" si="1"/>
        <v>9</v>
      </c>
      <c r="D10" s="1">
        <f t="shared" si="3"/>
        <v>43709</v>
      </c>
      <c r="E10">
        <f>_xlfn.IFNA(VLOOKUP(D10,IMAE!A:C,3,FALSE),0)</f>
        <v>4.7327095686093656</v>
      </c>
    </row>
    <row r="11" spans="1:7" x14ac:dyDescent="0.3">
      <c r="A11">
        <f t="shared" si="2"/>
        <v>10</v>
      </c>
      <c r="B11">
        <f t="shared" si="0"/>
        <v>2019</v>
      </c>
      <c r="C11">
        <f t="shared" si="1"/>
        <v>10</v>
      </c>
      <c r="D11" s="1">
        <f t="shared" si="3"/>
        <v>43739</v>
      </c>
      <c r="E11">
        <f>_xlfn.IFNA(VLOOKUP(D11,IMAE!A:C,3,FALSE),0)</f>
        <v>4.2041869257274413</v>
      </c>
    </row>
    <row r="12" spans="1:7" x14ac:dyDescent="0.3">
      <c r="A12">
        <f t="shared" si="2"/>
        <v>11</v>
      </c>
      <c r="B12">
        <f t="shared" si="0"/>
        <v>2019</v>
      </c>
      <c r="C12">
        <f t="shared" si="1"/>
        <v>11</v>
      </c>
      <c r="D12" s="1">
        <f t="shared" si="3"/>
        <v>43770</v>
      </c>
      <c r="E12">
        <f>_xlfn.IFNA(VLOOKUP(D12,IMAE!A:C,3,FALSE),0)</f>
        <v>4.944531596358857</v>
      </c>
    </row>
    <row r="13" spans="1:7" x14ac:dyDescent="0.3">
      <c r="A13">
        <f t="shared" si="2"/>
        <v>12</v>
      </c>
      <c r="B13">
        <f t="shared" si="0"/>
        <v>2019</v>
      </c>
      <c r="C13">
        <f t="shared" si="1"/>
        <v>12</v>
      </c>
      <c r="D13" s="1">
        <f t="shared" si="3"/>
        <v>43800</v>
      </c>
      <c r="E13">
        <f>_xlfn.IFNA(VLOOKUP(D13,IMAE!A:C,3,FALSE),0)</f>
        <v>4.3148823032658896</v>
      </c>
    </row>
    <row r="14" spans="1:7" x14ac:dyDescent="0.3">
      <c r="A14">
        <f t="shared" si="2"/>
        <v>13</v>
      </c>
      <c r="B14">
        <f t="shared" si="0"/>
        <v>2020</v>
      </c>
      <c r="C14">
        <f t="shared" si="1"/>
        <v>1</v>
      </c>
      <c r="D14" s="1">
        <f t="shared" si="3"/>
        <v>43831</v>
      </c>
      <c r="E14">
        <f>_xlfn.IFNA(VLOOKUP(D14,IMAE!A:C,3,FALSE),0)</f>
        <v>4.1807687161991254</v>
      </c>
    </row>
    <row r="15" spans="1:7" x14ac:dyDescent="0.3">
      <c r="A15">
        <f t="shared" si="2"/>
        <v>14</v>
      </c>
      <c r="B15">
        <f t="shared" si="0"/>
        <v>2020</v>
      </c>
      <c r="C15">
        <f t="shared" si="1"/>
        <v>2</v>
      </c>
      <c r="D15" s="1">
        <f t="shared" si="3"/>
        <v>43862</v>
      </c>
      <c r="E15">
        <f>_xlfn.IFNA(VLOOKUP(D15,IMAE!A:C,3,FALSE),0)</f>
        <v>2.2631300023859211</v>
      </c>
    </row>
    <row r="16" spans="1:7" x14ac:dyDescent="0.3">
      <c r="A16">
        <f t="shared" si="2"/>
        <v>15</v>
      </c>
      <c r="B16">
        <f t="shared" si="0"/>
        <v>2020</v>
      </c>
      <c r="C16">
        <f t="shared" si="1"/>
        <v>3</v>
      </c>
      <c r="D16" s="1">
        <f t="shared" si="3"/>
        <v>43891</v>
      </c>
      <c r="E16">
        <f>_xlfn.IFNA(VLOOKUP(D16,IMAE!A:C,3,FALSE),0)</f>
        <v>-4.0187831224221782</v>
      </c>
    </row>
    <row r="17" spans="1:5" x14ac:dyDescent="0.3">
      <c r="A17">
        <f t="shared" si="2"/>
        <v>16</v>
      </c>
      <c r="B17">
        <f t="shared" si="0"/>
        <v>2020</v>
      </c>
      <c r="C17">
        <f t="shared" si="1"/>
        <v>4</v>
      </c>
      <c r="D17" s="1">
        <f t="shared" si="3"/>
        <v>43922</v>
      </c>
      <c r="E17">
        <f>_xlfn.IFNA(VLOOKUP(D17,IMAE!A:C,3,FALSE),0)</f>
        <v>-9.4030168168458061</v>
      </c>
    </row>
    <row r="18" spans="1:5" x14ac:dyDescent="0.3">
      <c r="A18">
        <f t="shared" si="2"/>
        <v>17</v>
      </c>
      <c r="B18">
        <f t="shared" si="0"/>
        <v>2020</v>
      </c>
      <c r="C18">
        <f t="shared" si="1"/>
        <v>5</v>
      </c>
      <c r="D18" s="1">
        <f t="shared" si="3"/>
        <v>43952</v>
      </c>
      <c r="E18">
        <f>_xlfn.IFNA(VLOOKUP(D18,IMAE!A:C,3,FALSE),0)</f>
        <v>-10.04790743280742</v>
      </c>
    </row>
    <row r="19" spans="1:5" x14ac:dyDescent="0.3">
      <c r="A19">
        <f t="shared" si="2"/>
        <v>18</v>
      </c>
      <c r="B19">
        <f t="shared" si="0"/>
        <v>2020</v>
      </c>
      <c r="C19">
        <f t="shared" si="1"/>
        <v>6</v>
      </c>
      <c r="D19" s="1">
        <f t="shared" si="3"/>
        <v>43983</v>
      </c>
      <c r="E19">
        <f>_xlfn.IFNA(VLOOKUP(D19,IMAE!A:C,3,FALSE),0)</f>
        <v>-7.5551570447411089</v>
      </c>
    </row>
    <row r="20" spans="1:5" x14ac:dyDescent="0.3">
      <c r="A20">
        <f t="shared" si="2"/>
        <v>19</v>
      </c>
      <c r="B20">
        <f t="shared" si="0"/>
        <v>2020</v>
      </c>
      <c r="C20">
        <f t="shared" si="1"/>
        <v>7</v>
      </c>
      <c r="D20" s="1">
        <f t="shared" si="3"/>
        <v>44013</v>
      </c>
      <c r="E20">
        <f>_xlfn.IFNA(VLOOKUP(D20,IMAE!A:C,3,FALSE),0)</f>
        <v>-3.7111770786236922</v>
      </c>
    </row>
    <row r="21" spans="1:5" x14ac:dyDescent="0.3">
      <c r="A21">
        <f t="shared" si="2"/>
        <v>20</v>
      </c>
      <c r="B21">
        <f t="shared" si="0"/>
        <v>2020</v>
      </c>
      <c r="C21">
        <f t="shared" si="1"/>
        <v>8</v>
      </c>
      <c r="D21" s="1">
        <f t="shared" si="3"/>
        <v>44044</v>
      </c>
      <c r="E21">
        <f>_xlfn.IFNA(VLOOKUP(D21,IMAE!A:C,3,FALSE),0)</f>
        <v>-1.0793273459111816</v>
      </c>
    </row>
    <row r="22" spans="1:5" x14ac:dyDescent="0.3">
      <c r="A22">
        <f t="shared" si="2"/>
        <v>21</v>
      </c>
      <c r="B22">
        <f t="shared" si="0"/>
        <v>2020</v>
      </c>
      <c r="C22">
        <f t="shared" si="1"/>
        <v>9</v>
      </c>
      <c r="D22" s="1">
        <f t="shared" si="3"/>
        <v>44075</v>
      </c>
      <c r="E22">
        <f>_xlfn.IFNA(VLOOKUP(D22,IMAE!A:C,3,FALSE),0)</f>
        <v>0.65859365300590866</v>
      </c>
    </row>
    <row r="23" spans="1:5" x14ac:dyDescent="0.3">
      <c r="A23">
        <f t="shared" si="2"/>
        <v>22</v>
      </c>
      <c r="B23">
        <f t="shared" si="0"/>
        <v>2020</v>
      </c>
      <c r="C23">
        <f t="shared" si="1"/>
        <v>10</v>
      </c>
      <c r="D23" s="1">
        <f t="shared" si="3"/>
        <v>44105</v>
      </c>
      <c r="E23">
        <f>_xlfn.IFNA(VLOOKUP(D23,IMAE!A:C,3,FALSE),0)</f>
        <v>2.0340477164869384</v>
      </c>
    </row>
    <row r="24" spans="1:5" x14ac:dyDescent="0.3">
      <c r="A24">
        <f t="shared" si="2"/>
        <v>23</v>
      </c>
      <c r="B24">
        <f t="shared" si="0"/>
        <v>2020</v>
      </c>
      <c r="C24">
        <f t="shared" si="1"/>
        <v>11</v>
      </c>
      <c r="D24" s="1">
        <f t="shared" si="3"/>
        <v>44136</v>
      </c>
      <c r="E24">
        <f>_xlfn.IFNA(VLOOKUP(D24,IMAE!A:C,3,FALSE),0)</f>
        <v>1.0627882300237277</v>
      </c>
    </row>
    <row r="25" spans="1:5" x14ac:dyDescent="0.3">
      <c r="A25">
        <f t="shared" si="2"/>
        <v>24</v>
      </c>
      <c r="B25">
        <f t="shared" si="0"/>
        <v>2020</v>
      </c>
      <c r="C25">
        <f t="shared" si="1"/>
        <v>12</v>
      </c>
      <c r="D25" s="1">
        <f t="shared" si="3"/>
        <v>44166</v>
      </c>
      <c r="E25">
        <f>_xlfn.IFNA(VLOOKUP(D25,IMAE!A:C,3,FALSE),0)</f>
        <v>3.8075368185392047</v>
      </c>
    </row>
    <row r="26" spans="1:5" x14ac:dyDescent="0.3">
      <c r="A26">
        <f t="shared" si="2"/>
        <v>25</v>
      </c>
      <c r="B26">
        <f t="shared" si="0"/>
        <v>2021</v>
      </c>
      <c r="C26">
        <f t="shared" si="1"/>
        <v>1</v>
      </c>
      <c r="D26" s="1">
        <f t="shared" si="3"/>
        <v>44197</v>
      </c>
      <c r="E26">
        <f>_xlfn.IFNA(VLOOKUP(D26,IMAE!A:C,3,FALSE),0)</f>
        <v>1.2959981509562226</v>
      </c>
    </row>
    <row r="27" spans="1:5" x14ac:dyDescent="0.3">
      <c r="A27">
        <f t="shared" si="2"/>
        <v>26</v>
      </c>
      <c r="B27">
        <f t="shared" si="0"/>
        <v>2021</v>
      </c>
      <c r="C27">
        <f t="shared" si="1"/>
        <v>2</v>
      </c>
      <c r="D27" s="1">
        <f t="shared" si="3"/>
        <v>44228</v>
      </c>
      <c r="E27">
        <f>_xlfn.IFNA(VLOOKUP(D27,IMAE!A:C,3,FALSE),0)</f>
        <v>2.4271562952785644</v>
      </c>
    </row>
    <row r="28" spans="1:5" x14ac:dyDescent="0.3">
      <c r="A28">
        <f t="shared" si="2"/>
        <v>27</v>
      </c>
      <c r="B28">
        <f t="shared" si="0"/>
        <v>2021</v>
      </c>
      <c r="C28">
        <f t="shared" si="1"/>
        <v>3</v>
      </c>
      <c r="D28" s="1">
        <f t="shared" si="3"/>
        <v>44256</v>
      </c>
      <c r="E28">
        <f>_xlfn.IFNA(VLOOKUP(D28,IMAE!A:C,3,FALSE),0)</f>
        <v>9.9470426026881995</v>
      </c>
    </row>
    <row r="29" spans="1:5" x14ac:dyDescent="0.3">
      <c r="A29">
        <f t="shared" si="2"/>
        <v>28</v>
      </c>
      <c r="B29">
        <f t="shared" si="0"/>
        <v>2021</v>
      </c>
      <c r="C29">
        <f t="shared" si="1"/>
        <v>4</v>
      </c>
      <c r="D29" s="1">
        <f t="shared" si="3"/>
        <v>44287</v>
      </c>
      <c r="E29">
        <f>_xlfn.IFNA(VLOOKUP(D29,IMAE!A:C,3,FALSE),0)</f>
        <v>15.394005140958498</v>
      </c>
    </row>
    <row r="30" spans="1:5" x14ac:dyDescent="0.3">
      <c r="A30">
        <f t="shared" si="2"/>
        <v>29</v>
      </c>
      <c r="B30">
        <f t="shared" si="0"/>
        <v>2021</v>
      </c>
      <c r="C30">
        <f t="shared" si="1"/>
        <v>5</v>
      </c>
      <c r="D30" s="1">
        <f t="shared" si="3"/>
        <v>44317</v>
      </c>
      <c r="E30">
        <f>_xlfn.IFNA(VLOOKUP(D30,IMAE!A:C,3,FALSE),0)</f>
        <v>16.52062384176196</v>
      </c>
    </row>
    <row r="31" spans="1:5" x14ac:dyDescent="0.3">
      <c r="A31">
        <f t="shared" si="2"/>
        <v>30</v>
      </c>
      <c r="B31">
        <f t="shared" si="0"/>
        <v>2021</v>
      </c>
      <c r="C31">
        <f t="shared" si="1"/>
        <v>6</v>
      </c>
      <c r="D31" s="1">
        <f t="shared" si="3"/>
        <v>44348</v>
      </c>
      <c r="E31">
        <f>_xlfn.IFNA(VLOOKUP(D31,IMAE!A:C,3,FALSE),0)</f>
        <v>14.279532800808624</v>
      </c>
    </row>
    <row r="32" spans="1:5" x14ac:dyDescent="0.3">
      <c r="A32">
        <f t="shared" si="2"/>
        <v>31</v>
      </c>
      <c r="B32">
        <f t="shared" si="0"/>
        <v>2021</v>
      </c>
      <c r="C32">
        <f t="shared" si="1"/>
        <v>7</v>
      </c>
      <c r="D32" s="1">
        <f t="shared" si="3"/>
        <v>44378</v>
      </c>
      <c r="E32">
        <f>_xlfn.IFNA(VLOOKUP(D32,IMAE!A:C,3,FALSE),0)</f>
        <v>10.842740845731283</v>
      </c>
    </row>
    <row r="33" spans="1:5" x14ac:dyDescent="0.3">
      <c r="A33">
        <f t="shared" si="2"/>
        <v>32</v>
      </c>
      <c r="B33">
        <f t="shared" si="0"/>
        <v>2021</v>
      </c>
      <c r="C33">
        <f t="shared" si="1"/>
        <v>8</v>
      </c>
      <c r="D33" s="1">
        <f t="shared" si="3"/>
        <v>44409</v>
      </c>
      <c r="E33">
        <f>_xlfn.IFNA(VLOOKUP(D33,IMAE!A:C,3,FALSE),0)</f>
        <v>7.83276630433663</v>
      </c>
    </row>
    <row r="34" spans="1:5" x14ac:dyDescent="0.3">
      <c r="A34">
        <f t="shared" si="2"/>
        <v>33</v>
      </c>
      <c r="B34">
        <f t="shared" si="0"/>
        <v>2021</v>
      </c>
      <c r="C34">
        <f t="shared" si="1"/>
        <v>9</v>
      </c>
      <c r="D34" s="1">
        <f t="shared" si="3"/>
        <v>44440</v>
      </c>
      <c r="E34">
        <f>_xlfn.IFNA(VLOOKUP(D34,IMAE!A:C,3,FALSE),0)</f>
        <v>5.9338141522375878</v>
      </c>
    </row>
    <row r="35" spans="1:5" x14ac:dyDescent="0.3">
      <c r="A35">
        <f t="shared" si="2"/>
        <v>34</v>
      </c>
      <c r="B35">
        <f t="shared" si="0"/>
        <v>2021</v>
      </c>
      <c r="C35">
        <f t="shared" si="1"/>
        <v>10</v>
      </c>
      <c r="D35" s="1">
        <f t="shared" si="3"/>
        <v>44470</v>
      </c>
      <c r="E35">
        <f>_xlfn.IFNA(VLOOKUP(D35,IMAE!A:C,3,FALSE),0)</f>
        <v>4.3917852718497983</v>
      </c>
    </row>
    <row r="36" spans="1:5" x14ac:dyDescent="0.3">
      <c r="A36">
        <f t="shared" si="2"/>
        <v>35</v>
      </c>
      <c r="B36">
        <f t="shared" si="0"/>
        <v>2021</v>
      </c>
      <c r="C36">
        <f t="shared" si="1"/>
        <v>11</v>
      </c>
      <c r="D36" s="1">
        <f t="shared" si="3"/>
        <v>44501</v>
      </c>
      <c r="E36">
        <f>_xlfn.IFNA(VLOOKUP(D36,IMAE!A:C,3,FALSE),0)</f>
        <v>6.0063709402184315</v>
      </c>
    </row>
    <row r="37" spans="1:5" x14ac:dyDescent="0.3">
      <c r="A37">
        <f t="shared" si="2"/>
        <v>36</v>
      </c>
      <c r="B37">
        <f t="shared" si="0"/>
        <v>2021</v>
      </c>
      <c r="C37">
        <f t="shared" si="1"/>
        <v>12</v>
      </c>
      <c r="D37" s="1">
        <f t="shared" si="3"/>
        <v>44531</v>
      </c>
      <c r="E37">
        <f>_xlfn.IFNA(VLOOKUP(D37,IMAE!A:C,3,FALSE),0)</f>
        <v>4.2138220754686273</v>
      </c>
    </row>
    <row r="38" spans="1:5" x14ac:dyDescent="0.3">
      <c r="A38">
        <f t="shared" si="2"/>
        <v>37</v>
      </c>
      <c r="B38">
        <f t="shared" si="0"/>
        <v>2022</v>
      </c>
      <c r="C38">
        <f t="shared" si="1"/>
        <v>1</v>
      </c>
      <c r="D38" s="1">
        <f t="shared" si="3"/>
        <v>44562</v>
      </c>
      <c r="E38">
        <f>_xlfn.IFNA(VLOOKUP(D38,IMAE!A:C,3,FALSE),0)</f>
        <v>4.9088999548520889</v>
      </c>
    </row>
    <row r="39" spans="1:5" x14ac:dyDescent="0.3">
      <c r="A39">
        <f t="shared" si="2"/>
        <v>38</v>
      </c>
      <c r="B39">
        <f t="shared" si="0"/>
        <v>2022</v>
      </c>
      <c r="C39">
        <f t="shared" si="1"/>
        <v>2</v>
      </c>
      <c r="D39" s="1">
        <f t="shared" si="3"/>
        <v>44593</v>
      </c>
      <c r="E39">
        <f>_xlfn.IFNA(VLOOKUP(D39,IMAE!A:C,3,FALSE),0)</f>
        <v>4.7201886813364951</v>
      </c>
    </row>
    <row r="40" spans="1:5" x14ac:dyDescent="0.3">
      <c r="A40">
        <f t="shared" si="2"/>
        <v>39</v>
      </c>
      <c r="B40">
        <f t="shared" si="0"/>
        <v>2022</v>
      </c>
      <c r="C40">
        <f t="shared" si="1"/>
        <v>3</v>
      </c>
      <c r="D40" s="1">
        <f t="shared" si="3"/>
        <v>44621</v>
      </c>
      <c r="E40">
        <f>_xlfn.IFNA(VLOOKUP(D40,IMAE!A:C,3,FALSE),0)</f>
        <v>4.6693751196820017</v>
      </c>
    </row>
    <row r="41" spans="1:5" x14ac:dyDescent="0.3">
      <c r="A41">
        <f t="shared" si="2"/>
        <v>40</v>
      </c>
      <c r="B41">
        <f t="shared" si="0"/>
        <v>2022</v>
      </c>
      <c r="C41">
        <f t="shared" si="1"/>
        <v>4</v>
      </c>
      <c r="D41" s="1">
        <f t="shared" si="3"/>
        <v>44652</v>
      </c>
      <c r="E41">
        <f>_xlfn.IFNA(VLOOKUP(D41,IMAE!A:C,3,FALSE),0)</f>
        <v>4.5985263753370162</v>
      </c>
    </row>
    <row r="42" spans="1:5" x14ac:dyDescent="0.3">
      <c r="A42">
        <f t="shared" si="2"/>
        <v>41</v>
      </c>
      <c r="B42">
        <f t="shared" si="0"/>
        <v>2022</v>
      </c>
      <c r="C42">
        <f t="shared" si="1"/>
        <v>5</v>
      </c>
      <c r="D42" s="1">
        <f t="shared" si="3"/>
        <v>44682</v>
      </c>
      <c r="E42">
        <f>_xlfn.IFNA(VLOOKUP(D42,IMAE!A:C,3,FALSE),0)</f>
        <v>4.7194437702293328</v>
      </c>
    </row>
    <row r="43" spans="1:5" x14ac:dyDescent="0.3">
      <c r="A43">
        <f t="shared" si="2"/>
        <v>42</v>
      </c>
      <c r="B43">
        <f t="shared" si="0"/>
        <v>2022</v>
      </c>
      <c r="C43">
        <f t="shared" si="1"/>
        <v>6</v>
      </c>
      <c r="D43" s="1">
        <f t="shared" si="3"/>
        <v>44713</v>
      </c>
      <c r="E43">
        <f>_xlfn.IFNA(VLOOKUP(D43,IMAE!A:C,3,FALSE),0)</f>
        <v>4.0443031523896167</v>
      </c>
    </row>
    <row r="44" spans="1:5" x14ac:dyDescent="0.3">
      <c r="A44">
        <f t="shared" si="2"/>
        <v>43</v>
      </c>
      <c r="B44">
        <f t="shared" si="0"/>
        <v>2022</v>
      </c>
      <c r="C44">
        <f t="shared" si="1"/>
        <v>7</v>
      </c>
      <c r="D44" s="1">
        <f t="shared" si="3"/>
        <v>44743</v>
      </c>
      <c r="E44">
        <f>_xlfn.IFNA(VLOOKUP(D44,IMAE!A:C,3,FALSE),0)</f>
        <v>3.1487226009296023</v>
      </c>
    </row>
    <row r="45" spans="1:5" x14ac:dyDescent="0.3">
      <c r="A45">
        <f t="shared" si="2"/>
        <v>44</v>
      </c>
      <c r="B45">
        <f t="shared" si="0"/>
        <v>2022</v>
      </c>
      <c r="C45">
        <f t="shared" si="1"/>
        <v>8</v>
      </c>
      <c r="D45" s="1">
        <f t="shared" si="3"/>
        <v>44774</v>
      </c>
      <c r="E45">
        <f>_xlfn.IFNA(VLOOKUP(D45,IMAE!A:C,3,FALSE),0)</f>
        <v>4.3852985282221653</v>
      </c>
    </row>
    <row r="46" spans="1:5" x14ac:dyDescent="0.3">
      <c r="A46">
        <f t="shared" si="2"/>
        <v>45</v>
      </c>
      <c r="B46">
        <f t="shared" si="0"/>
        <v>2022</v>
      </c>
      <c r="C46">
        <f t="shared" si="1"/>
        <v>9</v>
      </c>
      <c r="D46" s="1">
        <f t="shared" si="3"/>
        <v>44805</v>
      </c>
      <c r="E46">
        <f>_xlfn.IFNA(VLOOKUP(D46,IMAE!A:C,3,FALSE),0)</f>
        <v>3.812742477362292</v>
      </c>
    </row>
    <row r="47" spans="1:5" x14ac:dyDescent="0.3">
      <c r="A47">
        <f t="shared" si="2"/>
        <v>46</v>
      </c>
      <c r="B47">
        <f t="shared" si="0"/>
        <v>2022</v>
      </c>
      <c r="C47">
        <f t="shared" si="1"/>
        <v>10</v>
      </c>
      <c r="D47" s="1">
        <f t="shared" si="3"/>
        <v>44835</v>
      </c>
      <c r="E47">
        <f>_xlfn.IFNA(VLOOKUP(D47,IMAE!A:C,3,FALSE),0)</f>
        <v>3.6541933390987258</v>
      </c>
    </row>
    <row r="48" spans="1:5" x14ac:dyDescent="0.3">
      <c r="A48">
        <f t="shared" si="2"/>
        <v>47</v>
      </c>
      <c r="B48">
        <f t="shared" si="0"/>
        <v>2022</v>
      </c>
      <c r="C48">
        <f t="shared" si="1"/>
        <v>11</v>
      </c>
      <c r="D48" s="1">
        <f t="shared" si="3"/>
        <v>44866</v>
      </c>
      <c r="E48">
        <f>_xlfn.IFNA(VLOOKUP(D48,IMAE!A:C,3,FALSE),0)</f>
        <v>3.4873861757404256</v>
      </c>
    </row>
    <row r="49" spans="1:5" x14ac:dyDescent="0.3">
      <c r="A49">
        <f t="shared" si="2"/>
        <v>48</v>
      </c>
      <c r="B49">
        <f t="shared" si="0"/>
        <v>2022</v>
      </c>
      <c r="C49">
        <f t="shared" si="1"/>
        <v>12</v>
      </c>
      <c r="D49" s="1">
        <f t="shared" si="3"/>
        <v>44896</v>
      </c>
      <c r="E49">
        <f>_xlfn.IFNA(VLOOKUP(D49,IMAE!A:C,3,FALSE),0)</f>
        <v>3.3769430321880947</v>
      </c>
    </row>
    <row r="50" spans="1:5" x14ac:dyDescent="0.3">
      <c r="A50">
        <f t="shared" si="2"/>
        <v>49</v>
      </c>
      <c r="B50">
        <f t="shared" si="0"/>
        <v>2023</v>
      </c>
      <c r="C50">
        <f t="shared" si="1"/>
        <v>1</v>
      </c>
      <c r="D50" s="1">
        <f t="shared" si="3"/>
        <v>44927</v>
      </c>
      <c r="E50">
        <f>_xlfn.IFNA(VLOOKUP(D50,IMAE!A:C,3,FALSE),0)</f>
        <v>3.2484711274472322</v>
      </c>
    </row>
    <row r="51" spans="1:5" x14ac:dyDescent="0.3">
      <c r="A51">
        <f t="shared" si="2"/>
        <v>50</v>
      </c>
      <c r="B51">
        <f t="shared" si="0"/>
        <v>2023</v>
      </c>
      <c r="C51">
        <f t="shared" si="1"/>
        <v>2</v>
      </c>
      <c r="D51" s="1">
        <f t="shared" si="3"/>
        <v>44958</v>
      </c>
      <c r="E51">
        <f>_xlfn.IFNA(VLOOKUP(D51,IMAE!A:C,3,FALSE),0)</f>
        <v>4.4404117595251194</v>
      </c>
    </row>
    <row r="52" spans="1:5" x14ac:dyDescent="0.3">
      <c r="A52">
        <f t="shared" si="2"/>
        <v>51</v>
      </c>
      <c r="B52">
        <f t="shared" si="0"/>
        <v>2023</v>
      </c>
      <c r="C52">
        <f t="shared" si="1"/>
        <v>3</v>
      </c>
      <c r="D52" s="1">
        <f t="shared" si="3"/>
        <v>44986</v>
      </c>
      <c r="E52">
        <f>_xlfn.IFNA(VLOOKUP(D52,IMAE!A:C,3,FALSE),0)</f>
        <v>3.8582145366089264</v>
      </c>
    </row>
    <row r="53" spans="1:5" x14ac:dyDescent="0.3">
      <c r="A53">
        <f t="shared" si="2"/>
        <v>52</v>
      </c>
      <c r="B53">
        <f t="shared" si="0"/>
        <v>2023</v>
      </c>
      <c r="C53">
        <f t="shared" si="1"/>
        <v>4</v>
      </c>
      <c r="D53" s="1">
        <f t="shared" si="3"/>
        <v>45017</v>
      </c>
      <c r="E53">
        <f>_xlfn.IFNA(VLOOKUP(D53,IMAE!A:C,3,FALSE),0)</f>
        <v>3.2972752477524097</v>
      </c>
    </row>
    <row r="54" spans="1:5" x14ac:dyDescent="0.3">
      <c r="A54">
        <f t="shared" si="2"/>
        <v>53</v>
      </c>
      <c r="B54">
        <f t="shared" si="0"/>
        <v>2023</v>
      </c>
      <c r="C54">
        <f t="shared" si="1"/>
        <v>5</v>
      </c>
      <c r="D54" s="1">
        <f t="shared" si="3"/>
        <v>45047</v>
      </c>
      <c r="E54">
        <f>_xlfn.IFNA(VLOOKUP(D54,IMAE!A:C,3,FALSE),0)</f>
        <v>3.6768822943434434</v>
      </c>
    </row>
    <row r="55" spans="1:5" x14ac:dyDescent="0.3">
      <c r="A55">
        <f t="shared" si="2"/>
        <v>54</v>
      </c>
      <c r="B55">
        <f t="shared" si="0"/>
        <v>2023</v>
      </c>
      <c r="C55">
        <f t="shared" si="1"/>
        <v>6</v>
      </c>
      <c r="D55" s="1">
        <f t="shared" si="3"/>
        <v>45078</v>
      </c>
      <c r="E55">
        <f>_xlfn.IFNA(VLOOKUP(D55,IMAE!A:C,3,FALSE),0)</f>
        <v>4.7837121366981421</v>
      </c>
    </row>
    <row r="56" spans="1:5" x14ac:dyDescent="0.3">
      <c r="A56">
        <f t="shared" si="2"/>
        <v>55</v>
      </c>
      <c r="B56">
        <f t="shared" si="0"/>
        <v>2023</v>
      </c>
      <c r="C56">
        <f t="shared" si="1"/>
        <v>7</v>
      </c>
      <c r="D56" s="1">
        <f t="shared" si="3"/>
        <v>45108</v>
      </c>
      <c r="E56">
        <f>_xlfn.IFNA(VLOOKUP(D56,IMAE!A:C,3,FALSE),0)</f>
        <v>4.5844277236324729</v>
      </c>
    </row>
    <row r="57" spans="1:5" x14ac:dyDescent="0.3">
      <c r="A57">
        <f t="shared" si="2"/>
        <v>56</v>
      </c>
      <c r="B57">
        <f t="shared" si="0"/>
        <v>2023</v>
      </c>
      <c r="C57">
        <f t="shared" si="1"/>
        <v>8</v>
      </c>
      <c r="D57" s="1">
        <f t="shared" si="3"/>
        <v>45139</v>
      </c>
      <c r="E57">
        <f>_xlfn.IFNA(VLOOKUP(D57,IMAE!A:C,3,FALSE),0)</f>
        <v>3.3603337452828157</v>
      </c>
    </row>
    <row r="58" spans="1:5" x14ac:dyDescent="0.3">
      <c r="A58">
        <f t="shared" si="2"/>
        <v>57</v>
      </c>
      <c r="B58">
        <f t="shared" si="0"/>
        <v>2023</v>
      </c>
      <c r="C58">
        <f t="shared" si="1"/>
        <v>9</v>
      </c>
      <c r="D58" s="1">
        <f t="shared" si="3"/>
        <v>45170</v>
      </c>
      <c r="E58">
        <f>_xlfn.IFNA(VLOOKUP(D58,IMAE!A:C,3,FALSE),0)</f>
        <v>3.2580361098792707</v>
      </c>
    </row>
    <row r="59" spans="1:5" x14ac:dyDescent="0.3">
      <c r="A59">
        <f t="shared" si="2"/>
        <v>58</v>
      </c>
      <c r="B59">
        <f t="shared" si="0"/>
        <v>2023</v>
      </c>
      <c r="C59">
        <f t="shared" si="1"/>
        <v>10</v>
      </c>
      <c r="D59" s="1">
        <f t="shared" si="3"/>
        <v>45200</v>
      </c>
      <c r="E59">
        <f>_xlfn.IFNA(VLOOKUP(D59,IMAE!A:C,3,FALSE),0)</f>
        <v>1.5928675413881166</v>
      </c>
    </row>
    <row r="60" spans="1:5" x14ac:dyDescent="0.3">
      <c r="A60">
        <f t="shared" si="2"/>
        <v>59</v>
      </c>
      <c r="B60">
        <f t="shared" si="0"/>
        <v>2023</v>
      </c>
      <c r="C60">
        <f t="shared" si="1"/>
        <v>11</v>
      </c>
      <c r="D60" s="1">
        <f t="shared" si="3"/>
        <v>45231</v>
      </c>
      <c r="E60">
        <f>_xlfn.IFNA(VLOOKUP(D60,IMAE!A:C,3,FALSE),0)</f>
        <v>2.7005641620206262</v>
      </c>
    </row>
    <row r="61" spans="1:5" x14ac:dyDescent="0.3">
      <c r="A61">
        <f t="shared" si="2"/>
        <v>60</v>
      </c>
      <c r="B61">
        <f t="shared" si="0"/>
        <v>2023</v>
      </c>
      <c r="C61">
        <f t="shared" si="1"/>
        <v>12</v>
      </c>
      <c r="D61" s="1">
        <f t="shared" si="3"/>
        <v>45261</v>
      </c>
      <c r="E61">
        <f>_xlfn.IFNA(VLOOKUP(D61,IMAE!A:C,3,FALSE),0)</f>
        <v>2.757184707499988</v>
      </c>
    </row>
    <row r="62" spans="1:5" x14ac:dyDescent="0.3">
      <c r="A62">
        <f t="shared" si="2"/>
        <v>61</v>
      </c>
      <c r="B62">
        <f t="shared" si="0"/>
        <v>2024</v>
      </c>
      <c r="C62">
        <f t="shared" si="1"/>
        <v>1</v>
      </c>
      <c r="D62" s="1">
        <f t="shared" si="3"/>
        <v>45292</v>
      </c>
      <c r="E62">
        <f>_xlfn.IFNA(VLOOKUP(D62,IMAE!A:C,3,FALSE),0)</f>
        <v>0</v>
      </c>
    </row>
    <row r="63" spans="1:5" x14ac:dyDescent="0.3">
      <c r="A63">
        <f t="shared" si="2"/>
        <v>62</v>
      </c>
      <c r="B63">
        <f t="shared" si="0"/>
        <v>2024</v>
      </c>
      <c r="C63">
        <f t="shared" si="1"/>
        <v>2</v>
      </c>
      <c r="D63" s="1">
        <f t="shared" si="3"/>
        <v>45323</v>
      </c>
      <c r="E63">
        <f>_xlfn.IFNA(VLOOKUP(D63,IMAE!A:C,3,FALSE),0)</f>
        <v>0</v>
      </c>
    </row>
    <row r="64" spans="1:5" x14ac:dyDescent="0.3">
      <c r="A64">
        <f t="shared" si="2"/>
        <v>63</v>
      </c>
      <c r="B64">
        <f t="shared" si="0"/>
        <v>2024</v>
      </c>
      <c r="C64">
        <f t="shared" si="1"/>
        <v>3</v>
      </c>
      <c r="D64" s="1">
        <f t="shared" si="3"/>
        <v>45352</v>
      </c>
      <c r="E64">
        <f>_xlfn.IFNA(VLOOKUP(D64,IMAE!A:C,3,FALSE),0)</f>
        <v>0</v>
      </c>
    </row>
    <row r="65" spans="1:5" x14ac:dyDescent="0.3">
      <c r="A65">
        <f t="shared" si="2"/>
        <v>64</v>
      </c>
      <c r="B65">
        <f t="shared" si="0"/>
        <v>2024</v>
      </c>
      <c r="C65">
        <f t="shared" si="1"/>
        <v>4</v>
      </c>
      <c r="D65" s="1">
        <f t="shared" si="3"/>
        <v>45383</v>
      </c>
      <c r="E65">
        <f>_xlfn.IFNA(VLOOKUP(D65,IMAE!A:C,3,FALSE),0)</f>
        <v>0</v>
      </c>
    </row>
    <row r="66" spans="1:5" x14ac:dyDescent="0.3">
      <c r="A66">
        <f t="shared" si="2"/>
        <v>65</v>
      </c>
      <c r="B66">
        <f>+YEAR(D66)</f>
        <v>2024</v>
      </c>
      <c r="C66">
        <f>+MONTH(D66)</f>
        <v>5</v>
      </c>
      <c r="D66" s="1">
        <f t="shared" si="3"/>
        <v>45413</v>
      </c>
      <c r="E66">
        <f>_xlfn.IFNA(VLOOKUP(D66,IMAE!A:C,3,FALSE),0)</f>
        <v>0</v>
      </c>
    </row>
    <row r="67" spans="1:5" x14ac:dyDescent="0.3">
      <c r="A67">
        <f t="shared" si="2"/>
        <v>66</v>
      </c>
      <c r="B67">
        <f>+YEAR(D67)</f>
        <v>2024</v>
      </c>
      <c r="C67">
        <f>+MONTH(D67)</f>
        <v>6</v>
      </c>
      <c r="D67" s="1">
        <f t="shared" si="3"/>
        <v>45444</v>
      </c>
      <c r="E67">
        <f>_xlfn.IFNA(VLOOKUP(D67,IMAE!A:C,3,FALSE),0)</f>
        <v>0</v>
      </c>
    </row>
    <row r="68" spans="1:5" x14ac:dyDescent="0.3">
      <c r="A68">
        <f t="shared" ref="A68:A86" si="4">+A67+1</f>
        <v>67</v>
      </c>
      <c r="B68">
        <f>+YEAR(D68)</f>
        <v>2024</v>
      </c>
      <c r="C68">
        <f>+MONTH(D68)</f>
        <v>7</v>
      </c>
      <c r="D68" s="1">
        <f t="shared" ref="D68:D86" si="5">+EOMONTH(D67,0)+1</f>
        <v>45474</v>
      </c>
      <c r="E68">
        <f>_xlfn.IFNA(VLOOKUP(D68,IMAE!A:C,3,FALSE),0)</f>
        <v>0</v>
      </c>
    </row>
    <row r="69" spans="1:5" x14ac:dyDescent="0.3">
      <c r="A69">
        <f t="shared" si="4"/>
        <v>68</v>
      </c>
      <c r="B69">
        <f>+YEAR(D69)</f>
        <v>2024</v>
      </c>
      <c r="C69">
        <f>+MONTH(D69)</f>
        <v>8</v>
      </c>
      <c r="D69" s="1">
        <f t="shared" si="5"/>
        <v>45505</v>
      </c>
      <c r="E69">
        <f>_xlfn.IFNA(VLOOKUP(D69,IMAE!A:C,3,FALSE),0)</f>
        <v>0</v>
      </c>
    </row>
    <row r="70" spans="1:5" x14ac:dyDescent="0.3">
      <c r="A70">
        <f t="shared" si="4"/>
        <v>69</v>
      </c>
      <c r="B70">
        <f t="shared" ref="B70:B86" si="6">+YEAR(D70)</f>
        <v>2024</v>
      </c>
      <c r="C70">
        <f t="shared" ref="C70:C86" si="7">+MONTH(D70)</f>
        <v>9</v>
      </c>
      <c r="D70" s="1">
        <f t="shared" si="5"/>
        <v>45536</v>
      </c>
      <c r="E70">
        <f>_xlfn.IFNA(VLOOKUP(D70,IMAE!A:C,3,FALSE),0)</f>
        <v>0</v>
      </c>
    </row>
    <row r="71" spans="1:5" x14ac:dyDescent="0.3">
      <c r="A71">
        <f t="shared" si="4"/>
        <v>70</v>
      </c>
      <c r="B71">
        <f t="shared" si="6"/>
        <v>2024</v>
      </c>
      <c r="C71">
        <f t="shared" si="7"/>
        <v>10</v>
      </c>
      <c r="D71" s="1">
        <f t="shared" si="5"/>
        <v>45566</v>
      </c>
      <c r="E71">
        <f>_xlfn.IFNA(VLOOKUP(D71,IMAE!A:C,3,FALSE),0)</f>
        <v>0</v>
      </c>
    </row>
    <row r="72" spans="1:5" x14ac:dyDescent="0.3">
      <c r="A72">
        <f t="shared" si="4"/>
        <v>71</v>
      </c>
      <c r="B72">
        <f t="shared" si="6"/>
        <v>2024</v>
      </c>
      <c r="C72">
        <f t="shared" si="7"/>
        <v>11</v>
      </c>
      <c r="D72" s="1">
        <f t="shared" si="5"/>
        <v>45597</v>
      </c>
      <c r="E72">
        <f>_xlfn.IFNA(VLOOKUP(D72,IMAE!A:C,3,FALSE),0)</f>
        <v>0</v>
      </c>
    </row>
    <row r="73" spans="1:5" x14ac:dyDescent="0.3">
      <c r="A73">
        <f t="shared" si="4"/>
        <v>72</v>
      </c>
      <c r="B73">
        <f t="shared" si="6"/>
        <v>2024</v>
      </c>
      <c r="C73">
        <f t="shared" si="7"/>
        <v>12</v>
      </c>
      <c r="D73" s="1">
        <f t="shared" si="5"/>
        <v>45627</v>
      </c>
      <c r="E73">
        <f>_xlfn.IFNA(VLOOKUP(D73,IMAE!A:C,3,FALSE),0)</f>
        <v>0</v>
      </c>
    </row>
    <row r="74" spans="1:5" x14ac:dyDescent="0.3">
      <c r="A74">
        <f t="shared" si="4"/>
        <v>73</v>
      </c>
      <c r="B74">
        <f t="shared" si="6"/>
        <v>2025</v>
      </c>
      <c r="C74">
        <f t="shared" si="7"/>
        <v>1</v>
      </c>
      <c r="D74" s="1">
        <f t="shared" si="5"/>
        <v>45658</v>
      </c>
      <c r="E74">
        <f>_xlfn.IFNA(VLOOKUP(D74,IMAE!A:C,3,FALSE),0)</f>
        <v>0</v>
      </c>
    </row>
    <row r="75" spans="1:5" x14ac:dyDescent="0.3">
      <c r="A75">
        <f t="shared" si="4"/>
        <v>74</v>
      </c>
      <c r="B75">
        <f t="shared" si="6"/>
        <v>2025</v>
      </c>
      <c r="C75">
        <f t="shared" si="7"/>
        <v>2</v>
      </c>
      <c r="D75" s="1">
        <f t="shared" si="5"/>
        <v>45689</v>
      </c>
      <c r="E75">
        <f>_xlfn.IFNA(VLOOKUP(D75,IMAE!A:C,3,FALSE),0)</f>
        <v>0</v>
      </c>
    </row>
    <row r="76" spans="1:5" x14ac:dyDescent="0.3">
      <c r="A76">
        <f t="shared" si="4"/>
        <v>75</v>
      </c>
      <c r="B76">
        <f t="shared" si="6"/>
        <v>2025</v>
      </c>
      <c r="C76">
        <f t="shared" si="7"/>
        <v>3</v>
      </c>
      <c r="D76" s="1">
        <f t="shared" si="5"/>
        <v>45717</v>
      </c>
      <c r="E76">
        <f>_xlfn.IFNA(VLOOKUP(D76,IMAE!A:C,3,FALSE),0)</f>
        <v>0</v>
      </c>
    </row>
    <row r="77" spans="1:5" x14ac:dyDescent="0.3">
      <c r="A77">
        <f t="shared" si="4"/>
        <v>76</v>
      </c>
      <c r="B77">
        <f t="shared" si="6"/>
        <v>2025</v>
      </c>
      <c r="C77">
        <f t="shared" si="7"/>
        <v>4</v>
      </c>
      <c r="D77" s="1">
        <f t="shared" si="5"/>
        <v>45748</v>
      </c>
      <c r="E77">
        <f>_xlfn.IFNA(VLOOKUP(D77,IMAE!A:C,3,FALSE),0)</f>
        <v>0</v>
      </c>
    </row>
    <row r="78" spans="1:5" x14ac:dyDescent="0.3">
      <c r="A78">
        <f t="shared" si="4"/>
        <v>77</v>
      </c>
      <c r="B78">
        <f t="shared" si="6"/>
        <v>2025</v>
      </c>
      <c r="C78">
        <f t="shared" si="7"/>
        <v>5</v>
      </c>
      <c r="D78" s="1">
        <f t="shared" si="5"/>
        <v>45778</v>
      </c>
      <c r="E78">
        <f>_xlfn.IFNA(VLOOKUP(D78,IMAE!A:C,3,FALSE),0)</f>
        <v>0</v>
      </c>
    </row>
    <row r="79" spans="1:5" x14ac:dyDescent="0.3">
      <c r="A79">
        <f t="shared" si="4"/>
        <v>78</v>
      </c>
      <c r="B79">
        <f t="shared" si="6"/>
        <v>2025</v>
      </c>
      <c r="C79">
        <f t="shared" si="7"/>
        <v>6</v>
      </c>
      <c r="D79" s="1">
        <f t="shared" si="5"/>
        <v>45809</v>
      </c>
      <c r="E79">
        <f>_xlfn.IFNA(VLOOKUP(D79,IMAE!A:C,3,FALSE),0)</f>
        <v>0</v>
      </c>
    </row>
    <row r="80" spans="1:5" x14ac:dyDescent="0.3">
      <c r="A80">
        <f t="shared" si="4"/>
        <v>79</v>
      </c>
      <c r="B80">
        <f t="shared" si="6"/>
        <v>2025</v>
      </c>
      <c r="C80">
        <f t="shared" si="7"/>
        <v>7</v>
      </c>
      <c r="D80" s="1">
        <f t="shared" si="5"/>
        <v>45839</v>
      </c>
      <c r="E80">
        <f>_xlfn.IFNA(VLOOKUP(D80,IMAE!A:C,3,FALSE),0)</f>
        <v>0</v>
      </c>
    </row>
    <row r="81" spans="1:5" x14ac:dyDescent="0.3">
      <c r="A81">
        <f t="shared" si="4"/>
        <v>80</v>
      </c>
      <c r="B81">
        <f t="shared" si="6"/>
        <v>2025</v>
      </c>
      <c r="C81">
        <f t="shared" si="7"/>
        <v>8</v>
      </c>
      <c r="D81" s="1">
        <f t="shared" si="5"/>
        <v>45870</v>
      </c>
      <c r="E81">
        <f>_xlfn.IFNA(VLOOKUP(D81,IMAE!A:C,3,FALSE),0)</f>
        <v>0</v>
      </c>
    </row>
    <row r="82" spans="1:5" x14ac:dyDescent="0.3">
      <c r="A82">
        <f t="shared" si="4"/>
        <v>81</v>
      </c>
      <c r="B82">
        <f t="shared" si="6"/>
        <v>2025</v>
      </c>
      <c r="C82">
        <f t="shared" si="7"/>
        <v>9</v>
      </c>
      <c r="D82" s="1">
        <f t="shared" si="5"/>
        <v>45901</v>
      </c>
      <c r="E82">
        <f>_xlfn.IFNA(VLOOKUP(D82,IMAE!A:C,3,FALSE),0)</f>
        <v>0</v>
      </c>
    </row>
    <row r="83" spans="1:5" x14ac:dyDescent="0.3">
      <c r="A83">
        <f t="shared" si="4"/>
        <v>82</v>
      </c>
      <c r="B83">
        <f t="shared" si="6"/>
        <v>2025</v>
      </c>
      <c r="C83">
        <f t="shared" si="7"/>
        <v>10</v>
      </c>
      <c r="D83" s="1">
        <f t="shared" si="5"/>
        <v>45931</v>
      </c>
      <c r="E83">
        <f>_xlfn.IFNA(VLOOKUP(D83,IMAE!A:C,3,FALSE),0)</f>
        <v>0</v>
      </c>
    </row>
    <row r="84" spans="1:5" x14ac:dyDescent="0.3">
      <c r="A84">
        <f t="shared" si="4"/>
        <v>83</v>
      </c>
      <c r="B84">
        <f t="shared" si="6"/>
        <v>2025</v>
      </c>
      <c r="C84">
        <f t="shared" si="7"/>
        <v>11</v>
      </c>
      <c r="D84" s="1">
        <f t="shared" si="5"/>
        <v>45962</v>
      </c>
      <c r="E84">
        <f>_xlfn.IFNA(VLOOKUP(D84,IMAE!A:C,3,FALSE),0)</f>
        <v>0</v>
      </c>
    </row>
    <row r="85" spans="1:5" x14ac:dyDescent="0.3">
      <c r="A85">
        <f t="shared" si="4"/>
        <v>84</v>
      </c>
      <c r="B85">
        <f t="shared" si="6"/>
        <v>2025</v>
      </c>
      <c r="C85">
        <f t="shared" si="7"/>
        <v>12</v>
      </c>
      <c r="D85" s="1">
        <f t="shared" si="5"/>
        <v>45992</v>
      </c>
      <c r="E85">
        <f>_xlfn.IFNA(VLOOKUP(D85,IMAE!A:C,3,FALSE),0)</f>
        <v>0</v>
      </c>
    </row>
    <row r="86" spans="1:5" x14ac:dyDescent="0.3">
      <c r="A86">
        <f t="shared" si="4"/>
        <v>85</v>
      </c>
      <c r="B86">
        <f t="shared" si="6"/>
        <v>2026</v>
      </c>
      <c r="C86">
        <f t="shared" si="7"/>
        <v>1</v>
      </c>
      <c r="D86" s="1">
        <f t="shared" si="5"/>
        <v>46023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workbookViewId="0">
      <selection activeCell="B17" sqref="B17"/>
    </sheetView>
  </sheetViews>
  <sheetFormatPr defaultColWidth="8.88671875" defaultRowHeight="15.6" x14ac:dyDescent="0.3"/>
  <cols>
    <col min="1" max="16384" width="8.88671875" style="12"/>
  </cols>
  <sheetData>
    <row r="1" spans="1:9" x14ac:dyDescent="0.3">
      <c r="A1" t="s">
        <v>94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9" t="s">
        <v>95</v>
      </c>
      <c r="B3" s="29"/>
      <c r="C3"/>
      <c r="D3"/>
      <c r="E3"/>
      <c r="F3"/>
      <c r="G3"/>
      <c r="H3"/>
      <c r="I3"/>
    </row>
    <row r="4" spans="1:9" x14ac:dyDescent="0.3">
      <c r="A4" t="s">
        <v>96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97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98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99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3" t="s">
        <v>100</v>
      </c>
      <c r="B8" s="13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101</v>
      </c>
      <c r="B10"/>
      <c r="C10"/>
      <c r="D10"/>
      <c r="E10"/>
      <c r="F10"/>
      <c r="G10"/>
      <c r="H10"/>
      <c r="I10"/>
    </row>
    <row r="11" spans="1:9" x14ac:dyDescent="0.3">
      <c r="A11" s="28"/>
      <c r="B11" s="28" t="s">
        <v>102</v>
      </c>
      <c r="C11" s="28" t="s">
        <v>103</v>
      </c>
      <c r="D11" s="28" t="s">
        <v>104</v>
      </c>
      <c r="E11" s="28" t="s">
        <v>105</v>
      </c>
      <c r="F11" s="28" t="s">
        <v>106</v>
      </c>
      <c r="G11"/>
      <c r="H11"/>
      <c r="I11"/>
    </row>
    <row r="12" spans="1:9" x14ac:dyDescent="0.3">
      <c r="A12" t="s">
        <v>107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108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3" t="s">
        <v>109</v>
      </c>
      <c r="B14" s="13">
        <v>59</v>
      </c>
      <c r="C14" s="13">
        <v>572.05650000000003</v>
      </c>
      <c r="D14" s="13"/>
      <c r="E14" s="13"/>
      <c r="F14" s="13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8"/>
      <c r="B16" s="28" t="s">
        <v>110</v>
      </c>
      <c r="C16" s="28" t="s">
        <v>99</v>
      </c>
      <c r="D16" s="28" t="s">
        <v>111</v>
      </c>
      <c r="E16" s="28" t="s">
        <v>112</v>
      </c>
      <c r="F16" s="28" t="s">
        <v>113</v>
      </c>
      <c r="G16" s="28" t="s">
        <v>114</v>
      </c>
      <c r="H16" s="28" t="s">
        <v>115</v>
      </c>
      <c r="I16" s="28" t="s">
        <v>116</v>
      </c>
    </row>
    <row r="17" spans="1:9" x14ac:dyDescent="0.3">
      <c r="A17" t="s">
        <v>117</v>
      </c>
      <c r="B17">
        <f>+INTERCEPT('IMAE para s'!E2:E61,'IMAE para s'!A2:A61)</f>
        <v>2.4276128108420627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3" t="s">
        <v>118</v>
      </c>
      <c r="B18" s="13">
        <f>+SLOPE('IMAE para s'!E2:E61,'IMAE para s'!A2:A61)</f>
        <v>3.8746299487306644E-2</v>
      </c>
      <c r="C18" s="13">
        <v>2.2112843694515161E-2</v>
      </c>
      <c r="D18" s="13">
        <v>-2.6481412145840109</v>
      </c>
      <c r="E18" s="13">
        <v>1.0407526045813194E-2</v>
      </c>
      <c r="F18" s="13">
        <v>-0.10282159860658148</v>
      </c>
      <c r="G18" s="13">
        <v>-1.4294266911618045E-2</v>
      </c>
      <c r="H18" s="13">
        <v>-0.10282159860658148</v>
      </c>
      <c r="I18" s="13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119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8" t="s">
        <v>120</v>
      </c>
      <c r="B24" s="28" t="s">
        <v>121</v>
      </c>
      <c r="C24" s="28" t="s">
        <v>122</v>
      </c>
      <c r="D24"/>
      <c r="E24"/>
      <c r="F24"/>
      <c r="G24"/>
      <c r="H24"/>
      <c r="I24"/>
    </row>
    <row r="25" spans="1:9" x14ac:dyDescent="0.3">
      <c r="A25">
        <v>1</v>
      </c>
      <c r="B25">
        <f>+$B$17+A25*$B$18</f>
        <v>2.4663591103293694</v>
      </c>
      <c r="C25">
        <f>+'IMAE para s'!E2-'IMAE regresion'!B25</f>
        <v>1.1528305385757371</v>
      </c>
      <c r="D25"/>
      <c r="E25"/>
      <c r="F25"/>
      <c r="G25"/>
      <c r="H25"/>
      <c r="I25"/>
    </row>
    <row r="26" spans="1:9" x14ac:dyDescent="0.3">
      <c r="A26">
        <v>2</v>
      </c>
      <c r="B26">
        <f t="shared" ref="B26:B84" si="0">+$B$17+A26*$B$18</f>
        <v>2.5051054098166761</v>
      </c>
      <c r="C26">
        <f>+'IMAE para s'!E3-'IMAE regresion'!B26</f>
        <v>1.6803494804981396</v>
      </c>
      <c r="D26"/>
      <c r="E26"/>
      <c r="F26"/>
      <c r="G26"/>
      <c r="H26"/>
      <c r="I26"/>
    </row>
    <row r="27" spans="1:9" x14ac:dyDescent="0.3">
      <c r="A27">
        <v>3</v>
      </c>
      <c r="B27">
        <f t="shared" si="0"/>
        <v>2.5438517093039827</v>
      </c>
      <c r="C27">
        <f>+'IMAE para s'!E4-'IMAE regresion'!B27</f>
        <v>0.90088513651611946</v>
      </c>
      <c r="D27"/>
      <c r="E27"/>
      <c r="F27"/>
      <c r="G27"/>
      <c r="H27"/>
      <c r="I27"/>
    </row>
    <row r="28" spans="1:9" x14ac:dyDescent="0.3">
      <c r="A28">
        <v>4</v>
      </c>
      <c r="B28">
        <f t="shared" si="0"/>
        <v>2.5825980087912894</v>
      </c>
      <c r="C28">
        <f>+'IMAE para s'!E5-'IMAE regresion'!B28</f>
        <v>1.0809777781209577</v>
      </c>
      <c r="D28"/>
      <c r="E28"/>
      <c r="F28"/>
      <c r="G28"/>
      <c r="H28"/>
      <c r="I28"/>
    </row>
    <row r="29" spans="1:9" x14ac:dyDescent="0.3">
      <c r="A29">
        <v>5</v>
      </c>
      <c r="B29">
        <f t="shared" si="0"/>
        <v>2.6213443082785961</v>
      </c>
      <c r="C29">
        <f>+'IMAE para s'!E6-'IMAE regresion'!B29</f>
        <v>1.5438100593965043</v>
      </c>
      <c r="D29"/>
      <c r="E29"/>
      <c r="F29"/>
      <c r="G29"/>
      <c r="H29"/>
      <c r="I29"/>
    </row>
    <row r="30" spans="1:9" x14ac:dyDescent="0.3">
      <c r="A30">
        <v>6</v>
      </c>
      <c r="B30">
        <f t="shared" si="0"/>
        <v>2.6600906077659028</v>
      </c>
      <c r="C30">
        <f>+'IMAE para s'!E7-'IMAE regresion'!B30</f>
        <v>0.85234819619106528</v>
      </c>
      <c r="D30"/>
      <c r="E30"/>
      <c r="F30"/>
      <c r="G30"/>
      <c r="H30"/>
      <c r="I30"/>
    </row>
    <row r="31" spans="1:9" x14ac:dyDescent="0.3">
      <c r="A31">
        <v>7</v>
      </c>
      <c r="B31">
        <f t="shared" si="0"/>
        <v>2.6988369072532095</v>
      </c>
      <c r="C31">
        <f>+'IMAE para s'!E8-'IMAE regresion'!B31</f>
        <v>1.3419698433045681</v>
      </c>
      <c r="D31"/>
      <c r="E31"/>
      <c r="F31"/>
      <c r="G31"/>
      <c r="H31"/>
      <c r="I31"/>
    </row>
    <row r="32" spans="1:9" x14ac:dyDescent="0.3">
      <c r="A32">
        <v>8</v>
      </c>
      <c r="B32">
        <f t="shared" si="0"/>
        <v>2.7375832067405157</v>
      </c>
      <c r="C32">
        <f>+'IMAE para s'!E9-'IMAE regresion'!B32</f>
        <v>0.63568700042038451</v>
      </c>
      <c r="D32"/>
      <c r="E32"/>
      <c r="F32"/>
      <c r="G32"/>
      <c r="H32"/>
      <c r="I32"/>
    </row>
    <row r="33" spans="1:9" x14ac:dyDescent="0.3">
      <c r="A33">
        <v>9</v>
      </c>
      <c r="B33">
        <f t="shared" si="0"/>
        <v>2.7763295062278224</v>
      </c>
      <c r="C33">
        <f>+'IMAE para s'!E10-'IMAE regresion'!B33</f>
        <v>1.9563800623815433</v>
      </c>
      <c r="D33"/>
      <c r="E33"/>
      <c r="F33"/>
      <c r="G33"/>
      <c r="H33"/>
      <c r="I33"/>
    </row>
    <row r="34" spans="1:9" x14ac:dyDescent="0.3">
      <c r="A34">
        <v>10</v>
      </c>
      <c r="B34">
        <f t="shared" si="0"/>
        <v>2.8150758057151291</v>
      </c>
      <c r="C34">
        <f>+'IMAE para s'!E11-'IMAE regresion'!B34</f>
        <v>1.3891111200123123</v>
      </c>
      <c r="D34"/>
      <c r="E34"/>
      <c r="F34"/>
      <c r="G34"/>
      <c r="H34"/>
      <c r="I34"/>
    </row>
    <row r="35" spans="1:9" x14ac:dyDescent="0.3">
      <c r="A35">
        <v>11</v>
      </c>
      <c r="B35">
        <f t="shared" si="0"/>
        <v>2.8538221052024357</v>
      </c>
      <c r="C35">
        <f>+'IMAE para s'!E12-'IMAE regresion'!B35</f>
        <v>2.0907094911564212</v>
      </c>
      <c r="D35"/>
      <c r="E35"/>
      <c r="F35"/>
      <c r="G35"/>
      <c r="H35"/>
      <c r="I35"/>
    </row>
    <row r="36" spans="1:9" x14ac:dyDescent="0.3">
      <c r="A36">
        <v>12</v>
      </c>
      <c r="B36">
        <f t="shared" si="0"/>
        <v>2.8925684046897424</v>
      </c>
      <c r="C36">
        <f>+'IMAE para s'!E13-'IMAE regresion'!B36</f>
        <v>1.4223138985761472</v>
      </c>
      <c r="D36"/>
      <c r="E36"/>
      <c r="F36"/>
      <c r="G36"/>
      <c r="H36"/>
      <c r="I36"/>
    </row>
    <row r="37" spans="1:9" x14ac:dyDescent="0.3">
      <c r="A37">
        <v>13</v>
      </c>
      <c r="B37">
        <f t="shared" si="0"/>
        <v>2.9313147041770491</v>
      </c>
      <c r="C37">
        <f>+'IMAE para s'!E14-'IMAE regresion'!B37</f>
        <v>1.2494540120220763</v>
      </c>
      <c r="D37"/>
      <c r="E37"/>
      <c r="F37"/>
      <c r="G37"/>
      <c r="H37"/>
      <c r="I37"/>
    </row>
    <row r="38" spans="1:9" x14ac:dyDescent="0.3">
      <c r="A38">
        <v>14</v>
      </c>
      <c r="B38">
        <f t="shared" si="0"/>
        <v>2.9700610036643558</v>
      </c>
      <c r="C38">
        <f>+'IMAE para s'!E15-'IMAE regresion'!B38</f>
        <v>-0.70693100127843467</v>
      </c>
      <c r="D38"/>
      <c r="E38"/>
      <c r="F38"/>
      <c r="G38"/>
      <c r="H38"/>
      <c r="I38"/>
    </row>
    <row r="39" spans="1:9" x14ac:dyDescent="0.3">
      <c r="A39">
        <v>15</v>
      </c>
      <c r="B39">
        <f t="shared" si="0"/>
        <v>3.0088073031516624</v>
      </c>
      <c r="C39">
        <f>+'IMAE para s'!E16-'IMAE regresion'!B39</f>
        <v>-7.0275904255738411</v>
      </c>
      <c r="D39"/>
      <c r="E39"/>
      <c r="F39"/>
      <c r="G39"/>
      <c r="H39"/>
      <c r="I39"/>
    </row>
    <row r="40" spans="1:9" x14ac:dyDescent="0.3">
      <c r="A40">
        <v>16</v>
      </c>
      <c r="B40">
        <f t="shared" si="0"/>
        <v>3.0475536026389691</v>
      </c>
      <c r="C40">
        <f>+'IMAE para s'!E17-'IMAE regresion'!B40</f>
        <v>-12.450570419484775</v>
      </c>
      <c r="D40"/>
      <c r="E40"/>
      <c r="F40"/>
      <c r="G40"/>
      <c r="H40"/>
      <c r="I40"/>
    </row>
    <row r="41" spans="1:9" x14ac:dyDescent="0.3">
      <c r="A41">
        <v>17</v>
      </c>
      <c r="B41">
        <f t="shared" si="0"/>
        <v>3.0862999021262758</v>
      </c>
      <c r="C41">
        <f>+'IMAE para s'!E18-'IMAE regresion'!B41</f>
        <v>-13.134207334933697</v>
      </c>
      <c r="D41"/>
      <c r="E41"/>
      <c r="F41"/>
      <c r="G41"/>
      <c r="H41"/>
      <c r="I41"/>
    </row>
    <row r="42" spans="1:9" x14ac:dyDescent="0.3">
      <c r="A42">
        <v>18</v>
      </c>
      <c r="B42">
        <f t="shared" si="0"/>
        <v>3.125046201613582</v>
      </c>
      <c r="C42">
        <f>+'IMAE para s'!E19-'IMAE regresion'!B42</f>
        <v>-10.68020324635469</v>
      </c>
      <c r="D42"/>
      <c r="E42"/>
      <c r="F42"/>
      <c r="G42"/>
      <c r="H42"/>
      <c r="I42"/>
    </row>
    <row r="43" spans="1:9" x14ac:dyDescent="0.3">
      <c r="A43">
        <v>19</v>
      </c>
      <c r="B43">
        <f t="shared" si="0"/>
        <v>3.1637925011008887</v>
      </c>
      <c r="C43">
        <f>+'IMAE para s'!E20-'IMAE regresion'!B43</f>
        <v>-6.8749695797245813</v>
      </c>
      <c r="D43"/>
      <c r="E43"/>
      <c r="F43"/>
      <c r="G43"/>
      <c r="H43"/>
      <c r="I43"/>
    </row>
    <row r="44" spans="1:9" x14ac:dyDescent="0.3">
      <c r="A44">
        <v>20</v>
      </c>
      <c r="B44">
        <f t="shared" si="0"/>
        <v>3.2025388005881954</v>
      </c>
      <c r="C44">
        <f>+'IMAE para s'!E21-'IMAE regresion'!B44</f>
        <v>-4.281866146499377</v>
      </c>
      <c r="D44"/>
      <c r="E44"/>
      <c r="F44"/>
      <c r="G44"/>
      <c r="H44"/>
      <c r="I44"/>
    </row>
    <row r="45" spans="1:9" x14ac:dyDescent="0.3">
      <c r="A45">
        <v>21</v>
      </c>
      <c r="B45">
        <f t="shared" si="0"/>
        <v>3.2412851000755021</v>
      </c>
      <c r="C45">
        <f>+'IMAE para s'!E22-'IMAE regresion'!B45</f>
        <v>-2.5826914470695934</v>
      </c>
      <c r="D45"/>
      <c r="E45"/>
      <c r="F45"/>
      <c r="G45"/>
      <c r="H45"/>
      <c r="I45"/>
    </row>
    <row r="46" spans="1:9" x14ac:dyDescent="0.3">
      <c r="A46">
        <v>22</v>
      </c>
      <c r="B46">
        <f t="shared" si="0"/>
        <v>3.2800313995628088</v>
      </c>
      <c r="C46">
        <f>+'IMAE para s'!E23-'IMAE regresion'!B46</f>
        <v>-1.2459836830758704</v>
      </c>
      <c r="D46"/>
      <c r="E46"/>
      <c r="F46"/>
      <c r="G46"/>
      <c r="H46"/>
      <c r="I46"/>
    </row>
    <row r="47" spans="1:9" x14ac:dyDescent="0.3">
      <c r="A47">
        <v>23</v>
      </c>
      <c r="B47">
        <f t="shared" si="0"/>
        <v>3.3187776990501154</v>
      </c>
      <c r="C47">
        <f>+'IMAE para s'!E24-'IMAE regresion'!B47</f>
        <v>-2.255989469026388</v>
      </c>
      <c r="D47"/>
      <c r="E47"/>
      <c r="F47"/>
      <c r="G47"/>
      <c r="H47"/>
      <c r="I47"/>
    </row>
    <row r="48" spans="1:9" x14ac:dyDescent="0.3">
      <c r="A48">
        <v>24</v>
      </c>
      <c r="B48">
        <f t="shared" si="0"/>
        <v>3.3575239985374221</v>
      </c>
      <c r="C48">
        <f>+'IMAE para s'!E25-'IMAE regresion'!B48</f>
        <v>0.45001282000178255</v>
      </c>
      <c r="D48"/>
      <c r="E48"/>
      <c r="F48"/>
      <c r="G48"/>
      <c r="H48"/>
      <c r="I48"/>
    </row>
    <row r="49" spans="1:9" x14ac:dyDescent="0.3">
      <c r="A49">
        <v>25</v>
      </c>
      <c r="B49">
        <f t="shared" si="0"/>
        <v>3.3962702980247288</v>
      </c>
      <c r="C49">
        <f>+'IMAE para s'!E26-'IMAE regresion'!B49</f>
        <v>-2.1002721470685062</v>
      </c>
      <c r="D49"/>
      <c r="E49"/>
      <c r="F49"/>
      <c r="G49"/>
      <c r="H49"/>
      <c r="I49"/>
    </row>
    <row r="50" spans="1:9" x14ac:dyDescent="0.3">
      <c r="A50">
        <v>26</v>
      </c>
      <c r="B50">
        <f t="shared" si="0"/>
        <v>3.4350165975120355</v>
      </c>
      <c r="C50">
        <f>+'IMAE para s'!E27-'IMAE regresion'!B50</f>
        <v>-1.0078603022334711</v>
      </c>
      <c r="D50"/>
      <c r="E50"/>
      <c r="F50"/>
      <c r="G50"/>
      <c r="H50"/>
      <c r="I50"/>
    </row>
    <row r="51" spans="1:9" x14ac:dyDescent="0.3">
      <c r="A51">
        <v>27</v>
      </c>
      <c r="B51">
        <f t="shared" si="0"/>
        <v>3.4737628969993422</v>
      </c>
      <c r="C51">
        <f>+'IMAE para s'!E28-'IMAE regresion'!B51</f>
        <v>6.4732797056888574</v>
      </c>
      <c r="D51"/>
      <c r="E51"/>
      <c r="F51"/>
      <c r="G51"/>
      <c r="H51"/>
      <c r="I51"/>
    </row>
    <row r="52" spans="1:9" x14ac:dyDescent="0.3">
      <c r="A52">
        <v>28</v>
      </c>
      <c r="B52">
        <f t="shared" si="0"/>
        <v>3.5125091964866488</v>
      </c>
      <c r="C52">
        <f>+'IMAE para s'!E29-'IMAE regresion'!B52</f>
        <v>11.881495944471849</v>
      </c>
      <c r="D52"/>
      <c r="E52"/>
      <c r="F52"/>
      <c r="G52"/>
      <c r="H52"/>
      <c r="I52"/>
    </row>
    <row r="53" spans="1:9" x14ac:dyDescent="0.3">
      <c r="A53">
        <v>29</v>
      </c>
      <c r="B53">
        <f t="shared" si="0"/>
        <v>3.5512554959739555</v>
      </c>
      <c r="C53">
        <f>+'IMAE para s'!E30-'IMAE regresion'!B53</f>
        <v>12.969368345788006</v>
      </c>
      <c r="D53"/>
      <c r="E53"/>
      <c r="F53"/>
      <c r="G53"/>
      <c r="H53"/>
      <c r="I53"/>
    </row>
    <row r="54" spans="1:9" x14ac:dyDescent="0.3">
      <c r="A54">
        <v>30</v>
      </c>
      <c r="B54">
        <f t="shared" si="0"/>
        <v>3.5900017954612622</v>
      </c>
      <c r="C54">
        <f>+'IMAE para s'!E31-'IMAE regresion'!B54</f>
        <v>10.689531005347362</v>
      </c>
      <c r="D54"/>
      <c r="E54"/>
      <c r="F54"/>
      <c r="G54"/>
      <c r="H54"/>
      <c r="I54"/>
    </row>
    <row r="55" spans="1:9" x14ac:dyDescent="0.3">
      <c r="A55">
        <v>31</v>
      </c>
      <c r="B55">
        <f t="shared" si="0"/>
        <v>3.6287480949485689</v>
      </c>
      <c r="C55">
        <f>+'IMAE para s'!E32-'IMAE regresion'!B55</f>
        <v>7.2139927507827144</v>
      </c>
      <c r="D55"/>
      <c r="E55"/>
      <c r="F55"/>
      <c r="G55"/>
      <c r="H55"/>
      <c r="I55"/>
    </row>
    <row r="56" spans="1:9" x14ac:dyDescent="0.3">
      <c r="A56">
        <v>32</v>
      </c>
      <c r="B56">
        <f t="shared" si="0"/>
        <v>3.6674943944358755</v>
      </c>
      <c r="C56">
        <f>+'IMAE para s'!E33-'IMAE regresion'!B56</f>
        <v>4.1652719099007545</v>
      </c>
      <c r="D56"/>
      <c r="E56"/>
      <c r="F56"/>
      <c r="G56"/>
      <c r="H56"/>
      <c r="I56"/>
    </row>
    <row r="57" spans="1:9" x14ac:dyDescent="0.3">
      <c r="A57">
        <v>33</v>
      </c>
      <c r="B57">
        <f t="shared" si="0"/>
        <v>3.7062406939231822</v>
      </c>
      <c r="C57">
        <f>+'IMAE para s'!E34-'IMAE regresion'!B57</f>
        <v>2.2275734583144056</v>
      </c>
      <c r="D57"/>
      <c r="E57"/>
      <c r="F57"/>
      <c r="G57"/>
      <c r="H57"/>
      <c r="I57"/>
    </row>
    <row r="58" spans="1:9" x14ac:dyDescent="0.3">
      <c r="A58">
        <v>34</v>
      </c>
      <c r="B58">
        <f t="shared" si="0"/>
        <v>3.7449869934104889</v>
      </c>
      <c r="C58">
        <f>+'IMAE para s'!E35-'IMAE regresion'!B58</f>
        <v>0.64679827843930937</v>
      </c>
      <c r="D58"/>
      <c r="E58"/>
      <c r="F58"/>
      <c r="G58"/>
      <c r="H58"/>
      <c r="I58"/>
    </row>
    <row r="59" spans="1:9" x14ac:dyDescent="0.3">
      <c r="A59">
        <v>35</v>
      </c>
      <c r="B59">
        <f t="shared" si="0"/>
        <v>3.7837332928977956</v>
      </c>
      <c r="C59">
        <f>+'IMAE para s'!E36-'IMAE regresion'!B59</f>
        <v>2.222637647320636</v>
      </c>
      <c r="D59"/>
      <c r="E59"/>
      <c r="F59"/>
      <c r="G59"/>
      <c r="H59"/>
      <c r="I59"/>
    </row>
    <row r="60" spans="1:9" x14ac:dyDescent="0.3">
      <c r="A60">
        <v>36</v>
      </c>
      <c r="B60">
        <f t="shared" si="0"/>
        <v>3.8224795923851018</v>
      </c>
      <c r="C60">
        <f>+'IMAE para s'!E37-'IMAE regresion'!B60</f>
        <v>0.39134248308352548</v>
      </c>
      <c r="D60"/>
      <c r="E60"/>
      <c r="F60"/>
      <c r="G60"/>
      <c r="H60"/>
      <c r="I60"/>
    </row>
    <row r="61" spans="1:9" x14ac:dyDescent="0.3">
      <c r="A61">
        <v>37</v>
      </c>
      <c r="B61">
        <f t="shared" si="0"/>
        <v>3.8612258918724085</v>
      </c>
      <c r="C61">
        <f>+'IMAE para s'!E38-'IMAE regresion'!B61</f>
        <v>1.0476740629796804</v>
      </c>
      <c r="D61"/>
      <c r="E61"/>
      <c r="F61"/>
      <c r="G61"/>
      <c r="H61"/>
      <c r="I61"/>
    </row>
    <row r="62" spans="1:9" x14ac:dyDescent="0.3">
      <c r="A62">
        <v>38</v>
      </c>
      <c r="B62">
        <f t="shared" si="0"/>
        <v>3.8999721913597152</v>
      </c>
      <c r="C62">
        <f>+'IMAE para s'!E39-'IMAE regresion'!B62</f>
        <v>0.82021648997677987</v>
      </c>
      <c r="D62"/>
      <c r="E62"/>
      <c r="F62"/>
      <c r="G62"/>
      <c r="H62"/>
      <c r="I62"/>
    </row>
    <row r="63" spans="1:9" x14ac:dyDescent="0.3">
      <c r="A63">
        <v>39</v>
      </c>
      <c r="B63">
        <f t="shared" si="0"/>
        <v>3.9387184908470219</v>
      </c>
      <c r="C63">
        <f>+'IMAE para s'!E40-'IMAE regresion'!B63</f>
        <v>0.73065662883497984</v>
      </c>
      <c r="D63"/>
      <c r="E63"/>
      <c r="F63"/>
      <c r="G63"/>
      <c r="H63"/>
      <c r="I63"/>
    </row>
    <row r="64" spans="1:9" x14ac:dyDescent="0.3">
      <c r="A64">
        <v>40</v>
      </c>
      <c r="B64">
        <f t="shared" si="0"/>
        <v>3.9774647903343285</v>
      </c>
      <c r="C64">
        <f>+'IMAE para s'!E41-'IMAE regresion'!B64</f>
        <v>0.62106158500268771</v>
      </c>
      <c r="D64"/>
      <c r="E64"/>
      <c r="F64"/>
      <c r="G64"/>
      <c r="H64"/>
      <c r="I64"/>
    </row>
    <row r="65" spans="1:9" x14ac:dyDescent="0.3">
      <c r="A65">
        <v>41</v>
      </c>
      <c r="B65">
        <f t="shared" si="0"/>
        <v>4.0162110898216348</v>
      </c>
      <c r="C65">
        <f>+'IMAE para s'!E42-'IMAE regresion'!B65</f>
        <v>0.70323268040769804</v>
      </c>
      <c r="D65"/>
      <c r="E65"/>
      <c r="F65"/>
      <c r="G65"/>
      <c r="H65"/>
      <c r="I65"/>
    </row>
    <row r="66" spans="1:9" x14ac:dyDescent="0.3">
      <c r="A66">
        <v>42</v>
      </c>
      <c r="B66">
        <f t="shared" si="0"/>
        <v>4.0549573893089415</v>
      </c>
      <c r="C66">
        <f>+'IMAE para s'!E43-'IMAE regresion'!B66</f>
        <v>-1.0654236919324767E-2</v>
      </c>
      <c r="D66"/>
      <c r="E66"/>
      <c r="F66"/>
      <c r="G66"/>
      <c r="H66"/>
      <c r="I66"/>
    </row>
    <row r="67" spans="1:9" x14ac:dyDescent="0.3">
      <c r="A67">
        <v>43</v>
      </c>
      <c r="B67">
        <f t="shared" si="0"/>
        <v>4.0937036887962481</v>
      </c>
      <c r="C67">
        <f>+'IMAE para s'!E44-'IMAE regresion'!B67</f>
        <v>-0.94498108786664581</v>
      </c>
      <c r="D67"/>
      <c r="E67"/>
      <c r="F67"/>
      <c r="G67"/>
      <c r="H67"/>
      <c r="I67"/>
    </row>
    <row r="68" spans="1:9" x14ac:dyDescent="0.3">
      <c r="A68">
        <v>44</v>
      </c>
      <c r="B68">
        <f t="shared" si="0"/>
        <v>4.1324499882835548</v>
      </c>
      <c r="C68">
        <f>+'IMAE para s'!E45-'IMAE regresion'!B68</f>
        <v>0.25284853993861045</v>
      </c>
      <c r="D68"/>
      <c r="E68"/>
      <c r="F68"/>
      <c r="G68"/>
      <c r="H68"/>
      <c r="I68"/>
    </row>
    <row r="69" spans="1:9" x14ac:dyDescent="0.3">
      <c r="A69">
        <v>45</v>
      </c>
      <c r="B69">
        <f t="shared" si="0"/>
        <v>4.1711962877708615</v>
      </c>
      <c r="C69">
        <f>+'IMAE para s'!E46-'IMAE regresion'!B69</f>
        <v>-0.3584538104085695</v>
      </c>
      <c r="D69"/>
      <c r="E69"/>
      <c r="F69"/>
      <c r="G69"/>
      <c r="H69"/>
      <c r="I69"/>
    </row>
    <row r="70" spans="1:9" x14ac:dyDescent="0.3">
      <c r="A70">
        <v>46</v>
      </c>
      <c r="B70">
        <f t="shared" si="0"/>
        <v>4.2099425872581682</v>
      </c>
      <c r="C70">
        <f>+'IMAE para s'!E47-'IMAE regresion'!B70</f>
        <v>-0.55574924815944238</v>
      </c>
      <c r="D70"/>
      <c r="E70"/>
      <c r="F70"/>
      <c r="G70"/>
      <c r="H70"/>
      <c r="I70"/>
    </row>
    <row r="71" spans="1:9" x14ac:dyDescent="0.3">
      <c r="A71">
        <v>47</v>
      </c>
      <c r="B71">
        <f t="shared" si="0"/>
        <v>4.2486888867454748</v>
      </c>
      <c r="C71">
        <f>+'IMAE para s'!E48-'IMAE regresion'!B71</f>
        <v>-0.7613027110050492</v>
      </c>
      <c r="D71"/>
      <c r="E71"/>
      <c r="F71"/>
      <c r="G71"/>
      <c r="H71"/>
      <c r="I71"/>
    </row>
    <row r="72" spans="1:9" x14ac:dyDescent="0.3">
      <c r="A72">
        <v>48</v>
      </c>
      <c r="B72">
        <f t="shared" si="0"/>
        <v>4.2874351862327815</v>
      </c>
      <c r="C72">
        <f>+'IMAE para s'!E49-'IMAE regresion'!B72</f>
        <v>-0.91049215404468686</v>
      </c>
      <c r="D72"/>
      <c r="E72"/>
      <c r="F72"/>
      <c r="G72"/>
      <c r="H72"/>
      <c r="I72"/>
    </row>
    <row r="73" spans="1:9" x14ac:dyDescent="0.3">
      <c r="A73">
        <v>49</v>
      </c>
      <c r="B73">
        <f t="shared" si="0"/>
        <v>4.3261814857200882</v>
      </c>
      <c r="C73">
        <f>+'IMAE para s'!E50-'IMAE regresion'!B73</f>
        <v>-1.077710358272856</v>
      </c>
      <c r="D73"/>
      <c r="E73"/>
      <c r="F73"/>
      <c r="G73"/>
      <c r="H73"/>
      <c r="I73"/>
    </row>
    <row r="74" spans="1:9" x14ac:dyDescent="0.3">
      <c r="A74">
        <v>50</v>
      </c>
      <c r="B74">
        <f t="shared" si="0"/>
        <v>4.3649277852073949</v>
      </c>
      <c r="C74">
        <f>+'IMAE para s'!E51-'IMAE regresion'!B74</f>
        <v>7.5483974317724467E-2</v>
      </c>
      <c r="D74"/>
      <c r="E74"/>
      <c r="F74"/>
      <c r="G74"/>
      <c r="H74"/>
      <c r="I74"/>
    </row>
    <row r="75" spans="1:9" x14ac:dyDescent="0.3">
      <c r="A75">
        <v>51</v>
      </c>
      <c r="B75">
        <f t="shared" si="0"/>
        <v>4.4036740846947016</v>
      </c>
      <c r="C75">
        <f>+'IMAE para s'!E52-'IMAE regresion'!B75</f>
        <v>-0.54545954808577513</v>
      </c>
      <c r="D75"/>
      <c r="E75"/>
      <c r="F75"/>
      <c r="G75"/>
      <c r="H75"/>
      <c r="I75"/>
    </row>
    <row r="76" spans="1:9" x14ac:dyDescent="0.3">
      <c r="A76">
        <v>52</v>
      </c>
      <c r="B76">
        <f t="shared" si="0"/>
        <v>4.4424203841820082</v>
      </c>
      <c r="C76">
        <f>+'IMAE para s'!E53-'IMAE regresion'!B76</f>
        <v>-1.1451451364295986</v>
      </c>
      <c r="D76"/>
      <c r="E76"/>
      <c r="F76"/>
      <c r="G76"/>
      <c r="H76"/>
      <c r="I76"/>
    </row>
    <row r="77" spans="1:9" x14ac:dyDescent="0.3">
      <c r="A77">
        <v>53</v>
      </c>
      <c r="B77">
        <f t="shared" si="0"/>
        <v>4.4811666836693149</v>
      </c>
      <c r="C77">
        <f>+'IMAE para s'!E54-'IMAE regresion'!B77</f>
        <v>-0.80428438932587154</v>
      </c>
      <c r="D77"/>
      <c r="E77"/>
      <c r="F77"/>
      <c r="G77"/>
      <c r="H77"/>
      <c r="I77"/>
    </row>
    <row r="78" spans="1:9" x14ac:dyDescent="0.3">
      <c r="A78">
        <v>54</v>
      </c>
      <c r="B78">
        <f t="shared" si="0"/>
        <v>4.5199129831566216</v>
      </c>
      <c r="C78">
        <f>+'IMAE para s'!E55-'IMAE regresion'!B78</f>
        <v>0.2637991535415205</v>
      </c>
      <c r="D78"/>
      <c r="E78"/>
      <c r="F78"/>
      <c r="G78"/>
      <c r="H78"/>
      <c r="I78"/>
    </row>
    <row r="79" spans="1:9" x14ac:dyDescent="0.3">
      <c r="A79">
        <v>55</v>
      </c>
      <c r="B79">
        <f t="shared" si="0"/>
        <v>4.5586592826439283</v>
      </c>
      <c r="C79">
        <f>+'IMAE para s'!E56-'IMAE regresion'!B79</f>
        <v>2.5768440988544583E-2</v>
      </c>
      <c r="D79"/>
      <c r="E79"/>
      <c r="F79"/>
      <c r="G79"/>
      <c r="H79"/>
      <c r="I79"/>
    </row>
    <row r="80" spans="1:9" x14ac:dyDescent="0.3">
      <c r="A80">
        <v>56</v>
      </c>
      <c r="B80">
        <f t="shared" si="0"/>
        <v>4.597405582131235</v>
      </c>
      <c r="C80">
        <f>+'IMAE para s'!E57-'IMAE regresion'!B80</f>
        <v>-1.2370718368484193</v>
      </c>
      <c r="D80"/>
      <c r="E80"/>
      <c r="F80"/>
      <c r="G80"/>
      <c r="H80"/>
      <c r="I80"/>
    </row>
    <row r="81" spans="1:9" x14ac:dyDescent="0.3">
      <c r="A81">
        <v>57</v>
      </c>
      <c r="B81">
        <f t="shared" si="0"/>
        <v>4.6361518816185416</v>
      </c>
      <c r="C81">
        <f>+'IMAE para s'!E58-'IMAE regresion'!B81</f>
        <v>-1.3781157717392709</v>
      </c>
      <c r="D81"/>
      <c r="E81"/>
      <c r="F81"/>
      <c r="G81"/>
      <c r="H81"/>
      <c r="I81"/>
    </row>
    <row r="82" spans="1:9" x14ac:dyDescent="0.3">
      <c r="A82">
        <v>58</v>
      </c>
      <c r="B82">
        <f t="shared" si="0"/>
        <v>4.6748981811058474</v>
      </c>
      <c r="C82">
        <f>+'IMAE para s'!E59-'IMAE regresion'!B82</f>
        <v>-3.0820306397177308</v>
      </c>
      <c r="D82"/>
      <c r="E82"/>
      <c r="F82"/>
      <c r="G82"/>
      <c r="H82"/>
      <c r="I82"/>
    </row>
    <row r="83" spans="1:9" x14ac:dyDescent="0.3">
      <c r="A83">
        <v>59</v>
      </c>
      <c r="B83">
        <f t="shared" si="0"/>
        <v>4.713644480593155</v>
      </c>
      <c r="C83">
        <f>+'IMAE para s'!E60-'IMAE regresion'!B83</f>
        <v>-2.0130803185725288</v>
      </c>
      <c r="D83"/>
      <c r="E83"/>
      <c r="F83"/>
      <c r="G83"/>
      <c r="H83"/>
      <c r="I83"/>
    </row>
    <row r="84" spans="1:9" ht="16.2" thickBot="1" x14ac:dyDescent="0.35">
      <c r="A84" s="13">
        <v>60</v>
      </c>
      <c r="B84">
        <f t="shared" si="0"/>
        <v>4.7523907800804608</v>
      </c>
      <c r="C84">
        <f>+'IMAE para s'!E61-'IMAE regresion'!B84</f>
        <v>-1.9952060725804728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3"/>
      <c r="B87" s="13"/>
      <c r="C87" s="13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3"/>
      <c r="B98" s="13"/>
      <c r="C98" s="13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zoomScale="85" zoomScaleNormal="85" workbookViewId="0">
      <selection activeCell="L8" sqref="L8"/>
    </sheetView>
  </sheetViews>
  <sheetFormatPr defaultColWidth="8.88671875" defaultRowHeight="15.6" x14ac:dyDescent="0.3"/>
  <cols>
    <col min="1" max="1" width="8.88671875" style="12"/>
    <col min="2" max="2" width="16.6640625" style="12" bestFit="1" customWidth="1"/>
    <col min="3" max="3" width="13" style="14" bestFit="1" customWidth="1"/>
    <col min="4" max="6" width="8.88671875" style="12"/>
    <col min="7" max="7" width="13.88671875" style="12" bestFit="1" customWidth="1"/>
    <col min="8" max="16" width="8.88671875" style="12"/>
    <col min="17" max="17" width="12.6640625" style="12" bestFit="1" customWidth="1"/>
    <col min="18" max="18" width="8.88671875" style="12"/>
    <col min="19" max="19" width="14" style="12" bestFit="1" customWidth="1"/>
    <col min="20" max="20" width="12.6640625" style="12" bestFit="1" customWidth="1"/>
    <col min="21" max="21" width="8.88671875" style="12"/>
    <col min="22" max="22" width="14" style="12" bestFit="1" customWidth="1"/>
    <col min="23" max="23" width="17.6640625" style="12" bestFit="1" customWidth="1"/>
    <col min="24" max="24" width="15.6640625" style="12" bestFit="1" customWidth="1"/>
    <col min="25" max="25" width="15.5546875" style="12" bestFit="1" customWidth="1"/>
    <col min="26" max="26" width="16.33203125" style="12" customWidth="1"/>
    <col min="27" max="16384" width="8.88671875" style="12"/>
  </cols>
  <sheetData>
    <row r="1" spans="1:1011" ht="16.2" thickBot="1" x14ac:dyDescent="0.35">
      <c r="M1" s="12">
        <v>-3</v>
      </c>
      <c r="N1" s="12">
        <v>3</v>
      </c>
      <c r="O1" s="12">
        <v>-2</v>
      </c>
      <c r="P1" s="12">
        <v>2</v>
      </c>
      <c r="Q1" s="12">
        <v>-1</v>
      </c>
      <c r="R1" s="12">
        <v>1</v>
      </c>
    </row>
    <row r="2" spans="1:1011" ht="16.2" thickBot="1" x14ac:dyDescent="0.35">
      <c r="G2" s="16" t="s">
        <v>121</v>
      </c>
      <c r="H2" s="16" t="s">
        <v>122</v>
      </c>
      <c r="L2" s="12">
        <f>+AVERAGE(L5:L63)</f>
        <v>1.3906905391999578</v>
      </c>
      <c r="M2" s="12">
        <f>+(L2*2.66)/3</f>
        <v>1.2330789447572961</v>
      </c>
    </row>
    <row r="3" spans="1:1011" s="20" customFormat="1" ht="12.75" customHeight="1" x14ac:dyDescent="0.3">
      <c r="A3" s="17" t="s">
        <v>120</v>
      </c>
      <c r="B3" s="17" t="s">
        <v>123</v>
      </c>
      <c r="C3" s="18"/>
      <c r="D3" s="17"/>
      <c r="E3" s="17" t="s">
        <v>61</v>
      </c>
      <c r="F3" s="19"/>
      <c r="G3" s="16" t="s">
        <v>121</v>
      </c>
      <c r="H3" s="16" t="s">
        <v>122</v>
      </c>
      <c r="I3" s="17" t="s">
        <v>124</v>
      </c>
      <c r="J3" s="17" t="s">
        <v>125</v>
      </c>
      <c r="K3" s="20" t="s">
        <v>126</v>
      </c>
      <c r="M3" s="21" t="s">
        <v>127</v>
      </c>
      <c r="N3" s="21" t="s">
        <v>128</v>
      </c>
      <c r="O3" s="21" t="s">
        <v>129</v>
      </c>
      <c r="P3" s="21" t="s">
        <v>130</v>
      </c>
      <c r="Q3" s="21" t="s">
        <v>131</v>
      </c>
      <c r="R3" s="21" t="s">
        <v>132</v>
      </c>
      <c r="S3" s="20" t="s">
        <v>133</v>
      </c>
      <c r="T3" s="20" t="s">
        <v>138</v>
      </c>
      <c r="U3" s="20" t="s">
        <v>139</v>
      </c>
      <c r="V3" s="20" t="s">
        <v>140</v>
      </c>
      <c r="ALV3" s="22">
        <v>0.151848757271285</v>
      </c>
      <c r="ALW3" s="22">
        <v>1.71815124272872</v>
      </c>
    </row>
    <row r="4" spans="1:1011" x14ac:dyDescent="0.3">
      <c r="A4" s="12">
        <v>1</v>
      </c>
      <c r="B4" s="12">
        <f>+'IMAE para s'!E2</f>
        <v>3.6191896489051065</v>
      </c>
      <c r="C4" s="14">
        <f>+'IMAE para s'!D2</f>
        <v>43466</v>
      </c>
      <c r="D4" s="12">
        <f>+YEAR(C4)</f>
        <v>2019</v>
      </c>
      <c r="E4" s="12">
        <f>+MONTH(C4)</f>
        <v>1</v>
      </c>
      <c r="F4" s="12" t="str">
        <f>+_xlfn.CONCAT(D4,E4)</f>
        <v>20191</v>
      </c>
      <c r="G4" s="12">
        <f>+'IMAE regresion'!B25</f>
        <v>2.4663591103293694</v>
      </c>
      <c r="H4" s="12">
        <f>+'IMAE regresion'!C25</f>
        <v>1.1528305385757371</v>
      </c>
      <c r="I4" s="12">
        <f>+AVERAGE(H4,H16,H28,H40,H64,H52)</f>
        <v>5.4395221647226322E-2</v>
      </c>
      <c r="J4" s="12">
        <f>+G4+I4</f>
        <v>2.5207543319765957</v>
      </c>
      <c r="K4" s="15">
        <f>+B4-J4</f>
        <v>1.0984353169285108</v>
      </c>
      <c r="M4" s="23">
        <f t="shared" ref="M4:R19" si="0">($J4)+(M$1*$M$2)</f>
        <v>-1.1784825022952923</v>
      </c>
      <c r="N4" s="23">
        <f t="shared" si="0"/>
        <v>6.2199911662484837</v>
      </c>
      <c r="O4" s="23">
        <f t="shared" si="0"/>
        <v>5.4596442462003569E-2</v>
      </c>
      <c r="P4" s="23">
        <f t="shared" si="0"/>
        <v>4.9869122214911883</v>
      </c>
      <c r="Q4" s="23">
        <f t="shared" si="0"/>
        <v>1.2876753872192996</v>
      </c>
      <c r="R4" s="23">
        <f t="shared" si="0"/>
        <v>3.753833276733892</v>
      </c>
      <c r="S4" s="15">
        <f>+IF(B4=0,NA(),B4)</f>
        <v>3.6191896489051065</v>
      </c>
      <c r="T4" s="23">
        <f>+IF(B5=0,NA(),J4)</f>
        <v>2.5207543319765957</v>
      </c>
      <c r="U4" s="12" t="e">
        <f>+IF(B5=0,J4,NA())</f>
        <v>#N/A</v>
      </c>
      <c r="V4" s="12" t="e">
        <f>+IF(C4=MAX(IMAE!G:G),'IMAE shewhart'!B4,NA())</f>
        <v>#N/A</v>
      </c>
    </row>
    <row r="5" spans="1:1011" x14ac:dyDescent="0.3">
      <c r="A5" s="12">
        <f>+A4+1</f>
        <v>2</v>
      </c>
      <c r="B5" s="12">
        <f>+'IMAE para s'!E3</f>
        <v>4.1854548903148157</v>
      </c>
      <c r="C5" s="14">
        <f>+EOMONTH(C4,1)</f>
        <v>43524</v>
      </c>
      <c r="D5" s="12">
        <f t="shared" ref="D5:D68" si="1">+YEAR(C5)</f>
        <v>2019</v>
      </c>
      <c r="E5" s="12">
        <f t="shared" ref="E5:E68" si="2">+MONTH(C5)</f>
        <v>2</v>
      </c>
      <c r="F5" s="12" t="str">
        <f t="shared" ref="F5:F68" si="3">+_xlfn.CONCAT(D5,E5)</f>
        <v>20192</v>
      </c>
      <c r="G5" s="12">
        <f>+'IMAE regresion'!B26</f>
        <v>2.5051054098166761</v>
      </c>
      <c r="H5" s="12">
        <f>+'IMAE regresion'!C26</f>
        <v>1.6803494804981396</v>
      </c>
      <c r="I5" s="12">
        <f>+AVERAGE(H5,H17,H29,H41,H65,H53)</f>
        <v>0.17225172825614762</v>
      </c>
      <c r="J5" s="12">
        <f t="shared" ref="J5:J68" si="4">+G5+I5</f>
        <v>2.6773571380728236</v>
      </c>
      <c r="K5" s="15">
        <f t="shared" ref="K5:K68" si="5">+B5-J5</f>
        <v>1.5080977522419921</v>
      </c>
      <c r="L5" s="12">
        <f>+ABS(K5-K4)</f>
        <v>0.40966243531348123</v>
      </c>
      <c r="M5" s="23">
        <f t="shared" si="0"/>
        <v>-1.0218796961990644</v>
      </c>
      <c r="N5" s="23">
        <f t="shared" si="0"/>
        <v>6.3765939723447111</v>
      </c>
      <c r="O5" s="23">
        <f t="shared" si="0"/>
        <v>0.21119924855823147</v>
      </c>
      <c r="P5" s="23">
        <f t="shared" si="0"/>
        <v>5.1435150275874157</v>
      </c>
      <c r="Q5" s="23">
        <f t="shared" si="0"/>
        <v>1.4442781933155275</v>
      </c>
      <c r="R5" s="23">
        <f t="shared" si="0"/>
        <v>3.9104360828301195</v>
      </c>
      <c r="S5" s="15">
        <f t="shared" ref="S5:S68" si="6">+IF(B5=0,NA(),B5)</f>
        <v>4.1854548903148157</v>
      </c>
      <c r="T5" s="23">
        <f t="shared" ref="T5:T68" si="7">+IF(B6=0,NA(),J5)</f>
        <v>2.6773571380728236</v>
      </c>
      <c r="U5" s="12" t="e">
        <f t="shared" ref="U5:U68" si="8">+IF(B6=0,J5,NA())</f>
        <v>#N/A</v>
      </c>
      <c r="V5" s="12" t="e">
        <f>+IF(C5=MAX(IMAE!G:G),'IMAE shewhart'!B5,NA())</f>
        <v>#N/A</v>
      </c>
    </row>
    <row r="6" spans="1:1011" x14ac:dyDescent="0.3">
      <c r="A6" s="12">
        <f t="shared" ref="A6:A69" si="9">+A5+1</f>
        <v>3</v>
      </c>
      <c r="B6" s="12">
        <f>+'IMAE para s'!E4</f>
        <v>3.4447368458201022</v>
      </c>
      <c r="C6" s="14">
        <f t="shared" ref="C6:C69" si="10">+EOMONTH(C5,1)</f>
        <v>43555</v>
      </c>
      <c r="D6" s="12">
        <f t="shared" si="1"/>
        <v>2019</v>
      </c>
      <c r="E6" s="12">
        <f t="shared" si="2"/>
        <v>3</v>
      </c>
      <c r="F6" s="12" t="str">
        <f t="shared" si="3"/>
        <v>20193</v>
      </c>
      <c r="G6" s="12">
        <f>+'IMAE regresion'!B27</f>
        <v>2.5438517093039827</v>
      </c>
      <c r="H6" s="12">
        <f>+'IMAE regresion'!C27</f>
        <v>0.90088513651611946</v>
      </c>
      <c r="I6" s="12">
        <f>+AVERAGE(H6,H18,H30,H42,H66,H54)</f>
        <v>0.10635429947606818</v>
      </c>
      <c r="J6" s="12">
        <f t="shared" si="4"/>
        <v>2.6502060087800507</v>
      </c>
      <c r="K6" s="15">
        <f t="shared" si="5"/>
        <v>0.79453083704005145</v>
      </c>
      <c r="L6" s="12">
        <f t="shared" ref="L6:L69" si="11">+ABS(K6-K5)</f>
        <v>0.7135669152019406</v>
      </c>
      <c r="M6" s="23">
        <f t="shared" si="0"/>
        <v>-1.0490308254918372</v>
      </c>
      <c r="N6" s="23">
        <f t="shared" si="0"/>
        <v>6.3494428430519392</v>
      </c>
      <c r="O6" s="23">
        <f t="shared" si="0"/>
        <v>0.18404811926545861</v>
      </c>
      <c r="P6" s="23">
        <f t="shared" si="0"/>
        <v>5.1163638982946429</v>
      </c>
      <c r="Q6" s="23">
        <f t="shared" si="0"/>
        <v>1.4171270640227547</v>
      </c>
      <c r="R6" s="23">
        <f t="shared" si="0"/>
        <v>3.8832849535373466</v>
      </c>
      <c r="S6" s="15">
        <f t="shared" si="6"/>
        <v>3.4447368458201022</v>
      </c>
      <c r="T6" s="23">
        <f t="shared" si="7"/>
        <v>2.6502060087800507</v>
      </c>
      <c r="U6" s="12" t="e">
        <f t="shared" si="8"/>
        <v>#N/A</v>
      </c>
      <c r="V6" s="12" t="e">
        <f>+IF(C6=MAX(IMAE!G:G),'IMAE shewhart'!B6,NA())</f>
        <v>#N/A</v>
      </c>
    </row>
    <row r="7" spans="1:1011" x14ac:dyDescent="0.3">
      <c r="A7" s="12">
        <f t="shared" si="9"/>
        <v>4</v>
      </c>
      <c r="B7" s="12">
        <f>+'IMAE para s'!E5</f>
        <v>3.6635757869122472</v>
      </c>
      <c r="C7" s="14">
        <f t="shared" si="10"/>
        <v>43585</v>
      </c>
      <c r="D7" s="12">
        <f t="shared" si="1"/>
        <v>2019</v>
      </c>
      <c r="E7" s="12">
        <f t="shared" si="2"/>
        <v>4</v>
      </c>
      <c r="F7" s="12" t="str">
        <f t="shared" si="3"/>
        <v>20194</v>
      </c>
      <c r="G7" s="12">
        <f>+'IMAE regresion'!B28</f>
        <v>2.5825980087912894</v>
      </c>
      <c r="H7" s="12">
        <f>+'IMAE regresion'!C28</f>
        <v>1.0809777781209577</v>
      </c>
      <c r="I7" s="12">
        <f t="shared" ref="I7:I15" si="12">+AVERAGE(H7,H19,H31,H43,H55,H67)</f>
        <v>-2.4360496637755523E-3</v>
      </c>
      <c r="J7" s="12">
        <f t="shared" si="4"/>
        <v>2.5801619591275138</v>
      </c>
      <c r="K7" s="15">
        <f t="shared" si="5"/>
        <v>1.0834138277847334</v>
      </c>
      <c r="L7" s="12">
        <f t="shared" si="11"/>
        <v>0.28888299074468193</v>
      </c>
      <c r="M7" s="23">
        <f t="shared" si="0"/>
        <v>-1.1190748751443742</v>
      </c>
      <c r="N7" s="23">
        <f t="shared" si="0"/>
        <v>6.2793987933994018</v>
      </c>
      <c r="O7" s="23">
        <f t="shared" si="0"/>
        <v>0.11400406961292164</v>
      </c>
      <c r="P7" s="23">
        <f t="shared" si="0"/>
        <v>5.0463198486421064</v>
      </c>
      <c r="Q7" s="23">
        <f t="shared" si="0"/>
        <v>1.3470830143702177</v>
      </c>
      <c r="R7" s="23">
        <f t="shared" si="0"/>
        <v>3.8132409038848101</v>
      </c>
      <c r="S7" s="15">
        <f t="shared" si="6"/>
        <v>3.6635757869122472</v>
      </c>
      <c r="T7" s="23">
        <f t="shared" si="7"/>
        <v>2.5801619591275138</v>
      </c>
      <c r="U7" s="12" t="e">
        <f t="shared" si="8"/>
        <v>#N/A</v>
      </c>
      <c r="V7" s="12" t="e">
        <f>+IF(C7=MAX(IMAE!G:G),'IMAE shewhart'!B7,NA())</f>
        <v>#N/A</v>
      </c>
    </row>
    <row r="8" spans="1:1011" x14ac:dyDescent="0.3">
      <c r="A8" s="12">
        <f t="shared" si="9"/>
        <v>5</v>
      </c>
      <c r="B8" s="12">
        <f>+'IMAE para s'!E6</f>
        <v>4.1651543676751004</v>
      </c>
      <c r="C8" s="14">
        <f t="shared" si="10"/>
        <v>43616</v>
      </c>
      <c r="D8" s="12">
        <f t="shared" si="1"/>
        <v>2019</v>
      </c>
      <c r="E8" s="12">
        <f t="shared" si="2"/>
        <v>5</v>
      </c>
      <c r="F8" s="12" t="str">
        <f t="shared" si="3"/>
        <v>20195</v>
      </c>
      <c r="G8" s="12">
        <f>+'IMAE regresion'!B29</f>
        <v>2.6213443082785961</v>
      </c>
      <c r="H8" s="12">
        <f>+'IMAE regresion'!C29</f>
        <v>1.5438100593965043</v>
      </c>
      <c r="I8" s="12">
        <f t="shared" si="12"/>
        <v>0.2555838722665279</v>
      </c>
      <c r="J8" s="12">
        <f t="shared" si="4"/>
        <v>2.8769281805451241</v>
      </c>
      <c r="K8" s="15">
        <f t="shared" si="5"/>
        <v>1.2882261871299763</v>
      </c>
      <c r="L8" s="12">
        <f t="shared" si="11"/>
        <v>0.20481235934524289</v>
      </c>
      <c r="M8" s="23">
        <f t="shared" si="0"/>
        <v>-0.82230865372676387</v>
      </c>
      <c r="N8" s="23">
        <f t="shared" si="0"/>
        <v>6.5761650148170121</v>
      </c>
      <c r="O8" s="23">
        <f t="shared" si="0"/>
        <v>0.41077029103053198</v>
      </c>
      <c r="P8" s="23">
        <f t="shared" si="0"/>
        <v>5.3430860700597158</v>
      </c>
      <c r="Q8" s="23">
        <f t="shared" si="0"/>
        <v>1.643849235787828</v>
      </c>
      <c r="R8" s="23">
        <f t="shared" si="0"/>
        <v>4.1100071253024204</v>
      </c>
      <c r="S8" s="15">
        <f t="shared" si="6"/>
        <v>4.1651543676751004</v>
      </c>
      <c r="T8" s="23">
        <f t="shared" si="7"/>
        <v>2.8769281805451241</v>
      </c>
      <c r="U8" s="12" t="e">
        <f t="shared" si="8"/>
        <v>#N/A</v>
      </c>
      <c r="V8" s="12" t="e">
        <f>+IF(C8=MAX(IMAE!G:G),'IMAE shewhart'!B8,NA())</f>
        <v>#N/A</v>
      </c>
    </row>
    <row r="9" spans="1:1011" x14ac:dyDescent="0.3">
      <c r="A9" s="12">
        <f t="shared" si="9"/>
        <v>6</v>
      </c>
      <c r="B9" s="12">
        <f>+'IMAE para s'!E7</f>
        <v>3.5124388039569681</v>
      </c>
      <c r="C9" s="14">
        <f t="shared" si="10"/>
        <v>43646</v>
      </c>
      <c r="D9" s="12">
        <f t="shared" si="1"/>
        <v>2019</v>
      </c>
      <c r="E9" s="12">
        <f t="shared" si="2"/>
        <v>6</v>
      </c>
      <c r="F9" s="12" t="str">
        <f t="shared" si="3"/>
        <v>20196</v>
      </c>
      <c r="G9" s="12">
        <f>+'IMAE regresion'!B30</f>
        <v>2.6600906077659028</v>
      </c>
      <c r="H9" s="12">
        <f>+'IMAE regresion'!C30</f>
        <v>0.85234819619106528</v>
      </c>
      <c r="I9" s="12">
        <f t="shared" si="12"/>
        <v>0.22296417436118682</v>
      </c>
      <c r="J9" s="12">
        <f t="shared" si="4"/>
        <v>2.8830547821270898</v>
      </c>
      <c r="K9" s="15">
        <f t="shared" si="5"/>
        <v>0.62938402182987829</v>
      </c>
      <c r="L9" s="12">
        <f t="shared" si="11"/>
        <v>0.65884216530009798</v>
      </c>
      <c r="M9" s="23">
        <f t="shared" si="0"/>
        <v>-0.81618205214479822</v>
      </c>
      <c r="N9" s="23">
        <f t="shared" si="0"/>
        <v>6.5822916163989778</v>
      </c>
      <c r="O9" s="23">
        <f t="shared" si="0"/>
        <v>0.41689689261249763</v>
      </c>
      <c r="P9" s="23">
        <f t="shared" si="0"/>
        <v>5.3492126716416823</v>
      </c>
      <c r="Q9" s="23">
        <f t="shared" si="0"/>
        <v>1.6499758373697937</v>
      </c>
      <c r="R9" s="23">
        <f t="shared" si="0"/>
        <v>4.1161337268843861</v>
      </c>
      <c r="S9" s="15">
        <f t="shared" si="6"/>
        <v>3.5124388039569681</v>
      </c>
      <c r="T9" s="23">
        <f t="shared" si="7"/>
        <v>2.8830547821270898</v>
      </c>
      <c r="U9" s="12" t="e">
        <f t="shared" si="8"/>
        <v>#N/A</v>
      </c>
      <c r="V9" s="12" t="e">
        <f>+IF(C9=MAX(IMAE!G:G),'IMAE shewhart'!B9,NA())</f>
        <v>#N/A</v>
      </c>
    </row>
    <row r="10" spans="1:1011" x14ac:dyDescent="0.3">
      <c r="A10" s="12">
        <f t="shared" si="9"/>
        <v>7</v>
      </c>
      <c r="B10" s="12">
        <f>+'IMAE para s'!E8</f>
        <v>4.0408067505577776</v>
      </c>
      <c r="C10" s="14">
        <f t="shared" si="10"/>
        <v>43677</v>
      </c>
      <c r="D10" s="12">
        <f t="shared" si="1"/>
        <v>2019</v>
      </c>
      <c r="E10" s="12">
        <f t="shared" si="2"/>
        <v>7</v>
      </c>
      <c r="F10" s="12" t="str">
        <f t="shared" si="3"/>
        <v>20197</v>
      </c>
      <c r="G10" s="12">
        <f>+'IMAE regresion'!B31</f>
        <v>2.6988369072532095</v>
      </c>
      <c r="H10" s="12">
        <f>+'IMAE regresion'!C31</f>
        <v>1.3419698433045681</v>
      </c>
      <c r="I10" s="12">
        <f t="shared" si="12"/>
        <v>0.15235607349691999</v>
      </c>
      <c r="J10" s="12">
        <f t="shared" si="4"/>
        <v>2.8511929807501293</v>
      </c>
      <c r="K10" s="15">
        <f t="shared" si="5"/>
        <v>1.1896137698076483</v>
      </c>
      <c r="L10" s="12">
        <f t="shared" si="11"/>
        <v>0.56022974797777003</v>
      </c>
      <c r="M10" s="23">
        <f t="shared" si="0"/>
        <v>-0.84804385352175871</v>
      </c>
      <c r="N10" s="23">
        <f t="shared" si="0"/>
        <v>6.5504298150220173</v>
      </c>
      <c r="O10" s="23">
        <f t="shared" si="0"/>
        <v>0.38503509123553714</v>
      </c>
      <c r="P10" s="23">
        <f t="shared" si="0"/>
        <v>5.3173508702647219</v>
      </c>
      <c r="Q10" s="23">
        <f t="shared" si="0"/>
        <v>1.6181140359928332</v>
      </c>
      <c r="R10" s="23">
        <f t="shared" si="0"/>
        <v>4.0842719255074256</v>
      </c>
      <c r="S10" s="15">
        <f t="shared" si="6"/>
        <v>4.0408067505577776</v>
      </c>
      <c r="T10" s="23">
        <f t="shared" si="7"/>
        <v>2.8511929807501293</v>
      </c>
      <c r="U10" s="12" t="e">
        <f t="shared" si="8"/>
        <v>#N/A</v>
      </c>
      <c r="V10" s="12" t="e">
        <f>+IF(C10=MAX(IMAE!G:G),'IMAE shewhart'!B10,NA())</f>
        <v>#N/A</v>
      </c>
    </row>
    <row r="11" spans="1:1011" x14ac:dyDescent="0.3">
      <c r="A11" s="12">
        <f t="shared" si="9"/>
        <v>8</v>
      </c>
      <c r="B11" s="12">
        <f>+'IMAE para s'!E9</f>
        <v>3.3732702071609002</v>
      </c>
      <c r="C11" s="14">
        <f t="shared" si="10"/>
        <v>43708</v>
      </c>
      <c r="D11" s="12">
        <f t="shared" si="1"/>
        <v>2019</v>
      </c>
      <c r="E11" s="12">
        <f t="shared" si="2"/>
        <v>8</v>
      </c>
      <c r="F11" s="12" t="str">
        <f t="shared" si="3"/>
        <v>20198</v>
      </c>
      <c r="G11" s="12">
        <f>+'IMAE regresion'!B32</f>
        <v>2.7375832067405157</v>
      </c>
      <c r="H11" s="12">
        <f>+'IMAE regresion'!C32</f>
        <v>0.63568700042038451</v>
      </c>
      <c r="I11" s="12">
        <f t="shared" si="12"/>
        <v>-9.3026106617609378E-2</v>
      </c>
      <c r="J11" s="12">
        <f t="shared" si="4"/>
        <v>2.6445571001229062</v>
      </c>
      <c r="K11" s="15">
        <f t="shared" si="5"/>
        <v>0.72871310703799397</v>
      </c>
      <c r="L11" s="12">
        <f t="shared" si="11"/>
        <v>0.46090066276965436</v>
      </c>
      <c r="M11" s="23">
        <f t="shared" si="0"/>
        <v>-1.0546797341489818</v>
      </c>
      <c r="N11" s="23">
        <f t="shared" si="0"/>
        <v>6.3437939343947942</v>
      </c>
      <c r="O11" s="23">
        <f t="shared" si="0"/>
        <v>0.1783992106083141</v>
      </c>
      <c r="P11" s="23">
        <f t="shared" si="0"/>
        <v>5.1107149896374988</v>
      </c>
      <c r="Q11" s="23">
        <f t="shared" si="0"/>
        <v>1.4114781553656102</v>
      </c>
      <c r="R11" s="23">
        <f t="shared" si="0"/>
        <v>3.8776360448802025</v>
      </c>
      <c r="S11" s="15">
        <f t="shared" si="6"/>
        <v>3.3732702071609002</v>
      </c>
      <c r="T11" s="23">
        <f t="shared" si="7"/>
        <v>2.6445571001229062</v>
      </c>
      <c r="U11" s="12" t="e">
        <f t="shared" si="8"/>
        <v>#N/A</v>
      </c>
      <c r="V11" s="12" t="e">
        <f>+IF(C11=MAX(IMAE!G:G),'IMAE shewhart'!B11,NA())</f>
        <v>#N/A</v>
      </c>
    </row>
    <row r="12" spans="1:1011" x14ac:dyDescent="0.3">
      <c r="A12" s="12">
        <f t="shared" si="9"/>
        <v>9</v>
      </c>
      <c r="B12" s="12">
        <f>+'IMAE para s'!E10</f>
        <v>4.7327095686093656</v>
      </c>
      <c r="C12" s="14">
        <f t="shared" si="10"/>
        <v>43738</v>
      </c>
      <c r="D12" s="12">
        <f t="shared" si="1"/>
        <v>2019</v>
      </c>
      <c r="E12" s="12">
        <f t="shared" si="2"/>
        <v>9</v>
      </c>
      <c r="F12" s="12" t="str">
        <f t="shared" si="3"/>
        <v>20199</v>
      </c>
      <c r="G12" s="12">
        <f>+'IMAE regresion'!B33</f>
        <v>2.7763295062278224</v>
      </c>
      <c r="H12" s="12">
        <f>+'IMAE regresion'!C33</f>
        <v>1.9563800623815433</v>
      </c>
      <c r="I12" s="12">
        <f t="shared" si="12"/>
        <v>-2.7061501704296997E-2</v>
      </c>
      <c r="J12" s="12">
        <f t="shared" si="4"/>
        <v>2.7492680045235254</v>
      </c>
      <c r="K12" s="15">
        <f t="shared" si="5"/>
        <v>1.9834415640858403</v>
      </c>
      <c r="L12" s="12">
        <f t="shared" si="11"/>
        <v>1.2547284570478463</v>
      </c>
      <c r="M12" s="23">
        <f t="shared" si="0"/>
        <v>-0.94996882974836261</v>
      </c>
      <c r="N12" s="23">
        <f t="shared" si="0"/>
        <v>6.4485048387954134</v>
      </c>
      <c r="O12" s="23">
        <f t="shared" si="0"/>
        <v>0.28311011500893324</v>
      </c>
      <c r="P12" s="23">
        <f t="shared" si="0"/>
        <v>5.215425894038118</v>
      </c>
      <c r="Q12" s="23">
        <f t="shared" si="0"/>
        <v>1.5161890597662293</v>
      </c>
      <c r="R12" s="23">
        <f t="shared" si="0"/>
        <v>3.9823469492808217</v>
      </c>
      <c r="S12" s="15">
        <f t="shared" si="6"/>
        <v>4.7327095686093656</v>
      </c>
      <c r="T12" s="23">
        <f t="shared" si="7"/>
        <v>2.7492680045235254</v>
      </c>
      <c r="U12" s="12" t="e">
        <f t="shared" si="8"/>
        <v>#N/A</v>
      </c>
      <c r="V12" s="12" t="e">
        <f>+IF(C12=MAX(IMAE!G:G),'IMAE shewhart'!B12,NA())</f>
        <v>#N/A</v>
      </c>
    </row>
    <row r="13" spans="1:1011" x14ac:dyDescent="0.3">
      <c r="A13" s="12">
        <f t="shared" si="9"/>
        <v>10</v>
      </c>
      <c r="B13" s="12">
        <f>+'IMAE para s'!E11</f>
        <v>4.2041869257274413</v>
      </c>
      <c r="C13" s="14">
        <f t="shared" si="10"/>
        <v>43769</v>
      </c>
      <c r="D13" s="12">
        <f t="shared" si="1"/>
        <v>2019</v>
      </c>
      <c r="E13" s="12">
        <f t="shared" si="2"/>
        <v>10</v>
      </c>
      <c r="F13" s="12" t="str">
        <f t="shared" si="3"/>
        <v>201910</v>
      </c>
      <c r="G13" s="12">
        <f>+'IMAE regresion'!B34</f>
        <v>2.8150758057151291</v>
      </c>
      <c r="H13" s="12">
        <f>+'IMAE regresion'!C34</f>
        <v>1.3891111200123123</v>
      </c>
      <c r="I13" s="12">
        <f t="shared" si="12"/>
        <v>-0.56957083450028434</v>
      </c>
      <c r="J13" s="12">
        <f t="shared" si="4"/>
        <v>2.2455049712148449</v>
      </c>
      <c r="K13" s="15">
        <f t="shared" si="5"/>
        <v>1.9586819545125964</v>
      </c>
      <c r="L13" s="12">
        <f t="shared" si="11"/>
        <v>2.4759609573243857E-2</v>
      </c>
      <c r="M13" s="23">
        <f t="shared" si="0"/>
        <v>-1.453731863057043</v>
      </c>
      <c r="N13" s="23">
        <f t="shared" si="0"/>
        <v>5.9447418054867329</v>
      </c>
      <c r="O13" s="23">
        <f t="shared" si="0"/>
        <v>-0.2206529182997472</v>
      </c>
      <c r="P13" s="23">
        <f t="shared" si="0"/>
        <v>4.7116628607294366</v>
      </c>
      <c r="Q13" s="23">
        <f t="shared" si="0"/>
        <v>1.0124260264575489</v>
      </c>
      <c r="R13" s="23">
        <f t="shared" si="0"/>
        <v>3.4785839159721412</v>
      </c>
      <c r="S13" s="15">
        <f t="shared" si="6"/>
        <v>4.2041869257274413</v>
      </c>
      <c r="T13" s="23">
        <f t="shared" si="7"/>
        <v>2.2455049712148449</v>
      </c>
      <c r="U13" s="12" t="e">
        <f t="shared" si="8"/>
        <v>#N/A</v>
      </c>
      <c r="V13" s="12" t="e">
        <f>+IF(C13=MAX(IMAE!G:G),'IMAE shewhart'!B13,NA())</f>
        <v>#N/A</v>
      </c>
    </row>
    <row r="14" spans="1:1011" x14ac:dyDescent="0.3">
      <c r="A14" s="12">
        <f t="shared" si="9"/>
        <v>11</v>
      </c>
      <c r="B14" s="12">
        <f>+'IMAE para s'!E12</f>
        <v>4.944531596358857</v>
      </c>
      <c r="C14" s="14">
        <f t="shared" si="10"/>
        <v>43799</v>
      </c>
      <c r="D14" s="12">
        <f t="shared" si="1"/>
        <v>2019</v>
      </c>
      <c r="E14" s="12">
        <f t="shared" si="2"/>
        <v>11</v>
      </c>
      <c r="F14" s="12" t="str">
        <f t="shared" si="3"/>
        <v>201911</v>
      </c>
      <c r="G14" s="12">
        <f>+'IMAE regresion'!B35</f>
        <v>2.8538221052024357</v>
      </c>
      <c r="H14" s="12">
        <f>+'IMAE regresion'!C35</f>
        <v>2.0907094911564212</v>
      </c>
      <c r="I14" s="12">
        <f t="shared" si="12"/>
        <v>-0.14340507202538175</v>
      </c>
      <c r="J14" s="12">
        <f t="shared" si="4"/>
        <v>2.7104170331770541</v>
      </c>
      <c r="K14" s="15">
        <f t="shared" si="5"/>
        <v>2.2341145631818029</v>
      </c>
      <c r="L14" s="12">
        <f t="shared" si="11"/>
        <v>0.27543260866920649</v>
      </c>
      <c r="M14" s="23">
        <f t="shared" si="0"/>
        <v>-0.98881980109483392</v>
      </c>
      <c r="N14" s="23">
        <f t="shared" si="0"/>
        <v>6.4096538674489416</v>
      </c>
      <c r="O14" s="23">
        <f t="shared" si="0"/>
        <v>0.24425914366246193</v>
      </c>
      <c r="P14" s="23">
        <f t="shared" si="0"/>
        <v>5.1765749226916462</v>
      </c>
      <c r="Q14" s="23">
        <f t="shared" si="0"/>
        <v>1.477338088419758</v>
      </c>
      <c r="R14" s="23">
        <f t="shared" si="0"/>
        <v>3.9434959779343499</v>
      </c>
      <c r="S14" s="15">
        <f t="shared" si="6"/>
        <v>4.944531596358857</v>
      </c>
      <c r="T14" s="23">
        <f t="shared" si="7"/>
        <v>2.7104170331770541</v>
      </c>
      <c r="U14" s="12" t="e">
        <f t="shared" si="8"/>
        <v>#N/A</v>
      </c>
      <c r="V14" s="12" t="e">
        <f>+IF(C14=MAX(IMAE!G:G),'IMAE shewhart'!B14,NA())</f>
        <v>#N/A</v>
      </c>
    </row>
    <row r="15" spans="1:1011" x14ac:dyDescent="0.3">
      <c r="A15" s="12">
        <f t="shared" si="9"/>
        <v>12</v>
      </c>
      <c r="B15" s="12">
        <f>+'IMAE para s'!E13</f>
        <v>4.3148823032658896</v>
      </c>
      <c r="C15" s="14">
        <f t="shared" si="10"/>
        <v>43830</v>
      </c>
      <c r="D15" s="12">
        <f t="shared" si="1"/>
        <v>2019</v>
      </c>
      <c r="E15" s="12">
        <f t="shared" si="2"/>
        <v>12</v>
      </c>
      <c r="F15" s="12" t="str">
        <f t="shared" si="3"/>
        <v>201912</v>
      </c>
      <c r="G15" s="12">
        <f>+'IMAE regresion'!B36</f>
        <v>2.8925684046897424</v>
      </c>
      <c r="H15" s="12">
        <f>+'IMAE regresion'!C36</f>
        <v>1.4223138985761472</v>
      </c>
      <c r="I15" s="12">
        <f t="shared" si="12"/>
        <v>-0.12840580499274087</v>
      </c>
      <c r="J15" s="12">
        <f t="shared" si="4"/>
        <v>2.7641625996970016</v>
      </c>
      <c r="K15" s="15">
        <f t="shared" si="5"/>
        <v>1.550719703568888</v>
      </c>
      <c r="L15" s="12">
        <f t="shared" si="11"/>
        <v>0.68339485961291491</v>
      </c>
      <c r="M15" s="23">
        <f t="shared" si="0"/>
        <v>-0.93507423457488636</v>
      </c>
      <c r="N15" s="23">
        <f t="shared" si="0"/>
        <v>6.4633994339688901</v>
      </c>
      <c r="O15" s="23">
        <f t="shared" si="0"/>
        <v>0.29800471018240948</v>
      </c>
      <c r="P15" s="23">
        <f t="shared" si="0"/>
        <v>5.2303204892115938</v>
      </c>
      <c r="Q15" s="23">
        <f t="shared" si="0"/>
        <v>1.5310836549397056</v>
      </c>
      <c r="R15" s="23">
        <f t="shared" si="0"/>
        <v>3.9972415444542975</v>
      </c>
      <c r="S15" s="15">
        <f t="shared" si="6"/>
        <v>4.3148823032658896</v>
      </c>
      <c r="T15" s="23">
        <f t="shared" si="7"/>
        <v>2.7641625996970016</v>
      </c>
      <c r="U15" s="12" t="e">
        <f t="shared" si="8"/>
        <v>#N/A</v>
      </c>
      <c r="V15" s="12" t="e">
        <f>+IF(C15=MAX(IMAE!G:G),'IMAE shewhart'!B15,NA())</f>
        <v>#N/A</v>
      </c>
    </row>
    <row r="16" spans="1:1011" x14ac:dyDescent="0.3">
      <c r="A16" s="12">
        <f t="shared" si="9"/>
        <v>13</v>
      </c>
      <c r="B16" s="12">
        <f>+'IMAE para s'!E14</f>
        <v>4.1807687161991254</v>
      </c>
      <c r="C16" s="14">
        <f t="shared" si="10"/>
        <v>43861</v>
      </c>
      <c r="D16" s="12">
        <f t="shared" si="1"/>
        <v>2020</v>
      </c>
      <c r="E16" s="12">
        <f t="shared" si="2"/>
        <v>1</v>
      </c>
      <c r="F16" s="12" t="str">
        <f t="shared" si="3"/>
        <v>20201</v>
      </c>
      <c r="G16" s="12">
        <f>+'IMAE regresion'!B37</f>
        <v>2.9313147041770491</v>
      </c>
      <c r="H16" s="12">
        <f>+'IMAE regresion'!C37</f>
        <v>1.2494540120220763</v>
      </c>
      <c r="I16" s="12">
        <f>+I4</f>
        <v>5.4395221647226322E-2</v>
      </c>
      <c r="J16" s="12">
        <f t="shared" si="4"/>
        <v>2.9857099258242754</v>
      </c>
      <c r="K16" s="15">
        <f t="shared" si="5"/>
        <v>1.19505879037485</v>
      </c>
      <c r="L16" s="12">
        <f t="shared" si="11"/>
        <v>0.35566091319403803</v>
      </c>
      <c r="M16" s="23">
        <f t="shared" si="0"/>
        <v>-0.71352690844761257</v>
      </c>
      <c r="N16" s="23">
        <f t="shared" si="0"/>
        <v>6.6849467600961638</v>
      </c>
      <c r="O16" s="23">
        <f t="shared" si="0"/>
        <v>0.51955203630968327</v>
      </c>
      <c r="P16" s="23">
        <f t="shared" si="0"/>
        <v>5.4518678153388676</v>
      </c>
      <c r="Q16" s="23">
        <f t="shared" si="0"/>
        <v>1.7526309810669793</v>
      </c>
      <c r="R16" s="23">
        <f t="shared" si="0"/>
        <v>4.2187888705815713</v>
      </c>
      <c r="S16" s="15">
        <f t="shared" si="6"/>
        <v>4.1807687161991254</v>
      </c>
      <c r="T16" s="23">
        <f t="shared" si="7"/>
        <v>2.9857099258242754</v>
      </c>
      <c r="U16" s="12" t="e">
        <f t="shared" si="8"/>
        <v>#N/A</v>
      </c>
      <c r="V16" s="12" t="e">
        <f>+IF(C16=MAX(IMAE!G:G),'IMAE shewhart'!B16,NA())</f>
        <v>#N/A</v>
      </c>
    </row>
    <row r="17" spans="1:22" x14ac:dyDescent="0.3">
      <c r="A17" s="12">
        <f t="shared" si="9"/>
        <v>14</v>
      </c>
      <c r="B17" s="12">
        <f>+'IMAE para s'!E15</f>
        <v>2.2631300023859211</v>
      </c>
      <c r="C17" s="14">
        <f t="shared" si="10"/>
        <v>43890</v>
      </c>
      <c r="D17" s="12">
        <f t="shared" si="1"/>
        <v>2020</v>
      </c>
      <c r="E17" s="12">
        <f t="shared" si="2"/>
        <v>2</v>
      </c>
      <c r="F17" s="12" t="str">
        <f t="shared" si="3"/>
        <v>20202</v>
      </c>
      <c r="G17" s="12">
        <f>+'IMAE regresion'!B38</f>
        <v>2.9700610036643558</v>
      </c>
      <c r="H17" s="12">
        <f>+'IMAE regresion'!C38</f>
        <v>-0.70693100127843467</v>
      </c>
      <c r="I17" s="12">
        <f t="shared" ref="I17:I80" si="13">+I5</f>
        <v>0.17225172825614762</v>
      </c>
      <c r="J17" s="12">
        <f t="shared" si="4"/>
        <v>3.1423127319205033</v>
      </c>
      <c r="K17" s="15">
        <f t="shared" si="5"/>
        <v>-0.87918272953458221</v>
      </c>
      <c r="L17" s="12">
        <f t="shared" si="11"/>
        <v>2.0742415199094322</v>
      </c>
      <c r="M17" s="23">
        <f t="shared" si="0"/>
        <v>-0.55692410235138468</v>
      </c>
      <c r="N17" s="23">
        <f t="shared" si="0"/>
        <v>6.8415495661923913</v>
      </c>
      <c r="O17" s="23">
        <f t="shared" si="0"/>
        <v>0.67615484240591117</v>
      </c>
      <c r="P17" s="23">
        <f t="shared" si="0"/>
        <v>5.6084706214350959</v>
      </c>
      <c r="Q17" s="23">
        <f t="shared" si="0"/>
        <v>1.9092337871632072</v>
      </c>
      <c r="R17" s="23">
        <f t="shared" si="0"/>
        <v>4.3753916766777996</v>
      </c>
      <c r="S17" s="15">
        <f t="shared" si="6"/>
        <v>2.2631300023859211</v>
      </c>
      <c r="T17" s="23">
        <f t="shared" si="7"/>
        <v>3.1423127319205033</v>
      </c>
      <c r="U17" s="12" t="e">
        <f t="shared" si="8"/>
        <v>#N/A</v>
      </c>
      <c r="V17" s="12" t="e">
        <f>+IF(C17=MAX(IMAE!G:G),'IMAE shewhart'!B17,NA())</f>
        <v>#N/A</v>
      </c>
    </row>
    <row r="18" spans="1:22" x14ac:dyDescent="0.3">
      <c r="A18" s="12">
        <f t="shared" si="9"/>
        <v>15</v>
      </c>
      <c r="B18" s="12">
        <f>+'IMAE para s'!E16</f>
        <v>-4.0187831224221782</v>
      </c>
      <c r="C18" s="14">
        <f t="shared" si="10"/>
        <v>43921</v>
      </c>
      <c r="D18" s="12">
        <f t="shared" si="1"/>
        <v>2020</v>
      </c>
      <c r="E18" s="12">
        <f t="shared" si="2"/>
        <v>3</v>
      </c>
      <c r="F18" s="12" t="str">
        <f t="shared" si="3"/>
        <v>20203</v>
      </c>
      <c r="G18" s="12">
        <f>+'IMAE regresion'!B39</f>
        <v>3.0088073031516624</v>
      </c>
      <c r="H18" s="12">
        <f>+'IMAE regresion'!C39</f>
        <v>-7.0275904255738411</v>
      </c>
      <c r="I18" s="12">
        <f t="shared" si="13"/>
        <v>0.10635429947606818</v>
      </c>
      <c r="J18" s="12">
        <f t="shared" si="4"/>
        <v>3.1151616026277305</v>
      </c>
      <c r="K18" s="15">
        <f t="shared" si="5"/>
        <v>-7.1339447250499086</v>
      </c>
      <c r="L18" s="12">
        <f t="shared" si="11"/>
        <v>6.2547619955153264</v>
      </c>
      <c r="M18" s="23">
        <f t="shared" si="0"/>
        <v>-0.58407523164415753</v>
      </c>
      <c r="N18" s="23">
        <f t="shared" si="0"/>
        <v>6.8143984368996184</v>
      </c>
      <c r="O18" s="23">
        <f t="shared" si="0"/>
        <v>0.64900371311313831</v>
      </c>
      <c r="P18" s="23">
        <f t="shared" si="0"/>
        <v>5.5813194921423221</v>
      </c>
      <c r="Q18" s="23">
        <f t="shared" si="0"/>
        <v>1.8820826578704344</v>
      </c>
      <c r="R18" s="23">
        <f t="shared" si="0"/>
        <v>4.3482405473850267</v>
      </c>
      <c r="S18" s="15">
        <f t="shared" si="6"/>
        <v>-4.0187831224221782</v>
      </c>
      <c r="T18" s="23">
        <f t="shared" si="7"/>
        <v>3.1151616026277305</v>
      </c>
      <c r="U18" s="12" t="e">
        <f t="shared" si="8"/>
        <v>#N/A</v>
      </c>
      <c r="V18" s="12" t="e">
        <f>+IF(C18=MAX(IMAE!G:G),'IMAE shewhart'!B18,NA())</f>
        <v>#N/A</v>
      </c>
    </row>
    <row r="19" spans="1:22" x14ac:dyDescent="0.3">
      <c r="A19" s="12">
        <f t="shared" si="9"/>
        <v>16</v>
      </c>
      <c r="B19" s="12">
        <f>+'IMAE para s'!E17</f>
        <v>-9.4030168168458061</v>
      </c>
      <c r="C19" s="14">
        <f t="shared" si="10"/>
        <v>43951</v>
      </c>
      <c r="D19" s="12">
        <f t="shared" si="1"/>
        <v>2020</v>
      </c>
      <c r="E19" s="12">
        <f t="shared" si="2"/>
        <v>4</v>
      </c>
      <c r="F19" s="12" t="str">
        <f t="shared" si="3"/>
        <v>20204</v>
      </c>
      <c r="G19" s="12">
        <f>+'IMAE regresion'!B40</f>
        <v>3.0475536026389691</v>
      </c>
      <c r="H19" s="12">
        <f>+'IMAE regresion'!C40</f>
        <v>-12.450570419484775</v>
      </c>
      <c r="I19" s="12">
        <f t="shared" si="13"/>
        <v>-2.4360496637755523E-3</v>
      </c>
      <c r="J19" s="12">
        <f t="shared" si="4"/>
        <v>3.0451175529751935</v>
      </c>
      <c r="K19" s="15">
        <f t="shared" si="5"/>
        <v>-12.448134369821</v>
      </c>
      <c r="L19" s="12">
        <f t="shared" si="11"/>
        <v>5.3141896447710915</v>
      </c>
      <c r="M19" s="23">
        <f t="shared" si="0"/>
        <v>-0.6541192812966945</v>
      </c>
      <c r="N19" s="23">
        <f t="shared" si="0"/>
        <v>6.7443543872470819</v>
      </c>
      <c r="O19" s="23">
        <f t="shared" si="0"/>
        <v>0.57895966346060135</v>
      </c>
      <c r="P19" s="23">
        <f t="shared" si="0"/>
        <v>5.5112754424897856</v>
      </c>
      <c r="Q19" s="23">
        <f t="shared" si="0"/>
        <v>1.8120386082178974</v>
      </c>
      <c r="R19" s="23">
        <f t="shared" si="0"/>
        <v>4.2781964977324893</v>
      </c>
      <c r="S19" s="15">
        <f t="shared" si="6"/>
        <v>-9.4030168168458061</v>
      </c>
      <c r="T19" s="23">
        <f t="shared" si="7"/>
        <v>3.0451175529751935</v>
      </c>
      <c r="U19" s="12" t="e">
        <f t="shared" si="8"/>
        <v>#N/A</v>
      </c>
      <c r="V19" s="12" t="e">
        <f>+IF(C19=MAX(IMAE!G:G),'IMAE shewhart'!B19,NA())</f>
        <v>#N/A</v>
      </c>
    </row>
    <row r="20" spans="1:22" x14ac:dyDescent="0.3">
      <c r="A20" s="12">
        <f t="shared" si="9"/>
        <v>17</v>
      </c>
      <c r="B20" s="12">
        <f>+'IMAE para s'!E18</f>
        <v>-10.04790743280742</v>
      </c>
      <c r="C20" s="14">
        <f t="shared" si="10"/>
        <v>43982</v>
      </c>
      <c r="D20" s="12">
        <f t="shared" si="1"/>
        <v>2020</v>
      </c>
      <c r="E20" s="12">
        <f t="shared" si="2"/>
        <v>5</v>
      </c>
      <c r="F20" s="12" t="str">
        <f t="shared" si="3"/>
        <v>20205</v>
      </c>
      <c r="G20" s="12">
        <f>+'IMAE regresion'!B41</f>
        <v>3.0862999021262758</v>
      </c>
      <c r="H20" s="12">
        <f>+'IMAE regresion'!C41</f>
        <v>-13.134207334933697</v>
      </c>
      <c r="I20" s="12">
        <f t="shared" si="13"/>
        <v>0.2555838722665279</v>
      </c>
      <c r="J20" s="12">
        <f t="shared" si="4"/>
        <v>3.3418837743928038</v>
      </c>
      <c r="K20" s="15">
        <f t="shared" si="5"/>
        <v>-13.389791207200224</v>
      </c>
      <c r="L20" s="12">
        <f t="shared" si="11"/>
        <v>0.94165683737922379</v>
      </c>
      <c r="M20" s="23">
        <f t="shared" ref="M20:R51" si="14">($J20)+(M$1*$M$2)</f>
        <v>-0.35735305987908417</v>
      </c>
      <c r="N20" s="23">
        <f t="shared" si="14"/>
        <v>7.0411206086646914</v>
      </c>
      <c r="O20" s="23">
        <f t="shared" si="14"/>
        <v>0.87572588487821168</v>
      </c>
      <c r="P20" s="23">
        <f t="shared" si="14"/>
        <v>5.808041663907396</v>
      </c>
      <c r="Q20" s="23">
        <f t="shared" si="14"/>
        <v>2.108804829635508</v>
      </c>
      <c r="R20" s="23">
        <f t="shared" si="14"/>
        <v>4.5749627191500997</v>
      </c>
      <c r="S20" s="15">
        <f t="shared" si="6"/>
        <v>-10.04790743280742</v>
      </c>
      <c r="T20" s="23">
        <f t="shared" si="7"/>
        <v>3.3418837743928038</v>
      </c>
      <c r="U20" s="12" t="e">
        <f t="shared" si="8"/>
        <v>#N/A</v>
      </c>
      <c r="V20" s="12" t="e">
        <f>+IF(C20=MAX(IMAE!G:G),'IMAE shewhart'!B20,NA())</f>
        <v>#N/A</v>
      </c>
    </row>
    <row r="21" spans="1:22" x14ac:dyDescent="0.3">
      <c r="A21" s="12">
        <f t="shared" si="9"/>
        <v>18</v>
      </c>
      <c r="B21" s="12">
        <f>+'IMAE para s'!E19</f>
        <v>-7.5551570447411089</v>
      </c>
      <c r="C21" s="14">
        <f t="shared" si="10"/>
        <v>44012</v>
      </c>
      <c r="D21" s="12">
        <f t="shared" si="1"/>
        <v>2020</v>
      </c>
      <c r="E21" s="12">
        <f t="shared" si="2"/>
        <v>6</v>
      </c>
      <c r="F21" s="12" t="str">
        <f t="shared" si="3"/>
        <v>20206</v>
      </c>
      <c r="G21" s="12">
        <f>+'IMAE regresion'!B42</f>
        <v>3.125046201613582</v>
      </c>
      <c r="H21" s="12">
        <f>+'IMAE regresion'!C42</f>
        <v>-10.68020324635469</v>
      </c>
      <c r="I21" s="12">
        <f t="shared" si="13"/>
        <v>0.22296417436118682</v>
      </c>
      <c r="J21" s="12">
        <f t="shared" si="4"/>
        <v>3.348010375974769</v>
      </c>
      <c r="K21" s="15">
        <f t="shared" si="5"/>
        <v>-10.903167420715878</v>
      </c>
      <c r="L21" s="12">
        <f t="shared" si="11"/>
        <v>2.4866237864843459</v>
      </c>
      <c r="M21" s="23">
        <f t="shared" si="14"/>
        <v>-0.35122645829711896</v>
      </c>
      <c r="N21" s="23">
        <f t="shared" si="14"/>
        <v>7.047247210246657</v>
      </c>
      <c r="O21" s="23">
        <f t="shared" si="14"/>
        <v>0.88185248646017689</v>
      </c>
      <c r="P21" s="23">
        <f t="shared" si="14"/>
        <v>5.8141682654893607</v>
      </c>
      <c r="Q21" s="23">
        <f t="shared" si="14"/>
        <v>2.1149314312174727</v>
      </c>
      <c r="R21" s="23">
        <f t="shared" si="14"/>
        <v>4.5810893207320653</v>
      </c>
      <c r="S21" s="15">
        <f t="shared" si="6"/>
        <v>-7.5551570447411089</v>
      </c>
      <c r="T21" s="23">
        <f t="shared" si="7"/>
        <v>3.348010375974769</v>
      </c>
      <c r="U21" s="12" t="e">
        <f t="shared" si="8"/>
        <v>#N/A</v>
      </c>
      <c r="V21" s="12" t="e">
        <f>+IF(C21=MAX(IMAE!G:G),'IMAE shewhart'!B21,NA())</f>
        <v>#N/A</v>
      </c>
    </row>
    <row r="22" spans="1:22" x14ac:dyDescent="0.3">
      <c r="A22" s="12">
        <f t="shared" si="9"/>
        <v>19</v>
      </c>
      <c r="B22" s="12">
        <f>+'IMAE para s'!E20</f>
        <v>-3.7111770786236922</v>
      </c>
      <c r="C22" s="14">
        <f t="shared" si="10"/>
        <v>44043</v>
      </c>
      <c r="D22" s="12">
        <f t="shared" si="1"/>
        <v>2020</v>
      </c>
      <c r="E22" s="12">
        <f t="shared" si="2"/>
        <v>7</v>
      </c>
      <c r="F22" s="12" t="str">
        <f t="shared" si="3"/>
        <v>20207</v>
      </c>
      <c r="G22" s="12">
        <f>+'IMAE regresion'!B43</f>
        <v>3.1637925011008887</v>
      </c>
      <c r="H22" s="12">
        <f>+'IMAE regresion'!C43</f>
        <v>-6.8749695797245813</v>
      </c>
      <c r="I22" s="12">
        <f t="shared" si="13"/>
        <v>0.15235607349691999</v>
      </c>
      <c r="J22" s="12">
        <f t="shared" si="4"/>
        <v>3.3161485745978085</v>
      </c>
      <c r="K22" s="15">
        <f t="shared" si="5"/>
        <v>-7.0273256532215012</v>
      </c>
      <c r="L22" s="12">
        <f t="shared" si="11"/>
        <v>3.8758417674943768</v>
      </c>
      <c r="M22" s="23">
        <f t="shared" si="14"/>
        <v>-0.38308825967407945</v>
      </c>
      <c r="N22" s="23">
        <f t="shared" si="14"/>
        <v>7.0153854088696965</v>
      </c>
      <c r="O22" s="23">
        <f t="shared" si="14"/>
        <v>0.8499906850832164</v>
      </c>
      <c r="P22" s="23">
        <f t="shared" si="14"/>
        <v>5.7823064641124002</v>
      </c>
      <c r="Q22" s="23">
        <f t="shared" si="14"/>
        <v>2.0830696298405122</v>
      </c>
      <c r="R22" s="23">
        <f t="shared" si="14"/>
        <v>4.5492275193551048</v>
      </c>
      <c r="S22" s="15">
        <f t="shared" si="6"/>
        <v>-3.7111770786236922</v>
      </c>
      <c r="T22" s="23">
        <f t="shared" si="7"/>
        <v>3.3161485745978085</v>
      </c>
      <c r="U22" s="12" t="e">
        <f t="shared" si="8"/>
        <v>#N/A</v>
      </c>
      <c r="V22" s="12" t="e">
        <f>+IF(C22=MAX(IMAE!G:G),'IMAE shewhart'!B22,NA())</f>
        <v>#N/A</v>
      </c>
    </row>
    <row r="23" spans="1:22" x14ac:dyDescent="0.3">
      <c r="A23" s="12">
        <f t="shared" si="9"/>
        <v>20</v>
      </c>
      <c r="B23" s="12">
        <f>+'IMAE para s'!E21</f>
        <v>-1.0793273459111816</v>
      </c>
      <c r="C23" s="14">
        <f t="shared" si="10"/>
        <v>44074</v>
      </c>
      <c r="D23" s="12">
        <f t="shared" si="1"/>
        <v>2020</v>
      </c>
      <c r="E23" s="12">
        <f t="shared" si="2"/>
        <v>8</v>
      </c>
      <c r="F23" s="12" t="str">
        <f t="shared" si="3"/>
        <v>20208</v>
      </c>
      <c r="G23" s="12">
        <f>+'IMAE regresion'!B44</f>
        <v>3.2025388005881954</v>
      </c>
      <c r="H23" s="12">
        <f>+'IMAE regresion'!C44</f>
        <v>-4.281866146499377</v>
      </c>
      <c r="I23" s="12">
        <f t="shared" si="13"/>
        <v>-9.3026106617609378E-2</v>
      </c>
      <c r="J23" s="12">
        <f t="shared" si="4"/>
        <v>3.1095126939705859</v>
      </c>
      <c r="K23" s="15">
        <f t="shared" si="5"/>
        <v>-4.188840039881768</v>
      </c>
      <c r="L23" s="12">
        <f t="shared" si="11"/>
        <v>2.8384856133397331</v>
      </c>
      <c r="M23" s="23">
        <f t="shared" si="14"/>
        <v>-0.58972414030130205</v>
      </c>
      <c r="N23" s="23">
        <f t="shared" si="14"/>
        <v>6.8087495282424744</v>
      </c>
      <c r="O23" s="23">
        <f t="shared" si="14"/>
        <v>0.6433548044559938</v>
      </c>
      <c r="P23" s="23">
        <f t="shared" si="14"/>
        <v>5.5756705834851781</v>
      </c>
      <c r="Q23" s="23">
        <f t="shared" si="14"/>
        <v>1.8764337492132899</v>
      </c>
      <c r="R23" s="23">
        <f t="shared" si="14"/>
        <v>4.3425916387278818</v>
      </c>
      <c r="S23" s="15">
        <f t="shared" si="6"/>
        <v>-1.0793273459111816</v>
      </c>
      <c r="T23" s="23">
        <f t="shared" si="7"/>
        <v>3.1095126939705859</v>
      </c>
      <c r="U23" s="12" t="e">
        <f t="shared" si="8"/>
        <v>#N/A</v>
      </c>
      <c r="V23" s="12" t="e">
        <f>+IF(C23=MAX(IMAE!G:G),'IMAE shewhart'!B23,NA())</f>
        <v>#N/A</v>
      </c>
    </row>
    <row r="24" spans="1:22" x14ac:dyDescent="0.3">
      <c r="A24" s="12">
        <f t="shared" si="9"/>
        <v>21</v>
      </c>
      <c r="B24" s="12">
        <f>+'IMAE para s'!E22</f>
        <v>0.65859365300590866</v>
      </c>
      <c r="C24" s="14">
        <f t="shared" si="10"/>
        <v>44104</v>
      </c>
      <c r="D24" s="12">
        <f t="shared" si="1"/>
        <v>2020</v>
      </c>
      <c r="E24" s="12">
        <f t="shared" si="2"/>
        <v>9</v>
      </c>
      <c r="F24" s="12" t="str">
        <f t="shared" si="3"/>
        <v>20209</v>
      </c>
      <c r="G24" s="12">
        <f>+'IMAE regresion'!B45</f>
        <v>3.2412851000755021</v>
      </c>
      <c r="H24" s="12">
        <f>+'IMAE regresion'!C45</f>
        <v>-2.5826914470695934</v>
      </c>
      <c r="I24" s="12">
        <f t="shared" si="13"/>
        <v>-2.7061501704296997E-2</v>
      </c>
      <c r="J24" s="12">
        <f t="shared" si="4"/>
        <v>3.2142235983712051</v>
      </c>
      <c r="K24" s="15">
        <f t="shared" si="5"/>
        <v>-2.5556299453652964</v>
      </c>
      <c r="L24" s="12">
        <f t="shared" si="11"/>
        <v>1.6332100945164716</v>
      </c>
      <c r="M24" s="23">
        <f t="shared" si="14"/>
        <v>-0.4850132359006829</v>
      </c>
      <c r="N24" s="23">
        <f t="shared" si="14"/>
        <v>6.9134604326430935</v>
      </c>
      <c r="O24" s="23">
        <f t="shared" si="14"/>
        <v>0.74806570885661294</v>
      </c>
      <c r="P24" s="23">
        <f t="shared" si="14"/>
        <v>5.6803814878857972</v>
      </c>
      <c r="Q24" s="23">
        <f t="shared" si="14"/>
        <v>1.981144653613909</v>
      </c>
      <c r="R24" s="23">
        <f t="shared" si="14"/>
        <v>4.4473025431285009</v>
      </c>
      <c r="S24" s="15">
        <f t="shared" si="6"/>
        <v>0.65859365300590866</v>
      </c>
      <c r="T24" s="23">
        <f t="shared" si="7"/>
        <v>3.2142235983712051</v>
      </c>
      <c r="U24" s="12" t="e">
        <f t="shared" si="8"/>
        <v>#N/A</v>
      </c>
      <c r="V24" s="12" t="e">
        <f>+IF(C24=MAX(IMAE!G:G),'IMAE shewhart'!B24,NA())</f>
        <v>#N/A</v>
      </c>
    </row>
    <row r="25" spans="1:22" x14ac:dyDescent="0.3">
      <c r="A25" s="12">
        <f t="shared" si="9"/>
        <v>22</v>
      </c>
      <c r="B25" s="12">
        <f>+'IMAE para s'!E23</f>
        <v>2.0340477164869384</v>
      </c>
      <c r="C25" s="14">
        <f t="shared" si="10"/>
        <v>44135</v>
      </c>
      <c r="D25" s="12">
        <f t="shared" si="1"/>
        <v>2020</v>
      </c>
      <c r="E25" s="12">
        <f t="shared" si="2"/>
        <v>10</v>
      </c>
      <c r="F25" s="12" t="str">
        <f t="shared" si="3"/>
        <v>202010</v>
      </c>
      <c r="G25" s="12">
        <f>+'IMAE regresion'!B46</f>
        <v>3.2800313995628088</v>
      </c>
      <c r="H25" s="12">
        <f>+'IMAE regresion'!C46</f>
        <v>-1.2459836830758704</v>
      </c>
      <c r="I25" s="12">
        <f t="shared" si="13"/>
        <v>-0.56957083450028434</v>
      </c>
      <c r="J25" s="12">
        <f t="shared" si="4"/>
        <v>2.7104605650625242</v>
      </c>
      <c r="K25" s="15">
        <f t="shared" si="5"/>
        <v>-0.67641284857558581</v>
      </c>
      <c r="L25" s="12">
        <f t="shared" si="11"/>
        <v>1.8792170967897106</v>
      </c>
      <c r="M25" s="23">
        <f t="shared" si="14"/>
        <v>-0.98877626920936379</v>
      </c>
      <c r="N25" s="23">
        <f t="shared" si="14"/>
        <v>6.4096973993344122</v>
      </c>
      <c r="O25" s="23">
        <f t="shared" si="14"/>
        <v>0.24430267554793206</v>
      </c>
      <c r="P25" s="23">
        <f t="shared" si="14"/>
        <v>5.1766184545771168</v>
      </c>
      <c r="Q25" s="23">
        <f t="shared" si="14"/>
        <v>1.4773816203052281</v>
      </c>
      <c r="R25" s="23">
        <f t="shared" si="14"/>
        <v>3.9435395098198205</v>
      </c>
      <c r="S25" s="15">
        <f t="shared" si="6"/>
        <v>2.0340477164869384</v>
      </c>
      <c r="T25" s="23">
        <f t="shared" si="7"/>
        <v>2.7104605650625242</v>
      </c>
      <c r="U25" s="12" t="e">
        <f t="shared" si="8"/>
        <v>#N/A</v>
      </c>
      <c r="V25" s="12" t="e">
        <f>+IF(C25=MAX(IMAE!G:G),'IMAE shewhart'!B25,NA())</f>
        <v>#N/A</v>
      </c>
    </row>
    <row r="26" spans="1:22" x14ac:dyDescent="0.3">
      <c r="A26" s="12">
        <f t="shared" si="9"/>
        <v>23</v>
      </c>
      <c r="B26" s="12">
        <f>+'IMAE para s'!E24</f>
        <v>1.0627882300237277</v>
      </c>
      <c r="C26" s="14">
        <f t="shared" si="10"/>
        <v>44165</v>
      </c>
      <c r="D26" s="12">
        <f t="shared" si="1"/>
        <v>2020</v>
      </c>
      <c r="E26" s="12">
        <f t="shared" si="2"/>
        <v>11</v>
      </c>
      <c r="F26" s="12" t="str">
        <f t="shared" si="3"/>
        <v>202011</v>
      </c>
      <c r="G26" s="12">
        <f>+'IMAE regresion'!B47</f>
        <v>3.3187776990501154</v>
      </c>
      <c r="H26" s="12">
        <f>+'IMAE regresion'!C47</f>
        <v>-2.255989469026388</v>
      </c>
      <c r="I26" s="12">
        <f t="shared" si="13"/>
        <v>-0.14340507202538175</v>
      </c>
      <c r="J26" s="12">
        <f t="shared" si="4"/>
        <v>3.1753726270247338</v>
      </c>
      <c r="K26" s="15">
        <f t="shared" si="5"/>
        <v>-2.1125843970010063</v>
      </c>
      <c r="L26" s="12">
        <f t="shared" si="11"/>
        <v>1.4361715484254205</v>
      </c>
      <c r="M26" s="23">
        <f t="shared" si="14"/>
        <v>-0.52386420724715421</v>
      </c>
      <c r="N26" s="23">
        <f t="shared" si="14"/>
        <v>6.8746094612966218</v>
      </c>
      <c r="O26" s="23">
        <f t="shared" si="14"/>
        <v>0.70921473751014164</v>
      </c>
      <c r="P26" s="23">
        <f t="shared" si="14"/>
        <v>5.6415305165393264</v>
      </c>
      <c r="Q26" s="23">
        <f t="shared" si="14"/>
        <v>1.9422936822674377</v>
      </c>
      <c r="R26" s="23">
        <f t="shared" si="14"/>
        <v>4.4084515717820301</v>
      </c>
      <c r="S26" s="15">
        <f t="shared" si="6"/>
        <v>1.0627882300237277</v>
      </c>
      <c r="T26" s="23">
        <f t="shared" si="7"/>
        <v>3.1753726270247338</v>
      </c>
      <c r="U26" s="12" t="e">
        <f t="shared" si="8"/>
        <v>#N/A</v>
      </c>
      <c r="V26" s="12" t="e">
        <f>+IF(C26=MAX(IMAE!G:G),'IMAE shewhart'!B26,NA())</f>
        <v>#N/A</v>
      </c>
    </row>
    <row r="27" spans="1:22" x14ac:dyDescent="0.3">
      <c r="A27" s="12">
        <f t="shared" si="9"/>
        <v>24</v>
      </c>
      <c r="B27" s="12">
        <f>+'IMAE para s'!E25</f>
        <v>3.8075368185392047</v>
      </c>
      <c r="C27" s="14">
        <f t="shared" si="10"/>
        <v>44196</v>
      </c>
      <c r="D27" s="12">
        <f t="shared" si="1"/>
        <v>2020</v>
      </c>
      <c r="E27" s="12">
        <f t="shared" si="2"/>
        <v>12</v>
      </c>
      <c r="F27" s="12" t="str">
        <f t="shared" si="3"/>
        <v>202012</v>
      </c>
      <c r="G27" s="12">
        <f>+'IMAE regresion'!B48</f>
        <v>3.3575239985374221</v>
      </c>
      <c r="H27" s="12">
        <f>+'IMAE regresion'!C48</f>
        <v>0.45001282000178255</v>
      </c>
      <c r="I27" s="12">
        <f t="shared" si="13"/>
        <v>-0.12840580499274087</v>
      </c>
      <c r="J27" s="12">
        <f t="shared" si="4"/>
        <v>3.2291181935446813</v>
      </c>
      <c r="K27" s="15">
        <f t="shared" si="5"/>
        <v>0.57841862499452334</v>
      </c>
      <c r="L27" s="12">
        <f t="shared" si="11"/>
        <v>2.6910030219955297</v>
      </c>
      <c r="M27" s="23">
        <f t="shared" si="14"/>
        <v>-0.47011864072720666</v>
      </c>
      <c r="N27" s="23">
        <f t="shared" si="14"/>
        <v>6.9283550278165693</v>
      </c>
      <c r="O27" s="23">
        <f t="shared" si="14"/>
        <v>0.76296030403008919</v>
      </c>
      <c r="P27" s="23">
        <f t="shared" si="14"/>
        <v>5.695276083059273</v>
      </c>
      <c r="Q27" s="23">
        <f t="shared" si="14"/>
        <v>1.9960392487873853</v>
      </c>
      <c r="R27" s="23">
        <f t="shared" si="14"/>
        <v>4.4621971383019776</v>
      </c>
      <c r="S27" s="15">
        <f t="shared" si="6"/>
        <v>3.8075368185392047</v>
      </c>
      <c r="T27" s="23">
        <f t="shared" si="7"/>
        <v>3.2291181935446813</v>
      </c>
      <c r="U27" s="12" t="e">
        <f t="shared" si="8"/>
        <v>#N/A</v>
      </c>
      <c r="V27" s="12" t="e">
        <f>+IF(C27=MAX(IMAE!G:G),'IMAE shewhart'!B27,NA())</f>
        <v>#N/A</v>
      </c>
    </row>
    <row r="28" spans="1:22" x14ac:dyDescent="0.3">
      <c r="A28" s="12">
        <f t="shared" si="9"/>
        <v>25</v>
      </c>
      <c r="B28" s="12">
        <f>+'IMAE para s'!E26</f>
        <v>1.2959981509562226</v>
      </c>
      <c r="C28" s="14">
        <f t="shared" si="10"/>
        <v>44227</v>
      </c>
      <c r="D28" s="12">
        <f t="shared" si="1"/>
        <v>2021</v>
      </c>
      <c r="E28" s="12">
        <f t="shared" si="2"/>
        <v>1</v>
      </c>
      <c r="F28" s="12" t="str">
        <f t="shared" si="3"/>
        <v>20211</v>
      </c>
      <c r="G28" s="12">
        <f>+'IMAE regresion'!B49</f>
        <v>3.3962702980247288</v>
      </c>
      <c r="H28" s="12">
        <f>+'IMAE regresion'!C49</f>
        <v>-2.1002721470685062</v>
      </c>
      <c r="I28" s="12">
        <f t="shared" si="13"/>
        <v>5.4395221647226322E-2</v>
      </c>
      <c r="J28" s="12">
        <f t="shared" si="4"/>
        <v>3.4506655196719551</v>
      </c>
      <c r="K28" s="15">
        <f t="shared" si="5"/>
        <v>-2.1546673687157325</v>
      </c>
      <c r="L28" s="12">
        <f t="shared" si="11"/>
        <v>2.7330859937102558</v>
      </c>
      <c r="M28" s="23">
        <f t="shared" si="14"/>
        <v>-0.24857131459993287</v>
      </c>
      <c r="N28" s="23">
        <f t="shared" si="14"/>
        <v>7.1499023539438431</v>
      </c>
      <c r="O28" s="23">
        <f t="shared" si="14"/>
        <v>0.98450763015736298</v>
      </c>
      <c r="P28" s="23">
        <f t="shared" si="14"/>
        <v>5.9168234091865468</v>
      </c>
      <c r="Q28" s="23">
        <f t="shared" si="14"/>
        <v>2.2175865749146588</v>
      </c>
      <c r="R28" s="23">
        <f t="shared" si="14"/>
        <v>4.6837444644292514</v>
      </c>
      <c r="S28" s="15">
        <f t="shared" si="6"/>
        <v>1.2959981509562226</v>
      </c>
      <c r="T28" s="23">
        <f t="shared" si="7"/>
        <v>3.4506655196719551</v>
      </c>
      <c r="U28" s="12" t="e">
        <f t="shared" si="8"/>
        <v>#N/A</v>
      </c>
      <c r="V28" s="12" t="e">
        <f>+IF(C28=MAX(IMAE!G:G),'IMAE shewhart'!B28,NA())</f>
        <v>#N/A</v>
      </c>
    </row>
    <row r="29" spans="1:22" x14ac:dyDescent="0.3">
      <c r="A29" s="12">
        <f t="shared" si="9"/>
        <v>26</v>
      </c>
      <c r="B29" s="12">
        <f>+'IMAE para s'!E27</f>
        <v>2.4271562952785644</v>
      </c>
      <c r="C29" s="14">
        <f t="shared" si="10"/>
        <v>44255</v>
      </c>
      <c r="D29" s="12">
        <f t="shared" si="1"/>
        <v>2021</v>
      </c>
      <c r="E29" s="12">
        <f t="shared" si="2"/>
        <v>2</v>
      </c>
      <c r="F29" s="12" t="str">
        <f t="shared" si="3"/>
        <v>20212</v>
      </c>
      <c r="G29" s="12">
        <f>+'IMAE regresion'!B50</f>
        <v>3.4350165975120355</v>
      </c>
      <c r="H29" s="12">
        <f>+'IMAE regresion'!C50</f>
        <v>-1.0078603022334711</v>
      </c>
      <c r="I29" s="12">
        <f t="shared" si="13"/>
        <v>0.17225172825614762</v>
      </c>
      <c r="J29" s="12">
        <f t="shared" si="4"/>
        <v>3.607268325768183</v>
      </c>
      <c r="K29" s="15">
        <f t="shared" si="5"/>
        <v>-1.1801120304896187</v>
      </c>
      <c r="L29" s="12">
        <f t="shared" si="11"/>
        <v>0.97455533822611384</v>
      </c>
      <c r="M29" s="23">
        <f t="shared" si="14"/>
        <v>-9.1968508503704971E-2</v>
      </c>
      <c r="N29" s="23">
        <f t="shared" si="14"/>
        <v>7.3065051600400714</v>
      </c>
      <c r="O29" s="23">
        <f t="shared" si="14"/>
        <v>1.1411104362535909</v>
      </c>
      <c r="P29" s="23">
        <f t="shared" si="14"/>
        <v>6.0734262152827752</v>
      </c>
      <c r="Q29" s="23">
        <f t="shared" si="14"/>
        <v>2.3741893810108872</v>
      </c>
      <c r="R29" s="23">
        <f t="shared" si="14"/>
        <v>4.8403472705254789</v>
      </c>
      <c r="S29" s="15">
        <f t="shared" si="6"/>
        <v>2.4271562952785644</v>
      </c>
      <c r="T29" s="23">
        <f t="shared" si="7"/>
        <v>3.607268325768183</v>
      </c>
      <c r="U29" s="12" t="e">
        <f t="shared" si="8"/>
        <v>#N/A</v>
      </c>
      <c r="V29" s="12" t="e">
        <f>+IF(C29=MAX(IMAE!G:G),'IMAE shewhart'!B29,NA())</f>
        <v>#N/A</v>
      </c>
    </row>
    <row r="30" spans="1:22" x14ac:dyDescent="0.3">
      <c r="A30" s="12">
        <f t="shared" si="9"/>
        <v>27</v>
      </c>
      <c r="B30" s="12">
        <f>+'IMAE para s'!E28</f>
        <v>9.9470426026881995</v>
      </c>
      <c r="C30" s="14">
        <f t="shared" si="10"/>
        <v>44286</v>
      </c>
      <c r="D30" s="12">
        <f t="shared" si="1"/>
        <v>2021</v>
      </c>
      <c r="E30" s="12">
        <f t="shared" si="2"/>
        <v>3</v>
      </c>
      <c r="F30" s="12" t="str">
        <f t="shared" si="3"/>
        <v>20213</v>
      </c>
      <c r="G30" s="12">
        <f>+'IMAE regresion'!B51</f>
        <v>3.4737628969993422</v>
      </c>
      <c r="H30" s="12">
        <f>+'IMAE regresion'!C51</f>
        <v>6.4732797056888574</v>
      </c>
      <c r="I30" s="12">
        <f t="shared" si="13"/>
        <v>0.10635429947606818</v>
      </c>
      <c r="J30" s="12">
        <f t="shared" si="4"/>
        <v>3.5801171964754102</v>
      </c>
      <c r="K30" s="15">
        <f t="shared" si="5"/>
        <v>6.3669254062127898</v>
      </c>
      <c r="L30" s="12">
        <f t="shared" si="11"/>
        <v>7.5470374367024089</v>
      </c>
      <c r="M30" s="23">
        <f t="shared" si="14"/>
        <v>-0.11911963779647783</v>
      </c>
      <c r="N30" s="23">
        <f t="shared" si="14"/>
        <v>7.2793540307472977</v>
      </c>
      <c r="O30" s="23">
        <f t="shared" si="14"/>
        <v>1.113959306960818</v>
      </c>
      <c r="P30" s="23">
        <f t="shared" si="14"/>
        <v>6.0462750859900023</v>
      </c>
      <c r="Q30" s="23">
        <f t="shared" si="14"/>
        <v>2.3470382517181143</v>
      </c>
      <c r="R30" s="23">
        <f t="shared" si="14"/>
        <v>4.813196141232706</v>
      </c>
      <c r="S30" s="15">
        <f t="shared" si="6"/>
        <v>9.9470426026881995</v>
      </c>
      <c r="T30" s="23">
        <f t="shared" si="7"/>
        <v>3.5801171964754102</v>
      </c>
      <c r="U30" s="12" t="e">
        <f t="shared" si="8"/>
        <v>#N/A</v>
      </c>
      <c r="V30" s="12" t="e">
        <f>+IF(C30=MAX(IMAE!G:G),'IMAE shewhart'!B30,NA())</f>
        <v>#N/A</v>
      </c>
    </row>
    <row r="31" spans="1:22" x14ac:dyDescent="0.3">
      <c r="A31" s="12">
        <f t="shared" si="9"/>
        <v>28</v>
      </c>
      <c r="B31" s="12">
        <f>+'IMAE para s'!E29</f>
        <v>15.394005140958498</v>
      </c>
      <c r="C31" s="14">
        <f t="shared" si="10"/>
        <v>44316</v>
      </c>
      <c r="D31" s="12">
        <f t="shared" si="1"/>
        <v>2021</v>
      </c>
      <c r="E31" s="12">
        <f t="shared" si="2"/>
        <v>4</v>
      </c>
      <c r="F31" s="12" t="str">
        <f t="shared" si="3"/>
        <v>20214</v>
      </c>
      <c r="G31" s="12">
        <f>+'IMAE regresion'!B52</f>
        <v>3.5125091964866488</v>
      </c>
      <c r="H31" s="12">
        <f>+'IMAE regresion'!C52</f>
        <v>11.881495944471849</v>
      </c>
      <c r="I31" s="12">
        <f t="shared" si="13"/>
        <v>-2.4360496637755523E-3</v>
      </c>
      <c r="J31" s="12">
        <f t="shared" si="4"/>
        <v>3.5100731468228732</v>
      </c>
      <c r="K31" s="15">
        <f t="shared" si="5"/>
        <v>11.883931994135626</v>
      </c>
      <c r="L31" s="12">
        <f t="shared" si="11"/>
        <v>5.517006587922836</v>
      </c>
      <c r="M31" s="23">
        <f t="shared" si="14"/>
        <v>-0.18916368744901479</v>
      </c>
      <c r="N31" s="23">
        <f t="shared" si="14"/>
        <v>7.2093099810947612</v>
      </c>
      <c r="O31" s="23">
        <f t="shared" si="14"/>
        <v>1.0439152573082811</v>
      </c>
      <c r="P31" s="23">
        <f t="shared" si="14"/>
        <v>5.9762310363374649</v>
      </c>
      <c r="Q31" s="23">
        <f t="shared" si="14"/>
        <v>2.2769942020655769</v>
      </c>
      <c r="R31" s="23">
        <f t="shared" si="14"/>
        <v>4.7431520915801695</v>
      </c>
      <c r="S31" s="15">
        <f t="shared" si="6"/>
        <v>15.394005140958498</v>
      </c>
      <c r="T31" s="23">
        <f t="shared" si="7"/>
        <v>3.5100731468228732</v>
      </c>
      <c r="U31" s="12" t="e">
        <f t="shared" si="8"/>
        <v>#N/A</v>
      </c>
      <c r="V31" s="12" t="e">
        <f>+IF(C31=MAX(IMAE!G:G),'IMAE shewhart'!B31,NA())</f>
        <v>#N/A</v>
      </c>
    </row>
    <row r="32" spans="1:22" x14ac:dyDescent="0.3">
      <c r="A32" s="12">
        <f t="shared" si="9"/>
        <v>29</v>
      </c>
      <c r="B32" s="12">
        <f>+'IMAE para s'!E30</f>
        <v>16.52062384176196</v>
      </c>
      <c r="C32" s="14">
        <f t="shared" si="10"/>
        <v>44347</v>
      </c>
      <c r="D32" s="12">
        <f t="shared" si="1"/>
        <v>2021</v>
      </c>
      <c r="E32" s="12">
        <f t="shared" si="2"/>
        <v>5</v>
      </c>
      <c r="F32" s="12" t="str">
        <f t="shared" si="3"/>
        <v>20215</v>
      </c>
      <c r="G32" s="12">
        <f>+'IMAE regresion'!B53</f>
        <v>3.5512554959739555</v>
      </c>
      <c r="H32" s="12">
        <f>+'IMAE regresion'!C53</f>
        <v>12.969368345788006</v>
      </c>
      <c r="I32" s="12">
        <f t="shared" si="13"/>
        <v>0.2555838722665279</v>
      </c>
      <c r="J32" s="12">
        <f t="shared" si="4"/>
        <v>3.8068393682404835</v>
      </c>
      <c r="K32" s="15">
        <f t="shared" si="5"/>
        <v>12.713784473521477</v>
      </c>
      <c r="L32" s="12">
        <f t="shared" si="11"/>
        <v>0.82985247938585083</v>
      </c>
      <c r="M32" s="23">
        <f t="shared" si="14"/>
        <v>0.10760253396859554</v>
      </c>
      <c r="N32" s="23">
        <f t="shared" si="14"/>
        <v>7.5060762025123715</v>
      </c>
      <c r="O32" s="23">
        <f t="shared" si="14"/>
        <v>1.3406814787258914</v>
      </c>
      <c r="P32" s="23">
        <f t="shared" si="14"/>
        <v>6.2729972577550761</v>
      </c>
      <c r="Q32" s="23">
        <f t="shared" si="14"/>
        <v>2.5737604234831872</v>
      </c>
      <c r="R32" s="23">
        <f t="shared" si="14"/>
        <v>5.0399183129977798</v>
      </c>
      <c r="S32" s="15">
        <f t="shared" si="6"/>
        <v>16.52062384176196</v>
      </c>
      <c r="T32" s="23">
        <f t="shared" si="7"/>
        <v>3.8068393682404835</v>
      </c>
      <c r="U32" s="12" t="e">
        <f t="shared" si="8"/>
        <v>#N/A</v>
      </c>
      <c r="V32" s="12" t="e">
        <f>+IF(C32=MAX(IMAE!G:G),'IMAE shewhart'!B32,NA())</f>
        <v>#N/A</v>
      </c>
    </row>
    <row r="33" spans="1:22" x14ac:dyDescent="0.3">
      <c r="A33" s="12">
        <f t="shared" si="9"/>
        <v>30</v>
      </c>
      <c r="B33" s="12">
        <f>+'IMAE para s'!E31</f>
        <v>14.279532800808624</v>
      </c>
      <c r="C33" s="14">
        <f t="shared" si="10"/>
        <v>44377</v>
      </c>
      <c r="D33" s="12">
        <f t="shared" si="1"/>
        <v>2021</v>
      </c>
      <c r="E33" s="12">
        <f t="shared" si="2"/>
        <v>6</v>
      </c>
      <c r="F33" s="12" t="str">
        <f t="shared" si="3"/>
        <v>20216</v>
      </c>
      <c r="G33" s="12">
        <f>+'IMAE regresion'!B54</f>
        <v>3.5900017954612622</v>
      </c>
      <c r="H33" s="12">
        <f>+'IMAE regresion'!C54</f>
        <v>10.689531005347362</v>
      </c>
      <c r="I33" s="12">
        <f t="shared" si="13"/>
        <v>0.22296417436118682</v>
      </c>
      <c r="J33" s="12">
        <f t="shared" si="4"/>
        <v>3.8129659698224492</v>
      </c>
      <c r="K33" s="15">
        <f t="shared" si="5"/>
        <v>10.466566830986174</v>
      </c>
      <c r="L33" s="12">
        <f t="shared" si="11"/>
        <v>2.2472176425353023</v>
      </c>
      <c r="M33" s="23">
        <f t="shared" si="14"/>
        <v>0.11372913555056119</v>
      </c>
      <c r="N33" s="23">
        <f t="shared" si="14"/>
        <v>7.5122028040943372</v>
      </c>
      <c r="O33" s="23">
        <f t="shared" si="14"/>
        <v>1.346808080307857</v>
      </c>
      <c r="P33" s="23">
        <f t="shared" si="14"/>
        <v>6.2791238593370409</v>
      </c>
      <c r="Q33" s="23">
        <f t="shared" si="14"/>
        <v>2.5798870250651529</v>
      </c>
      <c r="R33" s="23">
        <f t="shared" si="14"/>
        <v>5.0460449145797455</v>
      </c>
      <c r="S33" s="15">
        <f t="shared" si="6"/>
        <v>14.279532800808624</v>
      </c>
      <c r="T33" s="23">
        <f t="shared" si="7"/>
        <v>3.8129659698224492</v>
      </c>
      <c r="U33" s="12" t="e">
        <f t="shared" si="8"/>
        <v>#N/A</v>
      </c>
      <c r="V33" s="12" t="e">
        <f>+IF(C33=MAX(IMAE!G:G),'IMAE shewhart'!B33,NA())</f>
        <v>#N/A</v>
      </c>
    </row>
    <row r="34" spans="1:22" x14ac:dyDescent="0.3">
      <c r="A34" s="12">
        <f t="shared" si="9"/>
        <v>31</v>
      </c>
      <c r="B34" s="12">
        <f>+'IMAE para s'!E32</f>
        <v>10.842740845731283</v>
      </c>
      <c r="C34" s="14">
        <f t="shared" si="10"/>
        <v>44408</v>
      </c>
      <c r="D34" s="12">
        <f t="shared" si="1"/>
        <v>2021</v>
      </c>
      <c r="E34" s="12">
        <f t="shared" si="2"/>
        <v>7</v>
      </c>
      <c r="F34" s="12" t="str">
        <f t="shared" si="3"/>
        <v>20217</v>
      </c>
      <c r="G34" s="12">
        <f>+'IMAE regresion'!B55</f>
        <v>3.6287480949485689</v>
      </c>
      <c r="H34" s="12">
        <f>+'IMAE regresion'!C55</f>
        <v>7.2139927507827144</v>
      </c>
      <c r="I34" s="12">
        <f t="shared" si="13"/>
        <v>0.15235607349691999</v>
      </c>
      <c r="J34" s="12">
        <f t="shared" si="4"/>
        <v>3.7811041684454887</v>
      </c>
      <c r="K34" s="15">
        <f t="shared" si="5"/>
        <v>7.0616366772857946</v>
      </c>
      <c r="L34" s="12">
        <f t="shared" si="11"/>
        <v>3.4049301537003798</v>
      </c>
      <c r="M34" s="23">
        <f t="shared" si="14"/>
        <v>8.1867334173600703E-2</v>
      </c>
      <c r="N34" s="23">
        <f t="shared" si="14"/>
        <v>7.4803410027173767</v>
      </c>
      <c r="O34" s="23">
        <f t="shared" si="14"/>
        <v>1.3149462789308966</v>
      </c>
      <c r="P34" s="23">
        <f t="shared" si="14"/>
        <v>6.2472620579600804</v>
      </c>
      <c r="Q34" s="23">
        <f t="shared" si="14"/>
        <v>2.5480252236881924</v>
      </c>
      <c r="R34" s="23">
        <f t="shared" si="14"/>
        <v>5.014183113202785</v>
      </c>
      <c r="S34" s="15">
        <f t="shared" si="6"/>
        <v>10.842740845731283</v>
      </c>
      <c r="T34" s="23">
        <f t="shared" si="7"/>
        <v>3.7811041684454887</v>
      </c>
      <c r="U34" s="12" t="e">
        <f t="shared" si="8"/>
        <v>#N/A</v>
      </c>
      <c r="V34" s="12" t="e">
        <f>+IF(C34=MAX(IMAE!G:G),'IMAE shewhart'!B34,NA())</f>
        <v>#N/A</v>
      </c>
    </row>
    <row r="35" spans="1:22" x14ac:dyDescent="0.3">
      <c r="A35" s="12">
        <f t="shared" si="9"/>
        <v>32</v>
      </c>
      <c r="B35" s="12">
        <f>+'IMAE para s'!E33</f>
        <v>7.83276630433663</v>
      </c>
      <c r="C35" s="14">
        <f t="shared" si="10"/>
        <v>44439</v>
      </c>
      <c r="D35" s="12">
        <f t="shared" si="1"/>
        <v>2021</v>
      </c>
      <c r="E35" s="12">
        <f t="shared" si="2"/>
        <v>8</v>
      </c>
      <c r="F35" s="12" t="str">
        <f t="shared" si="3"/>
        <v>20218</v>
      </c>
      <c r="G35" s="12">
        <f>+'IMAE regresion'!B56</f>
        <v>3.6674943944358755</v>
      </c>
      <c r="H35" s="12">
        <f>+'IMAE regresion'!C56</f>
        <v>4.1652719099007545</v>
      </c>
      <c r="I35" s="12">
        <f t="shared" si="13"/>
        <v>-9.3026106617609378E-2</v>
      </c>
      <c r="J35" s="12">
        <f t="shared" si="4"/>
        <v>3.5744682878182661</v>
      </c>
      <c r="K35" s="15">
        <f t="shared" si="5"/>
        <v>4.2582980165183635</v>
      </c>
      <c r="L35" s="12">
        <f t="shared" si="11"/>
        <v>2.8033386607674311</v>
      </c>
      <c r="M35" s="23">
        <f t="shared" si="14"/>
        <v>-0.1247685464536219</v>
      </c>
      <c r="N35" s="23">
        <f t="shared" si="14"/>
        <v>7.2737051220901545</v>
      </c>
      <c r="O35" s="23">
        <f t="shared" si="14"/>
        <v>1.1083103983036739</v>
      </c>
      <c r="P35" s="23">
        <f t="shared" si="14"/>
        <v>6.0406261773328582</v>
      </c>
      <c r="Q35" s="23">
        <f t="shared" si="14"/>
        <v>2.3413893430609702</v>
      </c>
      <c r="R35" s="23">
        <f t="shared" si="14"/>
        <v>4.8075472325755619</v>
      </c>
      <c r="S35" s="15">
        <f t="shared" si="6"/>
        <v>7.83276630433663</v>
      </c>
      <c r="T35" s="23">
        <f t="shared" si="7"/>
        <v>3.5744682878182661</v>
      </c>
      <c r="U35" s="12" t="e">
        <f t="shared" si="8"/>
        <v>#N/A</v>
      </c>
      <c r="V35" s="12" t="e">
        <f>+IF(C35=MAX(IMAE!G:G),'IMAE shewhart'!B35,NA())</f>
        <v>#N/A</v>
      </c>
    </row>
    <row r="36" spans="1:22" x14ac:dyDescent="0.3">
      <c r="A36" s="12">
        <f t="shared" si="9"/>
        <v>33</v>
      </c>
      <c r="B36" s="12">
        <f>+'IMAE para s'!E34</f>
        <v>5.9338141522375878</v>
      </c>
      <c r="C36" s="14">
        <f t="shared" si="10"/>
        <v>44469</v>
      </c>
      <c r="D36" s="12">
        <f t="shared" si="1"/>
        <v>2021</v>
      </c>
      <c r="E36" s="12">
        <f t="shared" si="2"/>
        <v>9</v>
      </c>
      <c r="F36" s="12" t="str">
        <f t="shared" si="3"/>
        <v>20219</v>
      </c>
      <c r="G36" s="12">
        <f>+'IMAE regresion'!B57</f>
        <v>3.7062406939231822</v>
      </c>
      <c r="H36" s="12">
        <f>+'IMAE regresion'!C57</f>
        <v>2.2275734583144056</v>
      </c>
      <c r="I36" s="12">
        <f t="shared" si="13"/>
        <v>-2.7061501704296997E-2</v>
      </c>
      <c r="J36" s="12">
        <f t="shared" si="4"/>
        <v>3.6791791922188852</v>
      </c>
      <c r="K36" s="15">
        <f t="shared" si="5"/>
        <v>2.2546349600187026</v>
      </c>
      <c r="L36" s="12">
        <f t="shared" si="11"/>
        <v>2.0036630564996609</v>
      </c>
      <c r="M36" s="23">
        <f t="shared" si="14"/>
        <v>-2.0057642053002755E-2</v>
      </c>
      <c r="N36" s="23">
        <f t="shared" si="14"/>
        <v>7.3784160264907737</v>
      </c>
      <c r="O36" s="23">
        <f t="shared" si="14"/>
        <v>1.2130213027042931</v>
      </c>
      <c r="P36" s="23">
        <f t="shared" si="14"/>
        <v>6.1453370817334774</v>
      </c>
      <c r="Q36" s="23">
        <f t="shared" si="14"/>
        <v>2.4461002474615894</v>
      </c>
      <c r="R36" s="23">
        <f t="shared" si="14"/>
        <v>4.9122581369761811</v>
      </c>
      <c r="S36" s="15">
        <f t="shared" si="6"/>
        <v>5.9338141522375878</v>
      </c>
      <c r="T36" s="23">
        <f t="shared" si="7"/>
        <v>3.6791791922188852</v>
      </c>
      <c r="U36" s="12" t="e">
        <f t="shared" si="8"/>
        <v>#N/A</v>
      </c>
      <c r="V36" s="12" t="e">
        <f>+IF(C36=MAX(IMAE!G:G),'IMAE shewhart'!B36,NA())</f>
        <v>#N/A</v>
      </c>
    </row>
    <row r="37" spans="1:22" x14ac:dyDescent="0.3">
      <c r="A37" s="12">
        <f t="shared" si="9"/>
        <v>34</v>
      </c>
      <c r="B37" s="12">
        <f>+'IMAE para s'!E35</f>
        <v>4.3917852718497983</v>
      </c>
      <c r="C37" s="14">
        <f t="shared" si="10"/>
        <v>44500</v>
      </c>
      <c r="D37" s="12">
        <f t="shared" si="1"/>
        <v>2021</v>
      </c>
      <c r="E37" s="12">
        <f t="shared" si="2"/>
        <v>10</v>
      </c>
      <c r="F37" s="12" t="str">
        <f t="shared" si="3"/>
        <v>202110</v>
      </c>
      <c r="G37" s="12">
        <f>+'IMAE regresion'!B58</f>
        <v>3.7449869934104889</v>
      </c>
      <c r="H37" s="12">
        <f>+'IMAE regresion'!C58</f>
        <v>0.64679827843930937</v>
      </c>
      <c r="I37" s="12">
        <f t="shared" si="13"/>
        <v>-0.56957083450028434</v>
      </c>
      <c r="J37" s="12">
        <f t="shared" si="4"/>
        <v>3.1754161589102043</v>
      </c>
      <c r="K37" s="15">
        <f t="shared" si="5"/>
        <v>1.2163691129395939</v>
      </c>
      <c r="L37" s="12">
        <f t="shared" si="11"/>
        <v>1.0382658470791086</v>
      </c>
      <c r="M37" s="23">
        <f t="shared" si="14"/>
        <v>-0.52382067536168364</v>
      </c>
      <c r="N37" s="23">
        <f t="shared" si="14"/>
        <v>6.8746529931820923</v>
      </c>
      <c r="O37" s="23">
        <f t="shared" si="14"/>
        <v>0.70925826939561221</v>
      </c>
      <c r="P37" s="23">
        <f t="shared" si="14"/>
        <v>5.6415740484247969</v>
      </c>
      <c r="Q37" s="23">
        <f t="shared" si="14"/>
        <v>1.9423372141529083</v>
      </c>
      <c r="R37" s="23">
        <f t="shared" si="14"/>
        <v>4.4084951036675006</v>
      </c>
      <c r="S37" s="15">
        <f t="shared" si="6"/>
        <v>4.3917852718497983</v>
      </c>
      <c r="T37" s="23">
        <f t="shared" si="7"/>
        <v>3.1754161589102043</v>
      </c>
      <c r="U37" s="12" t="e">
        <f t="shared" si="8"/>
        <v>#N/A</v>
      </c>
      <c r="V37" s="12" t="e">
        <f>+IF(C37=MAX(IMAE!G:G),'IMAE shewhart'!B37,NA())</f>
        <v>#N/A</v>
      </c>
    </row>
    <row r="38" spans="1:22" x14ac:dyDescent="0.3">
      <c r="A38" s="12">
        <f t="shared" si="9"/>
        <v>35</v>
      </c>
      <c r="B38" s="12">
        <f>+'IMAE para s'!E36</f>
        <v>6.0063709402184315</v>
      </c>
      <c r="C38" s="14">
        <f t="shared" si="10"/>
        <v>44530</v>
      </c>
      <c r="D38" s="12">
        <f t="shared" si="1"/>
        <v>2021</v>
      </c>
      <c r="E38" s="12">
        <f t="shared" si="2"/>
        <v>11</v>
      </c>
      <c r="F38" s="12" t="str">
        <f t="shared" si="3"/>
        <v>202111</v>
      </c>
      <c r="G38" s="12">
        <f>+'IMAE regresion'!B59</f>
        <v>3.7837332928977956</v>
      </c>
      <c r="H38" s="12">
        <f>+'IMAE regresion'!C59</f>
        <v>2.222637647320636</v>
      </c>
      <c r="I38" s="12">
        <f t="shared" si="13"/>
        <v>-0.14340507202538175</v>
      </c>
      <c r="J38" s="12">
        <f t="shared" si="4"/>
        <v>3.6403282208724139</v>
      </c>
      <c r="K38" s="15">
        <f t="shared" si="5"/>
        <v>2.3660427193460176</v>
      </c>
      <c r="L38" s="12">
        <f t="shared" si="11"/>
        <v>1.1496736064064237</v>
      </c>
      <c r="M38" s="23">
        <f t="shared" si="14"/>
        <v>-5.8908613399474063E-2</v>
      </c>
      <c r="N38" s="23">
        <f t="shared" si="14"/>
        <v>7.3395650551443019</v>
      </c>
      <c r="O38" s="23">
        <f t="shared" si="14"/>
        <v>1.1741703313578218</v>
      </c>
      <c r="P38" s="23">
        <f t="shared" si="14"/>
        <v>6.1064861103870065</v>
      </c>
      <c r="Q38" s="23">
        <f t="shared" si="14"/>
        <v>2.4072492761151176</v>
      </c>
      <c r="R38" s="23">
        <f t="shared" si="14"/>
        <v>4.8734071656297102</v>
      </c>
      <c r="S38" s="15">
        <f t="shared" si="6"/>
        <v>6.0063709402184315</v>
      </c>
      <c r="T38" s="23">
        <f t="shared" si="7"/>
        <v>3.6403282208724139</v>
      </c>
      <c r="U38" s="12" t="e">
        <f t="shared" si="8"/>
        <v>#N/A</v>
      </c>
      <c r="V38" s="12" t="e">
        <f>+IF(C38=MAX(IMAE!G:G),'IMAE shewhart'!B38,NA())</f>
        <v>#N/A</v>
      </c>
    </row>
    <row r="39" spans="1:22" x14ac:dyDescent="0.3">
      <c r="A39" s="12">
        <f t="shared" si="9"/>
        <v>36</v>
      </c>
      <c r="B39" s="12">
        <f>+'IMAE para s'!E37</f>
        <v>4.2138220754686273</v>
      </c>
      <c r="C39" s="14">
        <f t="shared" si="10"/>
        <v>44561</v>
      </c>
      <c r="D39" s="12">
        <f t="shared" si="1"/>
        <v>2021</v>
      </c>
      <c r="E39" s="12">
        <f t="shared" si="2"/>
        <v>12</v>
      </c>
      <c r="F39" s="12" t="str">
        <f t="shared" si="3"/>
        <v>202112</v>
      </c>
      <c r="G39" s="12">
        <f>+'IMAE regresion'!B60</f>
        <v>3.8224795923851018</v>
      </c>
      <c r="H39" s="12">
        <f>+'IMAE regresion'!C60</f>
        <v>0.39134248308352548</v>
      </c>
      <c r="I39" s="12">
        <f t="shared" si="13"/>
        <v>-0.12840580499274087</v>
      </c>
      <c r="J39" s="12">
        <f t="shared" si="4"/>
        <v>3.694073787392361</v>
      </c>
      <c r="K39" s="15">
        <f t="shared" si="5"/>
        <v>0.51974828807626627</v>
      </c>
      <c r="L39" s="12">
        <f t="shared" si="11"/>
        <v>1.8462944312697513</v>
      </c>
      <c r="M39" s="23">
        <f t="shared" si="14"/>
        <v>-5.1630468795269557E-3</v>
      </c>
      <c r="N39" s="23">
        <f t="shared" si="14"/>
        <v>7.3933106216642486</v>
      </c>
      <c r="O39" s="23">
        <f t="shared" si="14"/>
        <v>1.2279158978777689</v>
      </c>
      <c r="P39" s="23">
        <f t="shared" si="14"/>
        <v>6.1602316769069532</v>
      </c>
      <c r="Q39" s="23">
        <f t="shared" si="14"/>
        <v>2.4609948426350652</v>
      </c>
      <c r="R39" s="23">
        <f t="shared" si="14"/>
        <v>4.9271527321496569</v>
      </c>
      <c r="S39" s="15">
        <f t="shared" si="6"/>
        <v>4.2138220754686273</v>
      </c>
      <c r="T39" s="23">
        <f t="shared" si="7"/>
        <v>3.694073787392361</v>
      </c>
      <c r="U39" s="12" t="e">
        <f t="shared" si="8"/>
        <v>#N/A</v>
      </c>
      <c r="V39" s="12" t="e">
        <f>+IF(C39=MAX(IMAE!G:G),'IMAE shewhart'!B39,NA())</f>
        <v>#N/A</v>
      </c>
    </row>
    <row r="40" spans="1:22" x14ac:dyDescent="0.3">
      <c r="A40" s="12">
        <f t="shared" si="9"/>
        <v>37</v>
      </c>
      <c r="B40" s="12">
        <f>+'IMAE para s'!E38</f>
        <v>4.9088999548520889</v>
      </c>
      <c r="C40" s="14">
        <f t="shared" si="10"/>
        <v>44592</v>
      </c>
      <c r="D40" s="12">
        <f t="shared" si="1"/>
        <v>2022</v>
      </c>
      <c r="E40" s="12">
        <f t="shared" si="2"/>
        <v>1</v>
      </c>
      <c r="F40" s="12" t="str">
        <f t="shared" si="3"/>
        <v>20221</v>
      </c>
      <c r="G40" s="12">
        <f>+'IMAE regresion'!B61</f>
        <v>3.8612258918724085</v>
      </c>
      <c r="H40" s="12">
        <f>+'IMAE regresion'!C61</f>
        <v>1.0476740629796804</v>
      </c>
      <c r="I40" s="12">
        <f t="shared" si="13"/>
        <v>5.4395221647226322E-2</v>
      </c>
      <c r="J40" s="12">
        <f t="shared" si="4"/>
        <v>3.9156211135196348</v>
      </c>
      <c r="K40" s="15">
        <f t="shared" si="5"/>
        <v>0.99327884133245403</v>
      </c>
      <c r="L40" s="12">
        <f t="shared" si="11"/>
        <v>0.47353055325618776</v>
      </c>
      <c r="M40" s="23">
        <f t="shared" si="14"/>
        <v>0.21638427924774684</v>
      </c>
      <c r="N40" s="23">
        <f t="shared" si="14"/>
        <v>7.6148579477915224</v>
      </c>
      <c r="O40" s="23">
        <f t="shared" si="14"/>
        <v>1.4494632240050427</v>
      </c>
      <c r="P40" s="23">
        <f t="shared" si="14"/>
        <v>6.381779003034227</v>
      </c>
      <c r="Q40" s="23">
        <f t="shared" si="14"/>
        <v>2.682542168762339</v>
      </c>
      <c r="R40" s="23">
        <f t="shared" si="14"/>
        <v>5.1487000582769307</v>
      </c>
      <c r="S40" s="15">
        <f t="shared" si="6"/>
        <v>4.9088999548520889</v>
      </c>
      <c r="T40" s="23">
        <f t="shared" si="7"/>
        <v>3.9156211135196348</v>
      </c>
      <c r="U40" s="12" t="e">
        <f t="shared" si="8"/>
        <v>#N/A</v>
      </c>
      <c r="V40" s="12" t="e">
        <f>+IF(C40=MAX(IMAE!G:G),'IMAE shewhart'!B40,NA())</f>
        <v>#N/A</v>
      </c>
    </row>
    <row r="41" spans="1:22" x14ac:dyDescent="0.3">
      <c r="A41" s="12">
        <f t="shared" si="9"/>
        <v>38</v>
      </c>
      <c r="B41" s="12">
        <f>+'IMAE para s'!E39</f>
        <v>4.7201886813364951</v>
      </c>
      <c r="C41" s="14">
        <f t="shared" si="10"/>
        <v>44620</v>
      </c>
      <c r="D41" s="12">
        <f t="shared" si="1"/>
        <v>2022</v>
      </c>
      <c r="E41" s="12">
        <f t="shared" si="2"/>
        <v>2</v>
      </c>
      <c r="F41" s="12" t="str">
        <f t="shared" si="3"/>
        <v>20222</v>
      </c>
      <c r="G41" s="12">
        <f>+'IMAE regresion'!B62</f>
        <v>3.8999721913597152</v>
      </c>
      <c r="H41" s="12">
        <f>+'IMAE regresion'!C62</f>
        <v>0.82021648997677987</v>
      </c>
      <c r="I41" s="12">
        <f t="shared" si="13"/>
        <v>0.17225172825614762</v>
      </c>
      <c r="J41" s="12">
        <f t="shared" si="4"/>
        <v>4.0722239196158627</v>
      </c>
      <c r="K41" s="15">
        <f t="shared" si="5"/>
        <v>0.64796476172063233</v>
      </c>
      <c r="L41" s="12">
        <f t="shared" si="11"/>
        <v>0.3453140796118217</v>
      </c>
      <c r="M41" s="23">
        <f t="shared" si="14"/>
        <v>0.37298708534397473</v>
      </c>
      <c r="N41" s="23">
        <f t="shared" si="14"/>
        <v>7.7714607538877507</v>
      </c>
      <c r="O41" s="23">
        <f t="shared" si="14"/>
        <v>1.6060660301012706</v>
      </c>
      <c r="P41" s="23">
        <f t="shared" si="14"/>
        <v>6.5383818091304544</v>
      </c>
      <c r="Q41" s="23">
        <f t="shared" si="14"/>
        <v>2.8391449748585664</v>
      </c>
      <c r="R41" s="23">
        <f t="shared" si="14"/>
        <v>5.305302864373159</v>
      </c>
      <c r="S41" s="15">
        <f t="shared" si="6"/>
        <v>4.7201886813364951</v>
      </c>
      <c r="T41" s="23">
        <f t="shared" si="7"/>
        <v>4.0722239196158627</v>
      </c>
      <c r="U41" s="12" t="e">
        <f t="shared" si="8"/>
        <v>#N/A</v>
      </c>
      <c r="V41" s="12" t="e">
        <f>+IF(C41=MAX(IMAE!G:G),'IMAE shewhart'!B41,NA())</f>
        <v>#N/A</v>
      </c>
    </row>
    <row r="42" spans="1:22" x14ac:dyDescent="0.3">
      <c r="A42" s="12">
        <f t="shared" si="9"/>
        <v>39</v>
      </c>
      <c r="B42" s="12">
        <f>+'IMAE para s'!E40</f>
        <v>4.6693751196820017</v>
      </c>
      <c r="C42" s="14">
        <f t="shared" si="10"/>
        <v>44651</v>
      </c>
      <c r="D42" s="12">
        <f t="shared" si="1"/>
        <v>2022</v>
      </c>
      <c r="E42" s="12">
        <f t="shared" si="2"/>
        <v>3</v>
      </c>
      <c r="F42" s="12" t="str">
        <f t="shared" si="3"/>
        <v>20223</v>
      </c>
      <c r="G42" s="12">
        <f>+'IMAE regresion'!B63</f>
        <v>3.9387184908470219</v>
      </c>
      <c r="H42" s="12">
        <f>+'IMAE regresion'!C63</f>
        <v>0.73065662883497984</v>
      </c>
      <c r="I42" s="12">
        <f t="shared" si="13"/>
        <v>0.10635429947606818</v>
      </c>
      <c r="J42" s="12">
        <f t="shared" si="4"/>
        <v>4.0450727903230899</v>
      </c>
      <c r="K42" s="15">
        <f t="shared" si="5"/>
        <v>0.62430232935891183</v>
      </c>
      <c r="L42" s="12">
        <f t="shared" si="11"/>
        <v>2.3662432361720498E-2</v>
      </c>
      <c r="M42" s="23">
        <f t="shared" si="14"/>
        <v>0.34583595605120188</v>
      </c>
      <c r="N42" s="23">
        <f t="shared" si="14"/>
        <v>7.7443096245949778</v>
      </c>
      <c r="O42" s="23">
        <f t="shared" si="14"/>
        <v>1.5789149008084977</v>
      </c>
      <c r="P42" s="23">
        <f t="shared" si="14"/>
        <v>6.5112306798376824</v>
      </c>
      <c r="Q42" s="23">
        <f t="shared" si="14"/>
        <v>2.8119938455657936</v>
      </c>
      <c r="R42" s="23">
        <f t="shared" si="14"/>
        <v>5.2781517350803862</v>
      </c>
      <c r="S42" s="15">
        <f t="shared" si="6"/>
        <v>4.6693751196820017</v>
      </c>
      <c r="T42" s="23">
        <f t="shared" si="7"/>
        <v>4.0450727903230899</v>
      </c>
      <c r="U42" s="12" t="e">
        <f t="shared" si="8"/>
        <v>#N/A</v>
      </c>
      <c r="V42" s="12" t="e">
        <f>+IF(C42=MAX(IMAE!G:G),'IMAE shewhart'!B42,NA())</f>
        <v>#N/A</v>
      </c>
    </row>
    <row r="43" spans="1:22" x14ac:dyDescent="0.3">
      <c r="A43" s="12">
        <f t="shared" si="9"/>
        <v>40</v>
      </c>
      <c r="B43" s="12">
        <f>+'IMAE para s'!E41</f>
        <v>4.5985263753370162</v>
      </c>
      <c r="C43" s="14">
        <f t="shared" si="10"/>
        <v>44681</v>
      </c>
      <c r="D43" s="12">
        <f t="shared" si="1"/>
        <v>2022</v>
      </c>
      <c r="E43" s="12">
        <f t="shared" si="2"/>
        <v>4</v>
      </c>
      <c r="F43" s="12" t="str">
        <f t="shared" si="3"/>
        <v>20224</v>
      </c>
      <c r="G43" s="12">
        <f>+'IMAE regresion'!B64</f>
        <v>3.9774647903343285</v>
      </c>
      <c r="H43" s="12">
        <f>+'IMAE regresion'!C64</f>
        <v>0.62106158500268771</v>
      </c>
      <c r="I43" s="12">
        <f t="shared" si="13"/>
        <v>-2.4360496637755523E-3</v>
      </c>
      <c r="J43" s="12">
        <f t="shared" si="4"/>
        <v>3.9750287406705529</v>
      </c>
      <c r="K43" s="15">
        <f t="shared" si="5"/>
        <v>0.62349763466646335</v>
      </c>
      <c r="L43" s="12">
        <f t="shared" si="11"/>
        <v>8.0469469244848213E-4</v>
      </c>
      <c r="M43" s="23">
        <f t="shared" si="14"/>
        <v>0.27579190639866491</v>
      </c>
      <c r="N43" s="23">
        <f t="shared" si="14"/>
        <v>7.6742655749424404</v>
      </c>
      <c r="O43" s="23">
        <f t="shared" si="14"/>
        <v>1.5088708511559608</v>
      </c>
      <c r="P43" s="23">
        <f t="shared" si="14"/>
        <v>6.441186630185145</v>
      </c>
      <c r="Q43" s="23">
        <f t="shared" si="14"/>
        <v>2.741949795913257</v>
      </c>
      <c r="R43" s="23">
        <f t="shared" si="14"/>
        <v>5.2081076854278487</v>
      </c>
      <c r="S43" s="15">
        <f t="shared" si="6"/>
        <v>4.5985263753370162</v>
      </c>
      <c r="T43" s="23">
        <f t="shared" si="7"/>
        <v>3.9750287406705529</v>
      </c>
      <c r="U43" s="12" t="e">
        <f t="shared" si="8"/>
        <v>#N/A</v>
      </c>
      <c r="V43" s="12" t="e">
        <f>+IF(C43=MAX(IMAE!G:G),'IMAE shewhart'!B43,NA())</f>
        <v>#N/A</v>
      </c>
    </row>
    <row r="44" spans="1:22" x14ac:dyDescent="0.3">
      <c r="A44" s="12">
        <f t="shared" si="9"/>
        <v>41</v>
      </c>
      <c r="B44" s="12">
        <f>+'IMAE para s'!E42</f>
        <v>4.7194437702293328</v>
      </c>
      <c r="C44" s="14">
        <f t="shared" si="10"/>
        <v>44712</v>
      </c>
      <c r="D44" s="12">
        <f t="shared" si="1"/>
        <v>2022</v>
      </c>
      <c r="E44" s="12">
        <f t="shared" si="2"/>
        <v>5</v>
      </c>
      <c r="F44" s="12" t="str">
        <f t="shared" si="3"/>
        <v>20225</v>
      </c>
      <c r="G44" s="12">
        <f>+'IMAE regresion'!B65</f>
        <v>4.0162110898216348</v>
      </c>
      <c r="H44" s="12">
        <f>+'IMAE regresion'!C65</f>
        <v>0.70323268040769804</v>
      </c>
      <c r="I44" s="12">
        <f t="shared" si="13"/>
        <v>0.2555838722665279</v>
      </c>
      <c r="J44" s="12">
        <f t="shared" si="4"/>
        <v>4.2717949620881628</v>
      </c>
      <c r="K44" s="15">
        <f t="shared" si="5"/>
        <v>0.44764880814117003</v>
      </c>
      <c r="L44" s="12">
        <f t="shared" si="11"/>
        <v>0.17584882652529332</v>
      </c>
      <c r="M44" s="23">
        <f t="shared" si="14"/>
        <v>0.5725581278162748</v>
      </c>
      <c r="N44" s="23">
        <f t="shared" si="14"/>
        <v>7.9710317963600508</v>
      </c>
      <c r="O44" s="23">
        <f t="shared" si="14"/>
        <v>1.8056370725735706</v>
      </c>
      <c r="P44" s="23">
        <f t="shared" si="14"/>
        <v>6.7379528516027545</v>
      </c>
      <c r="Q44" s="23">
        <f t="shared" si="14"/>
        <v>3.0387160173308665</v>
      </c>
      <c r="R44" s="23">
        <f t="shared" si="14"/>
        <v>5.5048739068454591</v>
      </c>
      <c r="S44" s="15">
        <f t="shared" si="6"/>
        <v>4.7194437702293328</v>
      </c>
      <c r="T44" s="23">
        <f t="shared" si="7"/>
        <v>4.2717949620881628</v>
      </c>
      <c r="U44" s="12" t="e">
        <f t="shared" si="8"/>
        <v>#N/A</v>
      </c>
      <c r="V44" s="12" t="e">
        <f>+IF(C44=MAX(IMAE!G:G),'IMAE shewhart'!B44,NA())</f>
        <v>#N/A</v>
      </c>
    </row>
    <row r="45" spans="1:22" x14ac:dyDescent="0.3">
      <c r="A45" s="12">
        <f t="shared" si="9"/>
        <v>42</v>
      </c>
      <c r="B45" s="12">
        <f>+'IMAE para s'!E43</f>
        <v>4.0443031523896167</v>
      </c>
      <c r="C45" s="14">
        <f t="shared" si="10"/>
        <v>44742</v>
      </c>
      <c r="D45" s="12">
        <f t="shared" si="1"/>
        <v>2022</v>
      </c>
      <c r="E45" s="12">
        <f t="shared" si="2"/>
        <v>6</v>
      </c>
      <c r="F45" s="12" t="str">
        <f t="shared" si="3"/>
        <v>20226</v>
      </c>
      <c r="G45" s="12">
        <f>+'IMAE regresion'!B66</f>
        <v>4.0549573893089415</v>
      </c>
      <c r="H45" s="12">
        <f>+'IMAE regresion'!C66</f>
        <v>-1.0654236919324767E-2</v>
      </c>
      <c r="I45" s="12">
        <f t="shared" si="13"/>
        <v>0.22296417436118682</v>
      </c>
      <c r="J45" s="12">
        <f t="shared" si="4"/>
        <v>4.2779215636701284</v>
      </c>
      <c r="K45" s="15">
        <f t="shared" si="5"/>
        <v>-0.23361841128051175</v>
      </c>
      <c r="L45" s="12">
        <f t="shared" si="11"/>
        <v>0.68126721942168178</v>
      </c>
      <c r="M45" s="23">
        <f t="shared" si="14"/>
        <v>0.57868472939824045</v>
      </c>
      <c r="N45" s="23">
        <f t="shared" si="14"/>
        <v>7.9771583979420164</v>
      </c>
      <c r="O45" s="23">
        <f t="shared" si="14"/>
        <v>1.8117636741555363</v>
      </c>
      <c r="P45" s="23">
        <f t="shared" si="14"/>
        <v>6.744079453184721</v>
      </c>
      <c r="Q45" s="23">
        <f t="shared" si="14"/>
        <v>3.0448426189128321</v>
      </c>
      <c r="R45" s="23">
        <f t="shared" si="14"/>
        <v>5.5110005084274247</v>
      </c>
      <c r="S45" s="15">
        <f t="shared" si="6"/>
        <v>4.0443031523896167</v>
      </c>
      <c r="T45" s="23">
        <f t="shared" si="7"/>
        <v>4.2779215636701284</v>
      </c>
      <c r="U45" s="12" t="e">
        <f t="shared" si="8"/>
        <v>#N/A</v>
      </c>
      <c r="V45" s="12" t="e">
        <f>+IF(C45=MAX(IMAE!G:G),'IMAE shewhart'!B45,NA())</f>
        <v>#N/A</v>
      </c>
    </row>
    <row r="46" spans="1:22" x14ac:dyDescent="0.3">
      <c r="A46" s="12">
        <f t="shared" si="9"/>
        <v>43</v>
      </c>
      <c r="B46" s="12">
        <f>+'IMAE para s'!E44</f>
        <v>3.1487226009296023</v>
      </c>
      <c r="C46" s="14">
        <f t="shared" si="10"/>
        <v>44773</v>
      </c>
      <c r="D46" s="12">
        <f t="shared" si="1"/>
        <v>2022</v>
      </c>
      <c r="E46" s="12">
        <f t="shared" si="2"/>
        <v>7</v>
      </c>
      <c r="F46" s="12" t="str">
        <f t="shared" si="3"/>
        <v>20227</v>
      </c>
      <c r="G46" s="12">
        <f>+'IMAE regresion'!B67</f>
        <v>4.0937036887962481</v>
      </c>
      <c r="H46" s="12">
        <f>+'IMAE regresion'!C67</f>
        <v>-0.94498108786664581</v>
      </c>
      <c r="I46" s="12">
        <f t="shared" si="13"/>
        <v>0.15235607349691999</v>
      </c>
      <c r="J46" s="12">
        <f t="shared" si="4"/>
        <v>4.2460597622931679</v>
      </c>
      <c r="K46" s="15">
        <f t="shared" si="5"/>
        <v>-1.0973371613635656</v>
      </c>
      <c r="L46" s="12">
        <f t="shared" si="11"/>
        <v>0.86371875008305388</v>
      </c>
      <c r="M46" s="23">
        <f t="shared" si="14"/>
        <v>0.54682292802127996</v>
      </c>
      <c r="N46" s="23">
        <f t="shared" si="14"/>
        <v>7.9452965965650559</v>
      </c>
      <c r="O46" s="23">
        <f t="shared" si="14"/>
        <v>1.7799018727785758</v>
      </c>
      <c r="P46" s="23">
        <f t="shared" si="14"/>
        <v>6.7122176518077605</v>
      </c>
      <c r="Q46" s="23">
        <f t="shared" si="14"/>
        <v>3.0129808175358717</v>
      </c>
      <c r="R46" s="23">
        <f t="shared" si="14"/>
        <v>5.4791387070504642</v>
      </c>
      <c r="S46" s="15">
        <f t="shared" si="6"/>
        <v>3.1487226009296023</v>
      </c>
      <c r="T46" s="23">
        <f t="shared" si="7"/>
        <v>4.2460597622931679</v>
      </c>
      <c r="U46" s="12" t="e">
        <f t="shared" si="8"/>
        <v>#N/A</v>
      </c>
      <c r="V46" s="12" t="e">
        <f>+IF(C46=MAX(IMAE!G:G),'IMAE shewhart'!B46,NA())</f>
        <v>#N/A</v>
      </c>
    </row>
    <row r="47" spans="1:22" x14ac:dyDescent="0.3">
      <c r="A47" s="12">
        <f t="shared" si="9"/>
        <v>44</v>
      </c>
      <c r="B47" s="12">
        <f>+'IMAE para s'!E45</f>
        <v>4.3852985282221653</v>
      </c>
      <c r="C47" s="14">
        <f t="shared" si="10"/>
        <v>44804</v>
      </c>
      <c r="D47" s="12">
        <f t="shared" si="1"/>
        <v>2022</v>
      </c>
      <c r="E47" s="12">
        <f t="shared" si="2"/>
        <v>8</v>
      </c>
      <c r="F47" s="12" t="str">
        <f t="shared" si="3"/>
        <v>20228</v>
      </c>
      <c r="G47" s="12">
        <f>+'IMAE regresion'!B68</f>
        <v>4.1324499882835548</v>
      </c>
      <c r="H47" s="12">
        <f>+'IMAE regresion'!C68</f>
        <v>0.25284853993861045</v>
      </c>
      <c r="I47" s="12">
        <f t="shared" si="13"/>
        <v>-9.3026106617609378E-2</v>
      </c>
      <c r="J47" s="12">
        <f t="shared" si="4"/>
        <v>4.0394238816659458</v>
      </c>
      <c r="K47" s="15">
        <f t="shared" si="5"/>
        <v>0.34587464655621947</v>
      </c>
      <c r="L47" s="12">
        <f t="shared" si="11"/>
        <v>1.4432118079197851</v>
      </c>
      <c r="M47" s="23">
        <f t="shared" si="14"/>
        <v>0.34018704739405781</v>
      </c>
      <c r="N47" s="23">
        <f t="shared" si="14"/>
        <v>7.7386607159378338</v>
      </c>
      <c r="O47" s="23">
        <f t="shared" si="14"/>
        <v>1.5732659921513537</v>
      </c>
      <c r="P47" s="23">
        <f t="shared" si="14"/>
        <v>6.5055817711805375</v>
      </c>
      <c r="Q47" s="23">
        <f t="shared" si="14"/>
        <v>2.8063449369086495</v>
      </c>
      <c r="R47" s="23">
        <f t="shared" si="14"/>
        <v>5.2725028264232421</v>
      </c>
      <c r="S47" s="15">
        <f t="shared" si="6"/>
        <v>4.3852985282221653</v>
      </c>
      <c r="T47" s="23">
        <f t="shared" si="7"/>
        <v>4.0394238816659458</v>
      </c>
      <c r="U47" s="12" t="e">
        <f t="shared" si="8"/>
        <v>#N/A</v>
      </c>
      <c r="V47" s="12" t="e">
        <f>+IF(C47=MAX(IMAE!G:G),'IMAE shewhart'!B47,NA())</f>
        <v>#N/A</v>
      </c>
    </row>
    <row r="48" spans="1:22" x14ac:dyDescent="0.3">
      <c r="A48" s="12">
        <f t="shared" si="9"/>
        <v>45</v>
      </c>
      <c r="B48" s="12">
        <f>+'IMAE para s'!E46</f>
        <v>3.812742477362292</v>
      </c>
      <c r="C48" s="14">
        <f t="shared" si="10"/>
        <v>44834</v>
      </c>
      <c r="D48" s="12">
        <f t="shared" si="1"/>
        <v>2022</v>
      </c>
      <c r="E48" s="12">
        <f t="shared" si="2"/>
        <v>9</v>
      </c>
      <c r="F48" s="12" t="str">
        <f t="shared" si="3"/>
        <v>20229</v>
      </c>
      <c r="G48" s="12">
        <f>+'IMAE regresion'!B69</f>
        <v>4.1711962877708615</v>
      </c>
      <c r="H48" s="12">
        <f>+'IMAE regresion'!C69</f>
        <v>-0.3584538104085695</v>
      </c>
      <c r="I48" s="12">
        <f t="shared" si="13"/>
        <v>-2.7061501704296997E-2</v>
      </c>
      <c r="J48" s="12">
        <f t="shared" si="4"/>
        <v>4.144134786066564</v>
      </c>
      <c r="K48" s="15">
        <f t="shared" si="5"/>
        <v>-0.33139230870427205</v>
      </c>
      <c r="L48" s="12">
        <f t="shared" si="11"/>
        <v>0.67726695526049152</v>
      </c>
      <c r="M48" s="23">
        <f t="shared" si="14"/>
        <v>0.44489795179467606</v>
      </c>
      <c r="N48" s="23">
        <f t="shared" si="14"/>
        <v>7.843371620338452</v>
      </c>
      <c r="O48" s="23">
        <f t="shared" si="14"/>
        <v>1.6779768965519719</v>
      </c>
      <c r="P48" s="23">
        <f t="shared" si="14"/>
        <v>6.6102926755811566</v>
      </c>
      <c r="Q48" s="23">
        <f t="shared" si="14"/>
        <v>2.9110558413092678</v>
      </c>
      <c r="R48" s="23">
        <f t="shared" si="14"/>
        <v>5.3772137308238603</v>
      </c>
      <c r="S48" s="15">
        <f t="shared" si="6"/>
        <v>3.812742477362292</v>
      </c>
      <c r="T48" s="23">
        <f t="shared" si="7"/>
        <v>4.144134786066564</v>
      </c>
      <c r="U48" s="12" t="e">
        <f t="shared" si="8"/>
        <v>#N/A</v>
      </c>
      <c r="V48" s="12" t="e">
        <f>+IF(C48=MAX(IMAE!G:G),'IMAE shewhart'!B48,NA())</f>
        <v>#N/A</v>
      </c>
    </row>
    <row r="49" spans="1:22" x14ac:dyDescent="0.3">
      <c r="A49" s="12">
        <f t="shared" si="9"/>
        <v>46</v>
      </c>
      <c r="B49" s="12">
        <f>+'IMAE para s'!E47</f>
        <v>3.6541933390987258</v>
      </c>
      <c r="C49" s="14">
        <f t="shared" si="10"/>
        <v>44865</v>
      </c>
      <c r="D49" s="12">
        <f t="shared" si="1"/>
        <v>2022</v>
      </c>
      <c r="E49" s="12">
        <f t="shared" si="2"/>
        <v>10</v>
      </c>
      <c r="F49" s="12" t="str">
        <f t="shared" si="3"/>
        <v>202210</v>
      </c>
      <c r="G49" s="12">
        <f>+'IMAE regresion'!B70</f>
        <v>4.2099425872581682</v>
      </c>
      <c r="H49" s="12">
        <f>+'IMAE regresion'!C70</f>
        <v>-0.55574924815944238</v>
      </c>
      <c r="I49" s="12">
        <f t="shared" si="13"/>
        <v>-0.56957083450028434</v>
      </c>
      <c r="J49" s="12">
        <f t="shared" si="4"/>
        <v>3.6403717527578836</v>
      </c>
      <c r="K49" s="15">
        <f t="shared" si="5"/>
        <v>1.3821586340842185E-2</v>
      </c>
      <c r="L49" s="12">
        <f t="shared" si="11"/>
        <v>0.34521389504511424</v>
      </c>
      <c r="M49" s="23">
        <f t="shared" si="14"/>
        <v>-5.886508151400438E-2</v>
      </c>
      <c r="N49" s="23">
        <f t="shared" si="14"/>
        <v>7.3396085870297716</v>
      </c>
      <c r="O49" s="23">
        <f t="shared" si="14"/>
        <v>1.1742138632432915</v>
      </c>
      <c r="P49" s="23">
        <f t="shared" si="14"/>
        <v>6.1065296422724753</v>
      </c>
      <c r="Q49" s="23">
        <f t="shared" si="14"/>
        <v>2.4072928080005873</v>
      </c>
      <c r="R49" s="23">
        <f t="shared" si="14"/>
        <v>4.8734506975151799</v>
      </c>
      <c r="S49" s="15">
        <f t="shared" si="6"/>
        <v>3.6541933390987258</v>
      </c>
      <c r="T49" s="23">
        <f t="shared" si="7"/>
        <v>3.6403717527578836</v>
      </c>
      <c r="U49" s="12" t="e">
        <f t="shared" si="8"/>
        <v>#N/A</v>
      </c>
      <c r="V49" s="12" t="e">
        <f>+IF(C49=MAX(IMAE!G:G),'IMAE shewhart'!B49,NA())</f>
        <v>#N/A</v>
      </c>
    </row>
    <row r="50" spans="1:22" x14ac:dyDescent="0.3">
      <c r="A50" s="12">
        <f t="shared" si="9"/>
        <v>47</v>
      </c>
      <c r="B50" s="12">
        <f>+'IMAE para s'!E48</f>
        <v>3.4873861757404256</v>
      </c>
      <c r="C50" s="14">
        <f t="shared" si="10"/>
        <v>44895</v>
      </c>
      <c r="D50" s="12">
        <f t="shared" si="1"/>
        <v>2022</v>
      </c>
      <c r="E50" s="12">
        <f t="shared" si="2"/>
        <v>11</v>
      </c>
      <c r="F50" s="12" t="str">
        <f t="shared" si="3"/>
        <v>202211</v>
      </c>
      <c r="G50" s="12">
        <f>+'IMAE regresion'!B71</f>
        <v>4.2486888867454748</v>
      </c>
      <c r="H50" s="12">
        <f>+'IMAE regresion'!C71</f>
        <v>-0.7613027110050492</v>
      </c>
      <c r="I50" s="12">
        <f t="shared" si="13"/>
        <v>-0.14340507202538175</v>
      </c>
      <c r="J50" s="12">
        <f t="shared" si="4"/>
        <v>4.1052838147200932</v>
      </c>
      <c r="K50" s="15">
        <f t="shared" si="5"/>
        <v>-0.61789763897966754</v>
      </c>
      <c r="L50" s="12">
        <f t="shared" si="11"/>
        <v>0.63171922532050973</v>
      </c>
      <c r="M50" s="23">
        <f t="shared" si="14"/>
        <v>0.4060469804482052</v>
      </c>
      <c r="N50" s="23">
        <f t="shared" si="14"/>
        <v>7.8045206489919812</v>
      </c>
      <c r="O50" s="23">
        <f t="shared" si="14"/>
        <v>1.639125925205501</v>
      </c>
      <c r="P50" s="23">
        <f t="shared" si="14"/>
        <v>6.5714417042346849</v>
      </c>
      <c r="Q50" s="23">
        <f t="shared" si="14"/>
        <v>2.8722048699627969</v>
      </c>
      <c r="R50" s="23">
        <f t="shared" si="14"/>
        <v>5.3383627594773895</v>
      </c>
      <c r="S50" s="15">
        <f t="shared" si="6"/>
        <v>3.4873861757404256</v>
      </c>
      <c r="T50" s="23">
        <f t="shared" si="7"/>
        <v>4.1052838147200932</v>
      </c>
      <c r="U50" s="12" t="e">
        <f t="shared" si="8"/>
        <v>#N/A</v>
      </c>
      <c r="V50" s="12" t="e">
        <f>+IF(C50=MAX(IMAE!G:G),'IMAE shewhart'!B50,NA())</f>
        <v>#N/A</v>
      </c>
    </row>
    <row r="51" spans="1:22" x14ac:dyDescent="0.3">
      <c r="A51" s="12">
        <f t="shared" si="9"/>
        <v>48</v>
      </c>
      <c r="B51" s="12">
        <f>+'IMAE para s'!E49</f>
        <v>3.3769430321880947</v>
      </c>
      <c r="C51" s="14">
        <f t="shared" si="10"/>
        <v>44926</v>
      </c>
      <c r="D51" s="12">
        <f t="shared" si="1"/>
        <v>2022</v>
      </c>
      <c r="E51" s="12">
        <f t="shared" si="2"/>
        <v>12</v>
      </c>
      <c r="F51" s="12" t="str">
        <f t="shared" si="3"/>
        <v>202212</v>
      </c>
      <c r="G51" s="12">
        <f>+'IMAE regresion'!B72</f>
        <v>4.2874351862327815</v>
      </c>
      <c r="H51" s="12">
        <f>+'IMAE regresion'!C72</f>
        <v>-0.91049215404468686</v>
      </c>
      <c r="I51" s="12">
        <f t="shared" si="13"/>
        <v>-0.12840580499274087</v>
      </c>
      <c r="J51" s="12">
        <f t="shared" si="4"/>
        <v>4.1590293812400407</v>
      </c>
      <c r="K51" s="15">
        <f t="shared" si="5"/>
        <v>-0.78208634905194607</v>
      </c>
      <c r="L51" s="12">
        <f t="shared" si="11"/>
        <v>0.16418871007227853</v>
      </c>
      <c r="M51" s="23">
        <f t="shared" si="14"/>
        <v>0.45979254696815275</v>
      </c>
      <c r="N51" s="23">
        <f t="shared" si="14"/>
        <v>7.8582662155119287</v>
      </c>
      <c r="O51" s="23">
        <f t="shared" si="14"/>
        <v>1.6928714917254486</v>
      </c>
      <c r="P51" s="23">
        <f t="shared" si="14"/>
        <v>6.6251872707546333</v>
      </c>
      <c r="Q51" s="23">
        <f t="shared" si="14"/>
        <v>2.9259504364827444</v>
      </c>
      <c r="R51" s="23">
        <f t="shared" si="14"/>
        <v>5.392108325997337</v>
      </c>
      <c r="S51" s="15">
        <f t="shared" si="6"/>
        <v>3.3769430321880947</v>
      </c>
      <c r="T51" s="23">
        <f t="shared" si="7"/>
        <v>4.1590293812400407</v>
      </c>
      <c r="U51" s="12" t="e">
        <f t="shared" si="8"/>
        <v>#N/A</v>
      </c>
      <c r="V51" s="12" t="e">
        <f>+IF(C51=MAX(IMAE!G:G),'IMAE shewhart'!B51,NA())</f>
        <v>#N/A</v>
      </c>
    </row>
    <row r="52" spans="1:22" x14ac:dyDescent="0.3">
      <c r="A52" s="12">
        <f t="shared" si="9"/>
        <v>49</v>
      </c>
      <c r="B52" s="12">
        <f>+'IMAE para s'!E50</f>
        <v>3.2484711274472322</v>
      </c>
      <c r="C52" s="14">
        <f t="shared" si="10"/>
        <v>44957</v>
      </c>
      <c r="D52" s="12">
        <f t="shared" si="1"/>
        <v>2023</v>
      </c>
      <c r="E52" s="12">
        <f t="shared" si="2"/>
        <v>1</v>
      </c>
      <c r="F52" s="12" t="str">
        <f t="shared" si="3"/>
        <v>20231</v>
      </c>
      <c r="G52" s="12">
        <f>+'IMAE regresion'!B73</f>
        <v>4.3261814857200882</v>
      </c>
      <c r="H52" s="12">
        <f>+'IMAE regresion'!C73</f>
        <v>-1.077710358272856</v>
      </c>
      <c r="I52" s="12">
        <f t="shared" si="13"/>
        <v>5.4395221647226322E-2</v>
      </c>
      <c r="J52" s="12">
        <f t="shared" si="4"/>
        <v>4.3805767073673145</v>
      </c>
      <c r="K52" s="15">
        <f t="shared" si="5"/>
        <v>-1.1321055799200823</v>
      </c>
      <c r="L52" s="12">
        <f t="shared" si="11"/>
        <v>0.35001923086813624</v>
      </c>
      <c r="M52" s="23">
        <f t="shared" ref="M52:R79" si="15">($J52)+(M$1*$M$2)</f>
        <v>0.68133987309542654</v>
      </c>
      <c r="N52" s="23">
        <f t="shared" si="15"/>
        <v>8.0798135416392025</v>
      </c>
      <c r="O52" s="23">
        <f t="shared" si="15"/>
        <v>1.9144188178527224</v>
      </c>
      <c r="P52" s="23">
        <f t="shared" si="15"/>
        <v>6.8467345968819071</v>
      </c>
      <c r="Q52" s="23">
        <f t="shared" si="15"/>
        <v>3.1474977626100182</v>
      </c>
      <c r="R52" s="23">
        <f t="shared" si="15"/>
        <v>5.6136556521246108</v>
      </c>
      <c r="S52" s="15">
        <f t="shared" si="6"/>
        <v>3.2484711274472322</v>
      </c>
      <c r="T52" s="23">
        <f t="shared" si="7"/>
        <v>4.3805767073673145</v>
      </c>
      <c r="U52" s="12" t="e">
        <f t="shared" si="8"/>
        <v>#N/A</v>
      </c>
      <c r="V52" s="12" t="e">
        <f>+IF(C52=MAX(IMAE!G:G),'IMAE shewhart'!B52,NA())</f>
        <v>#N/A</v>
      </c>
    </row>
    <row r="53" spans="1:22" x14ac:dyDescent="0.3">
      <c r="A53" s="12">
        <f t="shared" si="9"/>
        <v>50</v>
      </c>
      <c r="B53" s="12">
        <f>+'IMAE para s'!E51</f>
        <v>4.4404117595251194</v>
      </c>
      <c r="C53" s="14">
        <f t="shared" si="10"/>
        <v>44985</v>
      </c>
      <c r="D53" s="12">
        <f t="shared" si="1"/>
        <v>2023</v>
      </c>
      <c r="E53" s="12">
        <f t="shared" si="2"/>
        <v>2</v>
      </c>
      <c r="F53" s="12" t="str">
        <f t="shared" si="3"/>
        <v>20232</v>
      </c>
      <c r="G53" s="12">
        <f>+'IMAE regresion'!B74</f>
        <v>4.3649277852073949</v>
      </c>
      <c r="H53" s="12">
        <f>+'IMAE regresion'!C74</f>
        <v>7.5483974317724467E-2</v>
      </c>
      <c r="I53" s="12">
        <f t="shared" si="13"/>
        <v>0.17225172825614762</v>
      </c>
      <c r="J53" s="12">
        <f t="shared" si="4"/>
        <v>4.5371795134635429</v>
      </c>
      <c r="K53" s="15">
        <f t="shared" si="5"/>
        <v>-9.6767753938423517E-2</v>
      </c>
      <c r="L53" s="12">
        <f t="shared" si="11"/>
        <v>1.0353378259816588</v>
      </c>
      <c r="M53" s="23">
        <f t="shared" si="15"/>
        <v>0.83794267919165488</v>
      </c>
      <c r="N53" s="23">
        <f t="shared" si="15"/>
        <v>8.2364163477354317</v>
      </c>
      <c r="O53" s="23">
        <f t="shared" si="15"/>
        <v>2.0710216239489507</v>
      </c>
      <c r="P53" s="23">
        <f t="shared" si="15"/>
        <v>7.0033374029781346</v>
      </c>
      <c r="Q53" s="23">
        <f t="shared" si="15"/>
        <v>3.3041005687062466</v>
      </c>
      <c r="R53" s="23">
        <f t="shared" si="15"/>
        <v>5.7702584582208392</v>
      </c>
      <c r="S53" s="15">
        <f t="shared" si="6"/>
        <v>4.4404117595251194</v>
      </c>
      <c r="T53" s="23">
        <f t="shared" si="7"/>
        <v>4.5371795134635429</v>
      </c>
      <c r="U53" s="12" t="e">
        <f t="shared" si="8"/>
        <v>#N/A</v>
      </c>
      <c r="V53" s="12" t="e">
        <f>+IF(C53=MAX(IMAE!G:G),'IMAE shewhart'!B53,NA())</f>
        <v>#N/A</v>
      </c>
    </row>
    <row r="54" spans="1:22" x14ac:dyDescent="0.3">
      <c r="A54" s="12">
        <f t="shared" si="9"/>
        <v>51</v>
      </c>
      <c r="B54" s="12">
        <f>+'IMAE para s'!E52</f>
        <v>3.8582145366089264</v>
      </c>
      <c r="C54" s="14">
        <f t="shared" si="10"/>
        <v>45016</v>
      </c>
      <c r="D54" s="12">
        <f t="shared" si="1"/>
        <v>2023</v>
      </c>
      <c r="E54" s="12">
        <f t="shared" si="2"/>
        <v>3</v>
      </c>
      <c r="F54" s="12" t="str">
        <f t="shared" si="3"/>
        <v>20233</v>
      </c>
      <c r="G54" s="12">
        <f>+'IMAE regresion'!B75</f>
        <v>4.4036740846947016</v>
      </c>
      <c r="H54" s="12">
        <f>+'IMAE regresion'!C75</f>
        <v>-0.54545954808577513</v>
      </c>
      <c r="I54" s="12">
        <f t="shared" si="13"/>
        <v>0.10635429947606818</v>
      </c>
      <c r="J54" s="12">
        <f t="shared" si="4"/>
        <v>4.51002838417077</v>
      </c>
      <c r="K54" s="15">
        <f t="shared" si="5"/>
        <v>-0.65181384756184357</v>
      </c>
      <c r="L54" s="12">
        <f t="shared" si="11"/>
        <v>0.55504609362342006</v>
      </c>
      <c r="M54" s="23">
        <f t="shared" si="15"/>
        <v>0.81079154989888202</v>
      </c>
      <c r="N54" s="23">
        <f t="shared" si="15"/>
        <v>8.209265218442658</v>
      </c>
      <c r="O54" s="23">
        <f t="shared" si="15"/>
        <v>2.0438704946561779</v>
      </c>
      <c r="P54" s="23">
        <f t="shared" si="15"/>
        <v>6.9761862736853626</v>
      </c>
      <c r="Q54" s="23">
        <f t="shared" si="15"/>
        <v>3.2769494394134737</v>
      </c>
      <c r="R54" s="23">
        <f t="shared" si="15"/>
        <v>5.7431073289280663</v>
      </c>
      <c r="S54" s="15">
        <f t="shared" si="6"/>
        <v>3.8582145366089264</v>
      </c>
      <c r="T54" s="23">
        <f t="shared" si="7"/>
        <v>4.51002838417077</v>
      </c>
      <c r="U54" s="12" t="e">
        <f t="shared" si="8"/>
        <v>#N/A</v>
      </c>
      <c r="V54" s="12" t="e">
        <f>+IF(C54=MAX(IMAE!G:G),'IMAE shewhart'!B54,NA())</f>
        <v>#N/A</v>
      </c>
    </row>
    <row r="55" spans="1:22" x14ac:dyDescent="0.3">
      <c r="A55" s="12">
        <f t="shared" si="9"/>
        <v>52</v>
      </c>
      <c r="B55" s="12">
        <f>+'IMAE para s'!E53</f>
        <v>3.2972752477524097</v>
      </c>
      <c r="C55" s="14">
        <f t="shared" si="10"/>
        <v>45046</v>
      </c>
      <c r="D55" s="12">
        <f t="shared" si="1"/>
        <v>2023</v>
      </c>
      <c r="E55" s="12">
        <f t="shared" si="2"/>
        <v>4</v>
      </c>
      <c r="F55" s="12" t="str">
        <f t="shared" si="3"/>
        <v>20234</v>
      </c>
      <c r="G55" s="12">
        <f>+'IMAE regresion'!B76</f>
        <v>4.4424203841820082</v>
      </c>
      <c r="H55" s="12">
        <f>+'IMAE regresion'!C76</f>
        <v>-1.1451451364295986</v>
      </c>
      <c r="I55" s="12">
        <f t="shared" si="13"/>
        <v>-2.4360496637755523E-3</v>
      </c>
      <c r="J55" s="12">
        <f t="shared" si="4"/>
        <v>4.4399843345182326</v>
      </c>
      <c r="K55" s="15">
        <f t="shared" si="5"/>
        <v>-1.1427090867658229</v>
      </c>
      <c r="L55" s="12">
        <f t="shared" si="11"/>
        <v>0.49089523920397937</v>
      </c>
      <c r="M55" s="23">
        <f t="shared" si="15"/>
        <v>0.74074750024634461</v>
      </c>
      <c r="N55" s="23">
        <f t="shared" si="15"/>
        <v>8.1392211687901206</v>
      </c>
      <c r="O55" s="23">
        <f t="shared" si="15"/>
        <v>1.9738264450036405</v>
      </c>
      <c r="P55" s="23">
        <f t="shared" si="15"/>
        <v>6.9061422240328252</v>
      </c>
      <c r="Q55" s="23">
        <f t="shared" si="15"/>
        <v>3.2069053897609363</v>
      </c>
      <c r="R55" s="23">
        <f t="shared" si="15"/>
        <v>5.6730632792755289</v>
      </c>
      <c r="S55" s="15">
        <f t="shared" si="6"/>
        <v>3.2972752477524097</v>
      </c>
      <c r="T55" s="23">
        <f t="shared" si="7"/>
        <v>4.4399843345182326</v>
      </c>
      <c r="U55" s="12" t="e">
        <f t="shared" si="8"/>
        <v>#N/A</v>
      </c>
      <c r="V55" s="12" t="e">
        <f>+IF(C55=MAX(IMAE!G:G),'IMAE shewhart'!B55,NA())</f>
        <v>#N/A</v>
      </c>
    </row>
    <row r="56" spans="1:22" x14ac:dyDescent="0.3">
      <c r="A56" s="12">
        <f t="shared" si="9"/>
        <v>53</v>
      </c>
      <c r="B56" s="12">
        <f>+'IMAE para s'!E54</f>
        <v>3.6768822943434434</v>
      </c>
      <c r="C56" s="14">
        <f t="shared" si="10"/>
        <v>45077</v>
      </c>
      <c r="D56" s="12">
        <f t="shared" si="1"/>
        <v>2023</v>
      </c>
      <c r="E56" s="12">
        <f t="shared" si="2"/>
        <v>5</v>
      </c>
      <c r="F56" s="12" t="str">
        <f t="shared" si="3"/>
        <v>20235</v>
      </c>
      <c r="G56" s="12">
        <f>+'IMAE regresion'!B77</f>
        <v>4.4811666836693149</v>
      </c>
      <c r="H56" s="12">
        <f>+'IMAE regresion'!C77</f>
        <v>-0.80428438932587154</v>
      </c>
      <c r="I56" s="12">
        <f t="shared" si="13"/>
        <v>0.2555838722665279</v>
      </c>
      <c r="J56" s="12">
        <f t="shared" si="4"/>
        <v>4.7367505559358429</v>
      </c>
      <c r="K56" s="15">
        <f t="shared" si="5"/>
        <v>-1.0598682615923996</v>
      </c>
      <c r="L56" s="12">
        <f t="shared" si="11"/>
        <v>8.2840825173423394E-2</v>
      </c>
      <c r="M56" s="23">
        <f t="shared" si="15"/>
        <v>1.0375137216639549</v>
      </c>
      <c r="N56" s="23">
        <f t="shared" si="15"/>
        <v>8.4359873902077318</v>
      </c>
      <c r="O56" s="23">
        <f t="shared" si="15"/>
        <v>2.2705926664212508</v>
      </c>
      <c r="P56" s="23">
        <f t="shared" si="15"/>
        <v>7.2029084454504346</v>
      </c>
      <c r="Q56" s="23">
        <f t="shared" si="15"/>
        <v>3.5036716111785466</v>
      </c>
      <c r="R56" s="23">
        <f t="shared" si="15"/>
        <v>5.9698295006931392</v>
      </c>
      <c r="S56" s="15">
        <f t="shared" si="6"/>
        <v>3.6768822943434434</v>
      </c>
      <c r="T56" s="23">
        <f t="shared" si="7"/>
        <v>4.7367505559358429</v>
      </c>
      <c r="U56" s="12" t="e">
        <f t="shared" si="8"/>
        <v>#N/A</v>
      </c>
      <c r="V56" s="12" t="e">
        <f>+IF(C56=MAX(IMAE!G:G),'IMAE shewhart'!B56,NA())</f>
        <v>#N/A</v>
      </c>
    </row>
    <row r="57" spans="1:22" x14ac:dyDescent="0.3">
      <c r="A57" s="12">
        <f t="shared" si="9"/>
        <v>54</v>
      </c>
      <c r="B57" s="12">
        <f>+'IMAE para s'!E55</f>
        <v>4.7837121366981421</v>
      </c>
      <c r="C57" s="14">
        <f t="shared" si="10"/>
        <v>45107</v>
      </c>
      <c r="D57" s="12">
        <f t="shared" si="1"/>
        <v>2023</v>
      </c>
      <c r="E57" s="12">
        <f t="shared" si="2"/>
        <v>6</v>
      </c>
      <c r="F57" s="12" t="str">
        <f t="shared" si="3"/>
        <v>20236</v>
      </c>
      <c r="G57" s="12">
        <f>+'IMAE regresion'!B78</f>
        <v>4.5199129831566216</v>
      </c>
      <c r="H57" s="12">
        <f>+'IMAE regresion'!C78</f>
        <v>0.2637991535415205</v>
      </c>
      <c r="I57" s="12">
        <f t="shared" si="13"/>
        <v>0.22296417436118682</v>
      </c>
      <c r="J57" s="12">
        <f t="shared" si="4"/>
        <v>4.7428771575178086</v>
      </c>
      <c r="K57" s="15">
        <f t="shared" si="5"/>
        <v>4.0834979180333519E-2</v>
      </c>
      <c r="L57" s="12">
        <f t="shared" si="11"/>
        <v>1.1007032407727331</v>
      </c>
      <c r="M57" s="23">
        <f t="shared" si="15"/>
        <v>1.0436403232459206</v>
      </c>
      <c r="N57" s="23">
        <f t="shared" si="15"/>
        <v>8.4421139917896966</v>
      </c>
      <c r="O57" s="23">
        <f t="shared" si="15"/>
        <v>2.2767192680032164</v>
      </c>
      <c r="P57" s="23">
        <f t="shared" si="15"/>
        <v>7.2090350470324012</v>
      </c>
      <c r="Q57" s="23">
        <f t="shared" si="15"/>
        <v>3.5097982127605123</v>
      </c>
      <c r="R57" s="23">
        <f t="shared" si="15"/>
        <v>5.9759561022751049</v>
      </c>
      <c r="S57" s="15">
        <f t="shared" si="6"/>
        <v>4.7837121366981421</v>
      </c>
      <c r="T57" s="23">
        <f t="shared" si="7"/>
        <v>4.7428771575178086</v>
      </c>
      <c r="U57" s="12" t="e">
        <f t="shared" si="8"/>
        <v>#N/A</v>
      </c>
      <c r="V57" s="12" t="e">
        <f>+IF(C57=MAX(IMAE!G:G),'IMAE shewhart'!B57,NA())</f>
        <v>#N/A</v>
      </c>
    </row>
    <row r="58" spans="1:22" x14ac:dyDescent="0.3">
      <c r="A58" s="12">
        <f t="shared" si="9"/>
        <v>55</v>
      </c>
      <c r="B58" s="12">
        <f>+'IMAE para s'!E56</f>
        <v>4.5844277236324729</v>
      </c>
      <c r="C58" s="14">
        <f t="shared" si="10"/>
        <v>45138</v>
      </c>
      <c r="D58" s="12">
        <f t="shared" si="1"/>
        <v>2023</v>
      </c>
      <c r="E58" s="12">
        <f t="shared" si="2"/>
        <v>7</v>
      </c>
      <c r="F58" s="12" t="str">
        <f t="shared" si="3"/>
        <v>20237</v>
      </c>
      <c r="G58" s="12">
        <f>+'IMAE regresion'!B79</f>
        <v>4.5586592826439283</v>
      </c>
      <c r="H58" s="12">
        <f>+'IMAE regresion'!C79</f>
        <v>2.5768440988544583E-2</v>
      </c>
      <c r="I58" s="12">
        <f t="shared" si="13"/>
        <v>0.15235607349691999</v>
      </c>
      <c r="J58" s="12">
        <f t="shared" si="4"/>
        <v>4.7110153561408481</v>
      </c>
      <c r="K58" s="15">
        <f t="shared" si="5"/>
        <v>-0.12658763250837524</v>
      </c>
      <c r="L58" s="12">
        <f t="shared" si="11"/>
        <v>0.16742261168870876</v>
      </c>
      <c r="M58" s="23">
        <f t="shared" si="15"/>
        <v>1.0117785218689601</v>
      </c>
      <c r="N58" s="23">
        <f t="shared" si="15"/>
        <v>8.4102521904127361</v>
      </c>
      <c r="O58" s="23">
        <f t="shared" si="15"/>
        <v>2.244857466626256</v>
      </c>
      <c r="P58" s="23">
        <f t="shared" si="15"/>
        <v>7.1771732456554407</v>
      </c>
      <c r="Q58" s="23">
        <f t="shared" si="15"/>
        <v>3.4779364113835518</v>
      </c>
      <c r="R58" s="23">
        <f t="shared" si="15"/>
        <v>5.9440943008981444</v>
      </c>
      <c r="S58" s="15">
        <f t="shared" si="6"/>
        <v>4.5844277236324729</v>
      </c>
      <c r="T58" s="23">
        <f t="shared" si="7"/>
        <v>4.7110153561408481</v>
      </c>
      <c r="U58" s="12" t="e">
        <f t="shared" si="8"/>
        <v>#N/A</v>
      </c>
      <c r="V58" s="12" t="e">
        <f>+IF(C58=MAX(IMAE!G:G),'IMAE shewhart'!B58,NA())</f>
        <v>#N/A</v>
      </c>
    </row>
    <row r="59" spans="1:22" x14ac:dyDescent="0.3">
      <c r="A59" s="12">
        <f t="shared" si="9"/>
        <v>56</v>
      </c>
      <c r="B59" s="12">
        <f>+'IMAE para s'!E57</f>
        <v>3.3603337452828157</v>
      </c>
      <c r="C59" s="14">
        <f t="shared" si="10"/>
        <v>45169</v>
      </c>
      <c r="D59" s="12">
        <f t="shared" si="1"/>
        <v>2023</v>
      </c>
      <c r="E59" s="12">
        <f t="shared" si="2"/>
        <v>8</v>
      </c>
      <c r="F59" s="12" t="str">
        <f t="shared" si="3"/>
        <v>20238</v>
      </c>
      <c r="G59" s="12">
        <f>+'IMAE regresion'!B80</f>
        <v>4.597405582131235</v>
      </c>
      <c r="H59" s="12">
        <f>+'IMAE regresion'!C80</f>
        <v>-1.2370718368484193</v>
      </c>
      <c r="I59" s="12">
        <f t="shared" si="13"/>
        <v>-9.3026106617609378E-2</v>
      </c>
      <c r="J59" s="12">
        <f t="shared" si="4"/>
        <v>4.5043794755136259</v>
      </c>
      <c r="K59" s="15">
        <f t="shared" si="5"/>
        <v>-1.1440457302308102</v>
      </c>
      <c r="L59" s="12">
        <f t="shared" si="11"/>
        <v>1.017458097722435</v>
      </c>
      <c r="M59" s="23">
        <f t="shared" si="15"/>
        <v>0.80514264124173796</v>
      </c>
      <c r="N59" s="23">
        <f t="shared" si="15"/>
        <v>8.203616309785513</v>
      </c>
      <c r="O59" s="23">
        <f t="shared" si="15"/>
        <v>2.0382215859990338</v>
      </c>
      <c r="P59" s="23">
        <f t="shared" si="15"/>
        <v>6.9705373650282176</v>
      </c>
      <c r="Q59" s="23">
        <f t="shared" si="15"/>
        <v>3.2713005307563296</v>
      </c>
      <c r="R59" s="23">
        <f t="shared" si="15"/>
        <v>5.7374584202709222</v>
      </c>
      <c r="S59" s="15">
        <f t="shared" si="6"/>
        <v>3.3603337452828157</v>
      </c>
      <c r="T59" s="23">
        <f t="shared" si="7"/>
        <v>4.5043794755136259</v>
      </c>
      <c r="U59" s="12" t="e">
        <f t="shared" si="8"/>
        <v>#N/A</v>
      </c>
      <c r="V59" s="12" t="e">
        <f>+IF(C59=MAX(IMAE!G:G),'IMAE shewhart'!B59,NA())</f>
        <v>#N/A</v>
      </c>
    </row>
    <row r="60" spans="1:22" x14ac:dyDescent="0.3">
      <c r="A60" s="12">
        <f t="shared" si="9"/>
        <v>57</v>
      </c>
      <c r="B60" s="12">
        <f>+'IMAE para s'!E58</f>
        <v>3.2580361098792707</v>
      </c>
      <c r="C60" s="14">
        <f t="shared" si="10"/>
        <v>45199</v>
      </c>
      <c r="D60" s="12">
        <f t="shared" si="1"/>
        <v>2023</v>
      </c>
      <c r="E60" s="12">
        <f t="shared" si="2"/>
        <v>9</v>
      </c>
      <c r="F60" s="12" t="str">
        <f t="shared" si="3"/>
        <v>20239</v>
      </c>
      <c r="G60" s="12">
        <f>+'IMAE regresion'!B81</f>
        <v>4.6361518816185416</v>
      </c>
      <c r="H60" s="12">
        <f>+'IMAE regresion'!C81</f>
        <v>-1.3781157717392709</v>
      </c>
      <c r="I60" s="12">
        <f t="shared" si="13"/>
        <v>-2.7061501704296997E-2</v>
      </c>
      <c r="J60" s="12">
        <f t="shared" si="4"/>
        <v>4.6090903799142442</v>
      </c>
      <c r="K60" s="15">
        <f t="shared" si="5"/>
        <v>-1.3510542700349735</v>
      </c>
      <c r="L60" s="12">
        <f t="shared" si="11"/>
        <v>0.20700853980416323</v>
      </c>
      <c r="M60" s="23">
        <f t="shared" si="15"/>
        <v>0.90985354564235621</v>
      </c>
      <c r="N60" s="23">
        <f t="shared" si="15"/>
        <v>8.3083272141861322</v>
      </c>
      <c r="O60" s="23">
        <f t="shared" si="15"/>
        <v>2.1429324903996521</v>
      </c>
      <c r="P60" s="23">
        <f t="shared" si="15"/>
        <v>7.0752482694288368</v>
      </c>
      <c r="Q60" s="23">
        <f t="shared" si="15"/>
        <v>3.3760114351569479</v>
      </c>
      <c r="R60" s="23">
        <f t="shared" si="15"/>
        <v>5.8421693246715405</v>
      </c>
      <c r="S60" s="15">
        <f t="shared" si="6"/>
        <v>3.2580361098792707</v>
      </c>
      <c r="T60" s="23">
        <f t="shared" si="7"/>
        <v>4.6090903799142442</v>
      </c>
      <c r="U60" s="12" t="e">
        <f t="shared" si="8"/>
        <v>#N/A</v>
      </c>
      <c r="V60" s="12" t="e">
        <f>+IF(C60=MAX(IMAE!G:G),'IMAE shewhart'!B60,NA())</f>
        <v>#N/A</v>
      </c>
    </row>
    <row r="61" spans="1:22" x14ac:dyDescent="0.3">
      <c r="A61" s="12">
        <f t="shared" si="9"/>
        <v>58</v>
      </c>
      <c r="B61" s="12">
        <f>+'IMAE para s'!E59</f>
        <v>1.5928675413881166</v>
      </c>
      <c r="C61" s="14">
        <f t="shared" si="10"/>
        <v>45230</v>
      </c>
      <c r="D61" s="12">
        <f t="shared" si="1"/>
        <v>2023</v>
      </c>
      <c r="E61" s="12">
        <f t="shared" si="2"/>
        <v>10</v>
      </c>
      <c r="F61" s="12" t="str">
        <f t="shared" si="3"/>
        <v>202310</v>
      </c>
      <c r="G61" s="12">
        <f>+'IMAE regresion'!B82</f>
        <v>4.6748981811058474</v>
      </c>
      <c r="H61" s="12">
        <f>+'IMAE regresion'!C82</f>
        <v>-3.0820306397177308</v>
      </c>
      <c r="I61" s="12">
        <f t="shared" si="13"/>
        <v>-0.56957083450028434</v>
      </c>
      <c r="J61" s="12">
        <f t="shared" si="4"/>
        <v>4.1053273466055629</v>
      </c>
      <c r="K61" s="15">
        <f t="shared" si="5"/>
        <v>-2.5124598052174463</v>
      </c>
      <c r="L61" s="12">
        <f t="shared" si="11"/>
        <v>1.1614055351824728</v>
      </c>
      <c r="M61" s="23">
        <f t="shared" si="15"/>
        <v>0.40609051233367488</v>
      </c>
      <c r="N61" s="23">
        <f t="shared" si="15"/>
        <v>7.8045641808774509</v>
      </c>
      <c r="O61" s="23">
        <f t="shared" si="15"/>
        <v>1.6391694570909707</v>
      </c>
      <c r="P61" s="23">
        <f t="shared" si="15"/>
        <v>6.5714852361201554</v>
      </c>
      <c r="Q61" s="23">
        <f t="shared" si="15"/>
        <v>2.8722484018482666</v>
      </c>
      <c r="R61" s="23">
        <f t="shared" si="15"/>
        <v>5.3384062913628592</v>
      </c>
      <c r="S61" s="15">
        <f t="shared" si="6"/>
        <v>1.5928675413881166</v>
      </c>
      <c r="T61" s="23">
        <f t="shared" si="7"/>
        <v>4.1053273466055629</v>
      </c>
      <c r="U61" s="12" t="e">
        <f t="shared" si="8"/>
        <v>#N/A</v>
      </c>
      <c r="V61" s="12" t="e">
        <f>+IF(C61=MAX(IMAE!G:G),'IMAE shewhart'!B61,NA())</f>
        <v>#N/A</v>
      </c>
    </row>
    <row r="62" spans="1:22" x14ac:dyDescent="0.3">
      <c r="A62" s="12">
        <f t="shared" si="9"/>
        <v>59</v>
      </c>
      <c r="B62" s="12">
        <f>+'IMAE para s'!E60</f>
        <v>2.7005641620206262</v>
      </c>
      <c r="C62" s="14">
        <f t="shared" si="10"/>
        <v>45260</v>
      </c>
      <c r="D62" s="12">
        <f t="shared" si="1"/>
        <v>2023</v>
      </c>
      <c r="E62" s="12">
        <f t="shared" si="2"/>
        <v>11</v>
      </c>
      <c r="F62" s="12" t="str">
        <f t="shared" si="3"/>
        <v>202311</v>
      </c>
      <c r="G62" s="12">
        <f>+'IMAE regresion'!B83</f>
        <v>4.713644480593155</v>
      </c>
      <c r="H62" s="12">
        <f>+'IMAE regresion'!C83</f>
        <v>-2.0130803185725288</v>
      </c>
      <c r="I62" s="12">
        <f t="shared" si="13"/>
        <v>-0.14340507202538175</v>
      </c>
      <c r="J62" s="12">
        <f t="shared" si="4"/>
        <v>4.5702394085677733</v>
      </c>
      <c r="K62" s="15">
        <f t="shared" si="5"/>
        <v>-1.8696752465471471</v>
      </c>
      <c r="L62" s="12">
        <f t="shared" si="11"/>
        <v>0.64278455867029916</v>
      </c>
      <c r="M62" s="23">
        <f t="shared" si="15"/>
        <v>0.87100257429588535</v>
      </c>
      <c r="N62" s="23">
        <f t="shared" si="15"/>
        <v>8.2694762428396622</v>
      </c>
      <c r="O62" s="23">
        <f t="shared" si="15"/>
        <v>2.1040815190531812</v>
      </c>
      <c r="P62" s="23">
        <f t="shared" si="15"/>
        <v>7.036397298082365</v>
      </c>
      <c r="Q62" s="23">
        <f t="shared" si="15"/>
        <v>3.337160463810477</v>
      </c>
      <c r="R62" s="23">
        <f t="shared" si="15"/>
        <v>5.8033183533250696</v>
      </c>
      <c r="S62" s="15">
        <f t="shared" si="6"/>
        <v>2.7005641620206262</v>
      </c>
      <c r="T62" s="23">
        <f t="shared" si="7"/>
        <v>4.5702394085677733</v>
      </c>
      <c r="U62" s="12" t="e">
        <f t="shared" si="8"/>
        <v>#N/A</v>
      </c>
      <c r="V62" s="12" t="e">
        <f>+IF(C62=MAX(IMAE!G:G),'IMAE shewhart'!B62,NA())</f>
        <v>#N/A</v>
      </c>
    </row>
    <row r="63" spans="1:22" x14ac:dyDescent="0.3">
      <c r="A63" s="12">
        <f t="shared" si="9"/>
        <v>60</v>
      </c>
      <c r="B63" s="12">
        <f>+'IMAE para s'!E61</f>
        <v>2.757184707499988</v>
      </c>
      <c r="C63" s="14">
        <f t="shared" si="10"/>
        <v>45291</v>
      </c>
      <c r="D63" s="12">
        <f t="shared" si="1"/>
        <v>2023</v>
      </c>
      <c r="E63" s="12">
        <f t="shared" si="2"/>
        <v>12</v>
      </c>
      <c r="F63" s="12" t="str">
        <f t="shared" si="3"/>
        <v>202312</v>
      </c>
      <c r="G63" s="12">
        <f>+'IMAE regresion'!B84</f>
        <v>4.7523907800804608</v>
      </c>
      <c r="H63" s="12">
        <f>+'IMAE regresion'!C84</f>
        <v>-1.9952060725804728</v>
      </c>
      <c r="I63" s="12">
        <f t="shared" si="13"/>
        <v>-0.12840580499274087</v>
      </c>
      <c r="J63" s="12">
        <f t="shared" si="4"/>
        <v>4.62398497508772</v>
      </c>
      <c r="K63" s="15">
        <f t="shared" si="5"/>
        <v>-1.866800267587732</v>
      </c>
      <c r="L63" s="12">
        <f t="shared" si="11"/>
        <v>2.8749789594151309E-3</v>
      </c>
      <c r="M63" s="23">
        <f t="shared" si="15"/>
        <v>0.92474814081583201</v>
      </c>
      <c r="N63" s="23">
        <f t="shared" si="15"/>
        <v>8.3232218093596089</v>
      </c>
      <c r="O63" s="23">
        <f t="shared" si="15"/>
        <v>2.1578270855731279</v>
      </c>
      <c r="P63" s="23">
        <f t="shared" si="15"/>
        <v>7.0901428646023117</v>
      </c>
      <c r="Q63" s="23">
        <f t="shared" si="15"/>
        <v>3.3909060303304237</v>
      </c>
      <c r="R63" s="23">
        <f t="shared" si="15"/>
        <v>5.8570639198450163</v>
      </c>
      <c r="S63" s="15">
        <f t="shared" si="6"/>
        <v>2.757184707499988</v>
      </c>
      <c r="T63" s="23" t="e">
        <f t="shared" si="7"/>
        <v>#N/A</v>
      </c>
      <c r="U63" s="12">
        <f t="shared" si="8"/>
        <v>4.62398497508772</v>
      </c>
      <c r="V63" s="12" t="e">
        <f>+IF(C63=MAX(IMAE!G:G),'IMAE shewhart'!B63,NA())</f>
        <v>#N/A</v>
      </c>
    </row>
    <row r="64" spans="1:22" x14ac:dyDescent="0.3">
      <c r="A64" s="12">
        <f t="shared" si="9"/>
        <v>61</v>
      </c>
      <c r="B64" s="12">
        <f>+'IMAE para s'!E62</f>
        <v>0</v>
      </c>
      <c r="C64" s="14">
        <f t="shared" si="10"/>
        <v>45322</v>
      </c>
      <c r="D64" s="12">
        <f t="shared" ref="D64" si="16">+YEAR(C64)</f>
        <v>2024</v>
      </c>
      <c r="E64" s="12">
        <f t="shared" ref="E64" si="17">+MONTH(C64)</f>
        <v>1</v>
      </c>
      <c r="F64" s="12" t="str">
        <f t="shared" ref="F64" si="18">+_xlfn.CONCAT(D64,E64)</f>
        <v>20241</v>
      </c>
      <c r="G64" s="12">
        <f>+(A64*'IMAE regresion'!$B$18)+'IMAE regresion'!$B$17</f>
        <v>4.7911370795677684</v>
      </c>
      <c r="I64" s="12">
        <f t="shared" si="13"/>
        <v>5.4395221647226322E-2</v>
      </c>
      <c r="J64" s="12">
        <f t="shared" ref="J64" si="19">+G64+I64</f>
        <v>4.8455323012149947</v>
      </c>
      <c r="K64" s="15">
        <f t="shared" ref="K64" si="20">+B64-J64</f>
        <v>-4.8455323012149947</v>
      </c>
      <c r="L64" s="12">
        <f t="shared" ref="L64" si="21">+ABS(K64-K63)</f>
        <v>2.9787320336272627</v>
      </c>
      <c r="M64" s="23">
        <f t="shared" si="15"/>
        <v>1.1462954669431067</v>
      </c>
      <c r="N64" s="23">
        <f t="shared" si="15"/>
        <v>8.5447691354868827</v>
      </c>
      <c r="O64" s="23">
        <f t="shared" si="15"/>
        <v>2.3793744117004025</v>
      </c>
      <c r="P64" s="23">
        <f t="shared" si="15"/>
        <v>7.3116901907295873</v>
      </c>
      <c r="Q64" s="23">
        <f t="shared" si="15"/>
        <v>3.6124533564576984</v>
      </c>
      <c r="R64" s="23">
        <f t="shared" si="15"/>
        <v>6.078611245972291</v>
      </c>
      <c r="S64" s="15" t="e">
        <f t="shared" ref="S64" si="22">+IF(B64=0,NA(),B64)</f>
        <v>#N/A</v>
      </c>
      <c r="T64" s="23" t="e">
        <f t="shared" ref="T64" si="23">+IF(B65=0,NA(),J64)</f>
        <v>#N/A</v>
      </c>
      <c r="U64" s="12">
        <f t="shared" ref="U64" si="24">+IF(B65=0,J64,NA())</f>
        <v>4.8455323012149947</v>
      </c>
      <c r="V64" s="12" t="e">
        <f>+IF(C64=MAX(IMAE!G:G),'IMAE shewhart'!B64,NA())</f>
        <v>#N/A</v>
      </c>
    </row>
    <row r="65" spans="1:26" x14ac:dyDescent="0.3">
      <c r="A65" s="12">
        <f t="shared" si="9"/>
        <v>62</v>
      </c>
      <c r="B65" s="12">
        <f>+'IMAE para s'!E63</f>
        <v>0</v>
      </c>
      <c r="C65" s="14">
        <f t="shared" si="10"/>
        <v>45351</v>
      </c>
      <c r="D65" s="12">
        <f t="shared" ref="D65" si="25">+YEAR(C65)</f>
        <v>2024</v>
      </c>
      <c r="E65" s="12">
        <f t="shared" ref="E65" si="26">+MONTH(C65)</f>
        <v>2</v>
      </c>
      <c r="F65" s="12" t="str">
        <f t="shared" ref="F65" si="27">+_xlfn.CONCAT(D65,E65)</f>
        <v>20242</v>
      </c>
      <c r="G65" s="12">
        <f>+(A65*'IMAE regresion'!$B$18)+'IMAE regresion'!$B$17</f>
        <v>4.8298833790550741</v>
      </c>
      <c r="I65" s="12">
        <f t="shared" si="13"/>
        <v>0.17225172825614762</v>
      </c>
      <c r="J65" s="12">
        <f t="shared" ref="J65" si="28">+G65+I65</f>
        <v>5.0021351073112221</v>
      </c>
      <c r="K65" s="15">
        <f t="shared" ref="K65" si="29">+B65-J65</f>
        <v>-5.0021351073112221</v>
      </c>
      <c r="L65" s="12">
        <f t="shared" ref="L65" si="30">+ABS(K65-K64)</f>
        <v>0.15660280609622745</v>
      </c>
      <c r="M65" s="23">
        <f t="shared" si="15"/>
        <v>1.3028982730393341</v>
      </c>
      <c r="N65" s="23">
        <f t="shared" si="15"/>
        <v>8.7013719415831101</v>
      </c>
      <c r="O65" s="23">
        <f t="shared" si="15"/>
        <v>2.53597721779663</v>
      </c>
      <c r="P65" s="23">
        <f t="shared" si="15"/>
        <v>7.4682929968258147</v>
      </c>
      <c r="Q65" s="23">
        <f t="shared" si="15"/>
        <v>3.7690561625539258</v>
      </c>
      <c r="R65" s="23">
        <f t="shared" si="15"/>
        <v>6.2352140520685184</v>
      </c>
      <c r="S65" s="15" t="e">
        <f t="shared" ref="S65" si="31">+IF(B65=0,NA(),B65)</f>
        <v>#N/A</v>
      </c>
      <c r="T65" s="23" t="e">
        <f t="shared" ref="T65" si="32">+IF(B66=0,NA(),J65)</f>
        <v>#N/A</v>
      </c>
      <c r="U65" s="12">
        <f t="shared" ref="U65" si="33">+IF(B66=0,J65,NA())</f>
        <v>5.0021351073112221</v>
      </c>
      <c r="V65" s="12" t="e">
        <f>+IF(C65=MAX(IMAE!G:G),'IMAE shewhart'!B65,NA())</f>
        <v>#N/A</v>
      </c>
    </row>
    <row r="66" spans="1:26" x14ac:dyDescent="0.3">
      <c r="A66" s="12">
        <f t="shared" si="9"/>
        <v>63</v>
      </c>
      <c r="B66" s="12">
        <f>+'IMAE para s'!E64</f>
        <v>0</v>
      </c>
      <c r="C66" s="14">
        <f t="shared" si="10"/>
        <v>45382</v>
      </c>
      <c r="D66" s="12">
        <f t="shared" ref="D66" si="34">+YEAR(C66)</f>
        <v>2024</v>
      </c>
      <c r="E66" s="12">
        <f t="shared" ref="E66" si="35">+MONTH(C66)</f>
        <v>3</v>
      </c>
      <c r="F66" s="12" t="str">
        <f t="shared" ref="F66" si="36">+_xlfn.CONCAT(D66,E66)</f>
        <v>20243</v>
      </c>
      <c r="G66" s="12">
        <f>+(A66*'IMAE regresion'!$B$18)+'IMAE regresion'!$B$17</f>
        <v>4.8686296785423817</v>
      </c>
      <c r="I66" s="12">
        <f t="shared" si="13"/>
        <v>0.10635429947606818</v>
      </c>
      <c r="J66" s="12">
        <f t="shared" ref="J66" si="37">+G66+I66</f>
        <v>4.9749839780184502</v>
      </c>
      <c r="K66" s="15">
        <f t="shared" ref="K66" si="38">+B66-J66</f>
        <v>-4.9749839780184502</v>
      </c>
      <c r="L66" s="12">
        <f t="shared" ref="L66" si="39">+ABS(K66-K65)</f>
        <v>2.7151129292771969E-2</v>
      </c>
      <c r="M66" s="23">
        <f t="shared" si="15"/>
        <v>1.2757471437465622</v>
      </c>
      <c r="N66" s="23">
        <f t="shared" si="15"/>
        <v>8.6742208122903381</v>
      </c>
      <c r="O66" s="23">
        <f t="shared" si="15"/>
        <v>2.508826088503858</v>
      </c>
      <c r="P66" s="23">
        <f t="shared" si="15"/>
        <v>7.4411418675330427</v>
      </c>
      <c r="Q66" s="23">
        <f t="shared" si="15"/>
        <v>3.7419050332611539</v>
      </c>
      <c r="R66" s="23">
        <f t="shared" si="15"/>
        <v>6.2080629227757465</v>
      </c>
      <c r="S66" s="15" t="e">
        <f t="shared" ref="S66" si="40">+IF(B66=0,NA(),B66)</f>
        <v>#N/A</v>
      </c>
      <c r="T66" s="23" t="e">
        <f t="shared" ref="T66" si="41">+IF(B67=0,NA(),J66)</f>
        <v>#N/A</v>
      </c>
      <c r="U66" s="12">
        <f t="shared" ref="U66" si="42">+IF(B67=0,J66,NA())</f>
        <v>4.9749839780184502</v>
      </c>
      <c r="V66" s="12" t="e">
        <f>+IF(C66=MAX(IMAE!G:G),'IMAE shewhart'!B66,NA())</f>
        <v>#N/A</v>
      </c>
    </row>
    <row r="67" spans="1:26" x14ac:dyDescent="0.3">
      <c r="A67" s="12">
        <f t="shared" si="9"/>
        <v>64</v>
      </c>
      <c r="B67" s="12">
        <f>+'IMAE para s'!E65</f>
        <v>0</v>
      </c>
      <c r="C67" s="14">
        <f t="shared" si="10"/>
        <v>45412</v>
      </c>
      <c r="D67" s="12">
        <f t="shared" si="1"/>
        <v>2024</v>
      </c>
      <c r="E67" s="12">
        <f t="shared" si="2"/>
        <v>4</v>
      </c>
      <c r="F67" s="12" t="str">
        <f t="shared" si="3"/>
        <v>20244</v>
      </c>
      <c r="G67" s="12">
        <f>+(A67*'IMAE regresion'!$B$18)+'IMAE regresion'!$B$17</f>
        <v>4.9073759780296875</v>
      </c>
      <c r="I67" s="12">
        <f t="shared" si="13"/>
        <v>-2.4360496637755523E-3</v>
      </c>
      <c r="J67" s="12">
        <f t="shared" si="4"/>
        <v>4.9049399283659119</v>
      </c>
      <c r="K67" s="15">
        <f t="shared" si="5"/>
        <v>-4.9049399283659119</v>
      </c>
      <c r="L67" s="12">
        <f t="shared" si="11"/>
        <v>7.0044049652538298E-2</v>
      </c>
      <c r="M67" s="23">
        <f t="shared" si="15"/>
        <v>1.2057030940940239</v>
      </c>
      <c r="N67" s="23">
        <f t="shared" si="15"/>
        <v>8.604176762637799</v>
      </c>
      <c r="O67" s="23">
        <f t="shared" si="15"/>
        <v>2.4387820388513197</v>
      </c>
      <c r="P67" s="23">
        <f t="shared" si="15"/>
        <v>7.3710978178805036</v>
      </c>
      <c r="Q67" s="23">
        <f t="shared" si="15"/>
        <v>3.6718609836086156</v>
      </c>
      <c r="R67" s="23">
        <f t="shared" si="15"/>
        <v>6.1380188731232082</v>
      </c>
      <c r="S67" s="15" t="e">
        <f t="shared" si="6"/>
        <v>#N/A</v>
      </c>
      <c r="T67" s="23" t="e">
        <f t="shared" si="7"/>
        <v>#N/A</v>
      </c>
      <c r="U67" s="12">
        <f t="shared" si="8"/>
        <v>4.9049399283659119</v>
      </c>
      <c r="V67" s="12" t="e">
        <f>+IF(C67=MAX(IMAE!G:G),'IMAE shewhart'!B67,NA())</f>
        <v>#N/A</v>
      </c>
    </row>
    <row r="68" spans="1:26" x14ac:dyDescent="0.3">
      <c r="A68" s="12">
        <f t="shared" si="9"/>
        <v>65</v>
      </c>
      <c r="B68" s="12">
        <f>+'IMAE para s'!E66</f>
        <v>0</v>
      </c>
      <c r="C68" s="14">
        <f t="shared" si="10"/>
        <v>45443</v>
      </c>
      <c r="D68" s="12">
        <f t="shared" si="1"/>
        <v>2024</v>
      </c>
      <c r="E68" s="12">
        <f t="shared" si="2"/>
        <v>5</v>
      </c>
      <c r="F68" s="12" t="str">
        <f t="shared" si="3"/>
        <v>20245</v>
      </c>
      <c r="G68" s="12">
        <f>+(A68*'IMAE regresion'!$B$18)+'IMAE regresion'!$B$17</f>
        <v>4.9461222775169951</v>
      </c>
      <c r="I68" s="12">
        <f t="shared" si="13"/>
        <v>0.2555838722665279</v>
      </c>
      <c r="J68" s="12">
        <f t="shared" si="4"/>
        <v>5.2017061497835231</v>
      </c>
      <c r="K68" s="15">
        <f t="shared" si="5"/>
        <v>-5.2017061497835231</v>
      </c>
      <c r="L68" s="12">
        <f t="shared" si="11"/>
        <v>0.29676622141761122</v>
      </c>
      <c r="M68" s="23">
        <f t="shared" si="15"/>
        <v>1.5024693155116351</v>
      </c>
      <c r="N68" s="23">
        <f t="shared" si="15"/>
        <v>8.900942984055412</v>
      </c>
      <c r="O68" s="23">
        <f t="shared" si="15"/>
        <v>2.7355482602689309</v>
      </c>
      <c r="P68" s="23">
        <f t="shared" si="15"/>
        <v>7.6678640392981148</v>
      </c>
      <c r="Q68" s="23">
        <f t="shared" si="15"/>
        <v>3.9686272050262268</v>
      </c>
      <c r="R68" s="23">
        <f t="shared" si="15"/>
        <v>6.4347850945408194</v>
      </c>
      <c r="S68" s="15" t="e">
        <f t="shared" si="6"/>
        <v>#N/A</v>
      </c>
      <c r="T68" s="23" t="e">
        <f t="shared" si="7"/>
        <v>#N/A</v>
      </c>
      <c r="U68" s="12">
        <f t="shared" si="8"/>
        <v>5.2017061497835231</v>
      </c>
      <c r="V68" s="12" t="e">
        <f>+IF(C68=MAX(IMAE!G:G),'IMAE shewhart'!B68,NA())</f>
        <v>#N/A</v>
      </c>
    </row>
    <row r="69" spans="1:26" x14ac:dyDescent="0.3">
      <c r="A69" s="12">
        <f t="shared" si="9"/>
        <v>66</v>
      </c>
      <c r="B69" s="12">
        <f>+'IMAE para s'!E67</f>
        <v>0</v>
      </c>
      <c r="C69" s="14">
        <f t="shared" si="10"/>
        <v>45473</v>
      </c>
      <c r="D69" s="12">
        <f t="shared" ref="D69:D75" si="43">+YEAR(C69)</f>
        <v>2024</v>
      </c>
      <c r="E69" s="12">
        <f t="shared" ref="E69:E75" si="44">+MONTH(C69)</f>
        <v>6</v>
      </c>
      <c r="F69" s="12" t="str">
        <f t="shared" ref="F69:F75" si="45">+_xlfn.CONCAT(D69,E69)</f>
        <v>20246</v>
      </c>
      <c r="G69" s="12">
        <f>+(A69*'IMAE regresion'!$B$18)+'IMAE regresion'!$B$17</f>
        <v>4.9848685770043009</v>
      </c>
      <c r="I69" s="12">
        <f t="shared" si="13"/>
        <v>0.22296417436118682</v>
      </c>
      <c r="J69" s="12">
        <f t="shared" ref="J69:J75" si="46">+G69+I69</f>
        <v>5.2078327513654878</v>
      </c>
      <c r="K69" s="15">
        <f t="shared" ref="K69:K75" si="47">+B69-J69</f>
        <v>-5.2078327513654878</v>
      </c>
      <c r="L69" s="12">
        <f t="shared" si="11"/>
        <v>6.1266015819647635E-3</v>
      </c>
      <c r="M69" s="23">
        <f t="shared" si="15"/>
        <v>1.5085959170935999</v>
      </c>
      <c r="N69" s="23">
        <f t="shared" si="15"/>
        <v>8.9070695856373767</v>
      </c>
      <c r="O69" s="23">
        <f t="shared" si="15"/>
        <v>2.7416748618508957</v>
      </c>
      <c r="P69" s="23">
        <f t="shared" si="15"/>
        <v>7.6739906408800795</v>
      </c>
      <c r="Q69" s="23">
        <f t="shared" si="15"/>
        <v>3.9747538066081916</v>
      </c>
      <c r="R69" s="23">
        <f t="shared" si="15"/>
        <v>6.4409116961227841</v>
      </c>
      <c r="S69" s="15" t="e">
        <f t="shared" ref="S69:S84" si="48">+IF(B69=0,NA(),B69)</f>
        <v>#N/A</v>
      </c>
      <c r="T69" s="23" t="e">
        <f t="shared" ref="T69:T84" si="49">+IF(B70=0,NA(),J69)</f>
        <v>#N/A</v>
      </c>
      <c r="U69" s="12">
        <f t="shared" ref="U69:U84" si="50">+IF(B70=0,J69,NA())</f>
        <v>5.2078327513654878</v>
      </c>
      <c r="V69" s="12" t="e">
        <f>+IF(C69=MAX(IMAE!G:G),'IMAE shewhart'!B69,NA())</f>
        <v>#N/A</v>
      </c>
    </row>
    <row r="70" spans="1:26" x14ac:dyDescent="0.3">
      <c r="A70" s="12">
        <f t="shared" ref="A70:A84" si="51">+A69+1</f>
        <v>67</v>
      </c>
      <c r="B70" s="12">
        <f>+'IMAE para s'!E68</f>
        <v>0</v>
      </c>
      <c r="C70" s="14">
        <f t="shared" ref="C70:C84" si="52">+EOMONTH(C69,1)</f>
        <v>45504</v>
      </c>
      <c r="D70" s="12">
        <f t="shared" si="43"/>
        <v>2024</v>
      </c>
      <c r="E70" s="12">
        <f t="shared" si="44"/>
        <v>7</v>
      </c>
      <c r="F70" s="12" t="str">
        <f t="shared" si="45"/>
        <v>20247</v>
      </c>
      <c r="G70" s="12">
        <f>+(A70*'IMAE regresion'!$B$18)+'IMAE regresion'!$B$17</f>
        <v>5.0236148764916084</v>
      </c>
      <c r="I70" s="12">
        <f t="shared" si="13"/>
        <v>0.15235607349691999</v>
      </c>
      <c r="J70" s="12">
        <f t="shared" si="46"/>
        <v>5.1759709499885282</v>
      </c>
      <c r="K70" s="15">
        <f t="shared" si="47"/>
        <v>-5.1759709499885282</v>
      </c>
      <c r="L70" s="12">
        <f t="shared" ref="L70:L75" si="53">+ABS(K70-K69)</f>
        <v>3.1861801376959598E-2</v>
      </c>
      <c r="M70" s="23">
        <f t="shared" si="15"/>
        <v>1.4767341157166403</v>
      </c>
      <c r="N70" s="23">
        <f t="shared" si="15"/>
        <v>8.8752077842604162</v>
      </c>
      <c r="O70" s="23">
        <f t="shared" si="15"/>
        <v>2.7098130604739361</v>
      </c>
      <c r="P70" s="23">
        <f t="shared" si="15"/>
        <v>7.6421288395031208</v>
      </c>
      <c r="Q70" s="23">
        <f t="shared" si="15"/>
        <v>3.942892005231232</v>
      </c>
      <c r="R70" s="23">
        <f t="shared" si="15"/>
        <v>6.4090498947458245</v>
      </c>
      <c r="S70" s="15" t="e">
        <f t="shared" si="48"/>
        <v>#N/A</v>
      </c>
      <c r="T70" s="23" t="e">
        <f t="shared" si="49"/>
        <v>#N/A</v>
      </c>
      <c r="U70" s="12">
        <f t="shared" si="50"/>
        <v>5.1759709499885282</v>
      </c>
      <c r="V70" s="12" t="e">
        <f>+IF(C70=MAX(IMAE!G:G),'IMAE shewhart'!B70,NA())</f>
        <v>#N/A</v>
      </c>
    </row>
    <row r="71" spans="1:26" x14ac:dyDescent="0.3">
      <c r="A71" s="12">
        <f t="shared" si="51"/>
        <v>68</v>
      </c>
      <c r="B71" s="12">
        <f>+'IMAE para s'!E69</f>
        <v>0</v>
      </c>
      <c r="C71" s="14">
        <f t="shared" si="52"/>
        <v>45535</v>
      </c>
      <c r="D71" s="12">
        <f t="shared" si="43"/>
        <v>2024</v>
      </c>
      <c r="E71" s="12">
        <f t="shared" si="44"/>
        <v>8</v>
      </c>
      <c r="F71" s="12" t="str">
        <f t="shared" si="45"/>
        <v>20248</v>
      </c>
      <c r="G71" s="12">
        <f>+(A71*'IMAE regresion'!$B$18)+'IMAE regresion'!$B$17</f>
        <v>5.0623611759789142</v>
      </c>
      <c r="I71" s="12">
        <f t="shared" si="13"/>
        <v>-9.3026106617609378E-2</v>
      </c>
      <c r="J71" s="12">
        <f t="shared" si="46"/>
        <v>4.9693350693613052</v>
      </c>
      <c r="K71" s="15">
        <f t="shared" si="47"/>
        <v>-4.9693350693613052</v>
      </c>
      <c r="L71" s="12">
        <f t="shared" si="53"/>
        <v>0.20663588062722305</v>
      </c>
      <c r="M71" s="23">
        <f t="shared" si="15"/>
        <v>1.2700982350894172</v>
      </c>
      <c r="N71" s="23">
        <f t="shared" si="15"/>
        <v>8.6685719036331932</v>
      </c>
      <c r="O71" s="23">
        <f t="shared" si="15"/>
        <v>2.5031771798467131</v>
      </c>
      <c r="P71" s="23">
        <f t="shared" si="15"/>
        <v>7.4354929588758978</v>
      </c>
      <c r="Q71" s="23">
        <f t="shared" si="15"/>
        <v>3.7362561246040089</v>
      </c>
      <c r="R71" s="23">
        <f t="shared" si="15"/>
        <v>6.2024140141186015</v>
      </c>
      <c r="S71" s="15" t="e">
        <f t="shared" si="48"/>
        <v>#N/A</v>
      </c>
      <c r="T71" s="23" t="e">
        <f t="shared" si="49"/>
        <v>#N/A</v>
      </c>
      <c r="U71" s="12">
        <f t="shared" si="50"/>
        <v>4.9693350693613052</v>
      </c>
      <c r="V71" s="12" t="e">
        <f>+IF(C71=MAX(IMAE!G:G),'IMAE shewhart'!B71,NA())</f>
        <v>#N/A</v>
      </c>
    </row>
    <row r="72" spans="1:26" x14ac:dyDescent="0.3">
      <c r="A72" s="12">
        <f t="shared" si="51"/>
        <v>69</v>
      </c>
      <c r="B72" s="12">
        <f>+'IMAE para s'!E70</f>
        <v>0</v>
      </c>
      <c r="C72" s="14">
        <f t="shared" si="52"/>
        <v>45565</v>
      </c>
      <c r="D72" s="12">
        <f t="shared" si="43"/>
        <v>2024</v>
      </c>
      <c r="E72" s="12">
        <f t="shared" si="44"/>
        <v>9</v>
      </c>
      <c r="F72" s="12" t="str">
        <f t="shared" si="45"/>
        <v>20249</v>
      </c>
      <c r="G72" s="12">
        <f>+(A72*'IMAE regresion'!$B$18)+'IMAE regresion'!$B$17</f>
        <v>5.1011074754662218</v>
      </c>
      <c r="I72" s="12">
        <f t="shared" si="13"/>
        <v>-2.7061501704296997E-2</v>
      </c>
      <c r="J72" s="12">
        <f t="shared" si="46"/>
        <v>5.0740459737619243</v>
      </c>
      <c r="K72" s="15">
        <f t="shared" si="47"/>
        <v>-5.0740459737619243</v>
      </c>
      <c r="L72" s="12">
        <f t="shared" si="53"/>
        <v>0.10471090440061914</v>
      </c>
      <c r="M72" s="23">
        <f t="shared" si="15"/>
        <v>1.3748091394900364</v>
      </c>
      <c r="N72" s="23">
        <f t="shared" si="15"/>
        <v>8.7732828080338123</v>
      </c>
      <c r="O72" s="23">
        <f t="shared" si="15"/>
        <v>2.6078880842473322</v>
      </c>
      <c r="P72" s="23">
        <f t="shared" si="15"/>
        <v>7.5402038632765169</v>
      </c>
      <c r="Q72" s="23">
        <f t="shared" si="15"/>
        <v>3.8409670290046281</v>
      </c>
      <c r="R72" s="23">
        <f t="shared" si="15"/>
        <v>6.3071249185192206</v>
      </c>
      <c r="S72" s="15" t="e">
        <f t="shared" si="48"/>
        <v>#N/A</v>
      </c>
      <c r="T72" s="23" t="e">
        <f t="shared" si="49"/>
        <v>#N/A</v>
      </c>
      <c r="U72" s="12">
        <f t="shared" si="50"/>
        <v>5.0740459737619243</v>
      </c>
      <c r="V72" s="12" t="e">
        <f>+IF(C72=MAX(IMAE!G:G),'IMAE shewhart'!B72,NA())</f>
        <v>#N/A</v>
      </c>
    </row>
    <row r="73" spans="1:26" x14ac:dyDescent="0.3">
      <c r="A73" s="12">
        <f t="shared" si="51"/>
        <v>70</v>
      </c>
      <c r="B73" s="12">
        <f>+'IMAE para s'!E71</f>
        <v>0</v>
      </c>
      <c r="C73" s="14">
        <f t="shared" si="52"/>
        <v>45596</v>
      </c>
      <c r="D73" s="12">
        <f t="shared" si="43"/>
        <v>2024</v>
      </c>
      <c r="E73" s="12">
        <f t="shared" si="44"/>
        <v>10</v>
      </c>
      <c r="F73" s="12" t="str">
        <f t="shared" si="45"/>
        <v>202410</v>
      </c>
      <c r="G73" s="12">
        <f>+(A73*'IMAE regresion'!$B$18)+'IMAE regresion'!$B$17</f>
        <v>5.1398537749535276</v>
      </c>
      <c r="I73" s="12">
        <f t="shared" si="13"/>
        <v>-0.56957083450028434</v>
      </c>
      <c r="J73" s="12">
        <f t="shared" si="46"/>
        <v>4.570282940453243</v>
      </c>
      <c r="K73" s="15">
        <f t="shared" si="47"/>
        <v>-4.570282940453243</v>
      </c>
      <c r="L73" s="12">
        <f t="shared" si="53"/>
        <v>0.50376303330868133</v>
      </c>
      <c r="M73" s="23">
        <f t="shared" si="15"/>
        <v>0.87104610618135503</v>
      </c>
      <c r="N73" s="23">
        <f t="shared" si="15"/>
        <v>8.269519774725131</v>
      </c>
      <c r="O73" s="23">
        <f t="shared" si="15"/>
        <v>2.1041250509386509</v>
      </c>
      <c r="P73" s="23">
        <f t="shared" si="15"/>
        <v>7.0364408299678356</v>
      </c>
      <c r="Q73" s="23">
        <f t="shared" si="15"/>
        <v>3.3372039956959467</v>
      </c>
      <c r="R73" s="23">
        <f t="shared" si="15"/>
        <v>5.8033618852105393</v>
      </c>
      <c r="S73" s="15" t="e">
        <f t="shared" si="48"/>
        <v>#N/A</v>
      </c>
      <c r="T73" s="23" t="e">
        <f t="shared" si="49"/>
        <v>#N/A</v>
      </c>
      <c r="U73" s="12">
        <f t="shared" si="50"/>
        <v>4.570282940453243</v>
      </c>
      <c r="V73" s="12" t="e">
        <f>+IF(C73=MAX(IMAE!G:G),'IMAE shewhart'!B73,NA())</f>
        <v>#N/A</v>
      </c>
    </row>
    <row r="74" spans="1:26" x14ac:dyDescent="0.3">
      <c r="A74" s="12">
        <f t="shared" si="51"/>
        <v>71</v>
      </c>
      <c r="B74" s="12">
        <f>+'IMAE para s'!E72</f>
        <v>0</v>
      </c>
      <c r="C74" s="14">
        <f t="shared" si="52"/>
        <v>45626</v>
      </c>
      <c r="D74" s="12">
        <f t="shared" si="43"/>
        <v>2024</v>
      </c>
      <c r="E74" s="12">
        <f t="shared" si="44"/>
        <v>11</v>
      </c>
      <c r="F74" s="12" t="str">
        <f t="shared" si="45"/>
        <v>202411</v>
      </c>
      <c r="G74" s="12">
        <f>+(A74*'IMAE regresion'!$B$18)+'IMAE regresion'!$B$17</f>
        <v>5.1786000744408343</v>
      </c>
      <c r="I74" s="12">
        <f t="shared" si="13"/>
        <v>-0.14340507202538175</v>
      </c>
      <c r="J74" s="12">
        <f t="shared" si="46"/>
        <v>5.0351950024154526</v>
      </c>
      <c r="K74" s="15">
        <f t="shared" si="47"/>
        <v>-5.0351950024154526</v>
      </c>
      <c r="L74" s="12">
        <f t="shared" si="53"/>
        <v>0.46491206196220958</v>
      </c>
      <c r="M74" s="23">
        <f t="shared" si="15"/>
        <v>1.3359581681435646</v>
      </c>
      <c r="N74" s="23">
        <f t="shared" si="15"/>
        <v>8.7344318366873406</v>
      </c>
      <c r="O74" s="23">
        <f t="shared" si="15"/>
        <v>2.5690371129008605</v>
      </c>
      <c r="P74" s="23">
        <f t="shared" si="15"/>
        <v>7.5013528919300452</v>
      </c>
      <c r="Q74" s="23">
        <f t="shared" si="15"/>
        <v>3.8021160576581563</v>
      </c>
      <c r="R74" s="23">
        <f t="shared" si="15"/>
        <v>6.2682739471727489</v>
      </c>
      <c r="S74" s="15" t="e">
        <f t="shared" si="48"/>
        <v>#N/A</v>
      </c>
      <c r="T74" s="23" t="e">
        <f t="shared" si="49"/>
        <v>#N/A</v>
      </c>
      <c r="U74" s="12">
        <f t="shared" si="50"/>
        <v>5.0351950024154526</v>
      </c>
      <c r="V74" s="12" t="e">
        <f>+IF(C74=MAX(IMAE!G:G),'IMAE shewhart'!B74,NA())</f>
        <v>#N/A</v>
      </c>
    </row>
    <row r="75" spans="1:26" ht="36.6" x14ac:dyDescent="0.7">
      <c r="A75" s="12">
        <f t="shared" si="51"/>
        <v>72</v>
      </c>
      <c r="B75" s="12">
        <f>+'IMAE para s'!E73</f>
        <v>0</v>
      </c>
      <c r="C75" s="14">
        <f t="shared" si="52"/>
        <v>45657</v>
      </c>
      <c r="D75" s="12">
        <f t="shared" si="43"/>
        <v>2024</v>
      </c>
      <c r="E75" s="12">
        <f t="shared" si="44"/>
        <v>12</v>
      </c>
      <c r="F75" s="12" t="str">
        <f t="shared" si="45"/>
        <v>202412</v>
      </c>
      <c r="G75" s="12">
        <f>+(A75*'IMAE regresion'!$B$18)+'IMAE regresion'!$B$17</f>
        <v>5.2173463739281409</v>
      </c>
      <c r="I75" s="12">
        <f t="shared" si="13"/>
        <v>-0.12840580499274087</v>
      </c>
      <c r="J75" s="12">
        <f t="shared" si="46"/>
        <v>5.0889405689354001</v>
      </c>
      <c r="K75" s="15">
        <f t="shared" si="47"/>
        <v>-5.0889405689354001</v>
      </c>
      <c r="L75" s="12">
        <f t="shared" si="53"/>
        <v>5.3745566519947552E-2</v>
      </c>
      <c r="M75" s="23">
        <f t="shared" si="15"/>
        <v>1.3897037346635122</v>
      </c>
      <c r="N75" s="23">
        <f t="shared" si="15"/>
        <v>8.788177403207289</v>
      </c>
      <c r="O75" s="23">
        <f t="shared" si="15"/>
        <v>2.622782679420808</v>
      </c>
      <c r="P75" s="23">
        <f t="shared" si="15"/>
        <v>7.5550984584499918</v>
      </c>
      <c r="Q75" s="23">
        <f t="shared" si="15"/>
        <v>3.8558616241781039</v>
      </c>
      <c r="R75" s="23">
        <f t="shared" si="15"/>
        <v>6.3220195136926964</v>
      </c>
      <c r="S75" s="15" t="e">
        <f t="shared" si="48"/>
        <v>#N/A</v>
      </c>
      <c r="T75" s="23" t="e">
        <f t="shared" si="49"/>
        <v>#N/A</v>
      </c>
      <c r="U75" s="12">
        <f t="shared" si="50"/>
        <v>5.0889405689354001</v>
      </c>
      <c r="V75" s="12" t="e">
        <f>+IF(C75=MAX(IMAE!G:G),'IMAE shewhart'!B75,NA())</f>
        <v>#N/A</v>
      </c>
      <c r="W75" s="24"/>
      <c r="X75" s="25"/>
      <c r="Z75" s="26"/>
    </row>
    <row r="76" spans="1:26" ht="36.6" x14ac:dyDescent="0.7">
      <c r="A76" s="12">
        <f t="shared" si="51"/>
        <v>73</v>
      </c>
      <c r="B76" s="12">
        <f>+'IMAE para s'!E74</f>
        <v>0</v>
      </c>
      <c r="C76" s="14">
        <f t="shared" si="52"/>
        <v>45688</v>
      </c>
      <c r="D76" s="12">
        <f>+YEAR(C76)</f>
        <v>2025</v>
      </c>
      <c r="E76" s="12">
        <f>+MONTH(C76)</f>
        <v>1</v>
      </c>
      <c r="F76" s="12" t="str">
        <f>+_xlfn.CONCAT(D76,E76)</f>
        <v>20251</v>
      </c>
      <c r="G76" s="12">
        <f>+(A76*'IMAE regresion'!$B$18)+'IMAE regresion'!$B$17</f>
        <v>5.2560926734154476</v>
      </c>
      <c r="I76" s="12">
        <f t="shared" si="13"/>
        <v>5.4395221647226322E-2</v>
      </c>
      <c r="J76" s="12">
        <f>+G76+I76</f>
        <v>5.3104878950626739</v>
      </c>
      <c r="K76" s="15">
        <f>+B76-J76</f>
        <v>-5.3104878950626739</v>
      </c>
      <c r="L76" s="12">
        <f>+ABS(K76-K75)</f>
        <v>0.22154732612727379</v>
      </c>
      <c r="M76" s="23">
        <f t="shared" si="15"/>
        <v>1.6112510607907859</v>
      </c>
      <c r="N76" s="23">
        <f t="shared" si="15"/>
        <v>9.009724729334561</v>
      </c>
      <c r="O76" s="23">
        <f t="shared" si="15"/>
        <v>2.8443300055480818</v>
      </c>
      <c r="P76" s="23">
        <f t="shared" si="15"/>
        <v>7.7766457845772656</v>
      </c>
      <c r="Q76" s="23">
        <f t="shared" si="15"/>
        <v>4.0774089503053776</v>
      </c>
      <c r="R76" s="23">
        <f t="shared" si="15"/>
        <v>6.5435668398199702</v>
      </c>
      <c r="S76" s="15" t="e">
        <f t="shared" si="48"/>
        <v>#N/A</v>
      </c>
      <c r="T76" s="23" t="e">
        <f t="shared" si="49"/>
        <v>#N/A</v>
      </c>
      <c r="U76" s="12">
        <f t="shared" si="50"/>
        <v>5.3104878950626739</v>
      </c>
      <c r="V76" s="12" t="e">
        <f>+IF(C76=MAX(IMAE!G:G),'IMAE shewhart'!B76,NA())</f>
        <v>#N/A</v>
      </c>
      <c r="W76" s="24"/>
      <c r="X76" s="25"/>
      <c r="Z76" s="26"/>
    </row>
    <row r="77" spans="1:26" ht="36.6" x14ac:dyDescent="0.7">
      <c r="A77" s="12">
        <f t="shared" si="51"/>
        <v>74</v>
      </c>
      <c r="B77" s="12">
        <f>+'IMAE para s'!E75</f>
        <v>0</v>
      </c>
      <c r="C77" s="14">
        <f t="shared" si="52"/>
        <v>45716</v>
      </c>
      <c r="D77" s="12">
        <f>+YEAR(C77)</f>
        <v>2025</v>
      </c>
      <c r="E77" s="12">
        <f>+MONTH(C77)</f>
        <v>2</v>
      </c>
      <c r="F77" s="12" t="str">
        <f>+_xlfn.CONCAT(D77,E77)</f>
        <v>20252</v>
      </c>
      <c r="G77" s="12">
        <f>+(A77*'IMAE regresion'!$B$18)+'IMAE regresion'!$B$17</f>
        <v>5.2948389729027543</v>
      </c>
      <c r="I77" s="12">
        <f t="shared" si="13"/>
        <v>0.17225172825614762</v>
      </c>
      <c r="J77" s="12">
        <f>+G77+I77</f>
        <v>5.4670907011589023</v>
      </c>
      <c r="K77" s="15">
        <f>+B77-J77</f>
        <v>-5.4670907011589023</v>
      </c>
      <c r="L77" s="12">
        <f>+ABS(K77-K76)</f>
        <v>0.15660280609622834</v>
      </c>
      <c r="M77" s="23">
        <f t="shared" si="15"/>
        <v>1.7678538668870143</v>
      </c>
      <c r="N77" s="23">
        <f t="shared" si="15"/>
        <v>9.1663275354307903</v>
      </c>
      <c r="O77" s="23">
        <f t="shared" si="15"/>
        <v>3.0009328116443101</v>
      </c>
      <c r="P77" s="23">
        <f t="shared" si="15"/>
        <v>7.9332485906734949</v>
      </c>
      <c r="Q77" s="23">
        <f t="shared" si="15"/>
        <v>4.234011756401606</v>
      </c>
      <c r="R77" s="23">
        <f t="shared" si="15"/>
        <v>6.7001696459161986</v>
      </c>
      <c r="S77" s="15" t="e">
        <f t="shared" si="48"/>
        <v>#N/A</v>
      </c>
      <c r="T77" s="23" t="e">
        <f t="shared" si="49"/>
        <v>#N/A</v>
      </c>
      <c r="U77" s="12">
        <f t="shared" si="50"/>
        <v>5.4670907011589023</v>
      </c>
      <c r="V77" s="12" t="e">
        <f>+IF(C77=MAX(IMAE!G:G),'IMAE shewhart'!B77,NA())</f>
        <v>#N/A</v>
      </c>
      <c r="W77" s="24"/>
      <c r="X77" s="25"/>
      <c r="Z77" s="26"/>
    </row>
    <row r="78" spans="1:26" ht="36.6" x14ac:dyDescent="0.7">
      <c r="A78" s="12">
        <f t="shared" si="51"/>
        <v>75</v>
      </c>
      <c r="B78" s="12">
        <f>+'IMAE para s'!E76</f>
        <v>0</v>
      </c>
      <c r="C78" s="14">
        <f t="shared" si="52"/>
        <v>45747</v>
      </c>
      <c r="D78" s="12">
        <f>+YEAR(C78)</f>
        <v>2025</v>
      </c>
      <c r="E78" s="12">
        <f>+MONTH(C78)</f>
        <v>3</v>
      </c>
      <c r="F78" s="12" t="str">
        <f>+_xlfn.CONCAT(D78,E78)</f>
        <v>20253</v>
      </c>
      <c r="G78" s="12">
        <f>+(A78*'IMAE regresion'!$B$18)+'IMAE regresion'!$B$17</f>
        <v>5.333585272390061</v>
      </c>
      <c r="I78" s="12">
        <f t="shared" si="13"/>
        <v>0.10635429947606818</v>
      </c>
      <c r="J78" s="12">
        <f>+G78+I78</f>
        <v>5.4399395718661294</v>
      </c>
      <c r="K78" s="15">
        <f>+B78-J78</f>
        <v>-5.4399395718661294</v>
      </c>
      <c r="L78" s="12">
        <f>+ABS(K78-K77)</f>
        <v>2.7151129292772858E-2</v>
      </c>
      <c r="M78" s="23">
        <f t="shared" si="15"/>
        <v>1.7407027375942414</v>
      </c>
      <c r="N78" s="23">
        <f t="shared" si="15"/>
        <v>9.1391764061380165</v>
      </c>
      <c r="O78" s="23">
        <f t="shared" si="15"/>
        <v>2.9737816823515373</v>
      </c>
      <c r="P78" s="23">
        <f t="shared" si="15"/>
        <v>7.9060974613807211</v>
      </c>
      <c r="Q78" s="23">
        <f t="shared" si="15"/>
        <v>4.2068606271088331</v>
      </c>
      <c r="R78" s="23">
        <f t="shared" si="15"/>
        <v>6.6730185166234257</v>
      </c>
      <c r="S78" s="15" t="e">
        <f t="shared" si="48"/>
        <v>#N/A</v>
      </c>
      <c r="T78" s="23" t="e">
        <f t="shared" si="49"/>
        <v>#N/A</v>
      </c>
      <c r="U78" s="12">
        <f t="shared" si="50"/>
        <v>5.4399395718661294</v>
      </c>
      <c r="V78" s="12" t="e">
        <f>+IF(C78=MAX(IMAE!G:G),'IMAE shewhart'!B78,NA())</f>
        <v>#N/A</v>
      </c>
      <c r="W78" s="24"/>
      <c r="X78" s="25"/>
      <c r="Z78" s="26"/>
    </row>
    <row r="79" spans="1:26" x14ac:dyDescent="0.3">
      <c r="A79" s="12">
        <f t="shared" si="51"/>
        <v>76</v>
      </c>
      <c r="B79" s="12">
        <f>+'IMAE para s'!E77</f>
        <v>0</v>
      </c>
      <c r="C79" s="14">
        <f t="shared" si="52"/>
        <v>45777</v>
      </c>
      <c r="D79" s="12">
        <f t="shared" ref="D79:D84" si="54">+YEAR(C79)</f>
        <v>2025</v>
      </c>
      <c r="E79" s="12">
        <f t="shared" ref="E79:E84" si="55">+MONTH(C79)</f>
        <v>4</v>
      </c>
      <c r="F79" s="12" t="str">
        <f t="shared" ref="F79:F84" si="56">+_xlfn.CONCAT(D79,E79)</f>
        <v>20254</v>
      </c>
      <c r="G79" s="12">
        <f>+(A79*'IMAE regresion'!$B$18)+'IMAE regresion'!$B$17</f>
        <v>5.3723315718773677</v>
      </c>
      <c r="I79" s="12">
        <f t="shared" si="13"/>
        <v>-2.4360496637755523E-3</v>
      </c>
      <c r="J79" s="12">
        <f t="shared" ref="J79:J84" si="57">+G79+I79</f>
        <v>5.369895522213592</v>
      </c>
      <c r="K79" s="15">
        <f t="shared" ref="K79:K84" si="58">+B79-J79</f>
        <v>-5.369895522213592</v>
      </c>
      <c r="L79" s="12">
        <f t="shared" ref="L79:L84" si="59">+ABS(K79-K78)</f>
        <v>7.004404965253741E-2</v>
      </c>
      <c r="M79" s="23">
        <f t="shared" si="15"/>
        <v>1.670658687941704</v>
      </c>
      <c r="N79" s="23">
        <f t="shared" si="15"/>
        <v>9.0691323564854791</v>
      </c>
      <c r="O79" s="23">
        <f t="shared" si="15"/>
        <v>2.9037376326989999</v>
      </c>
      <c r="P79" s="23">
        <f t="shared" si="15"/>
        <v>7.8360534117281837</v>
      </c>
      <c r="Q79" s="23">
        <f t="shared" si="15"/>
        <v>4.1368165774562957</v>
      </c>
      <c r="R79" s="23">
        <f t="shared" si="15"/>
        <v>6.6029744669708883</v>
      </c>
      <c r="S79" s="15" t="e">
        <f t="shared" si="48"/>
        <v>#N/A</v>
      </c>
      <c r="T79" s="23" t="e">
        <f t="shared" si="49"/>
        <v>#N/A</v>
      </c>
      <c r="U79" s="12">
        <f t="shared" si="50"/>
        <v>5.369895522213592</v>
      </c>
      <c r="V79" s="12" t="e">
        <f>+IF(C79=MAX(IMAE!G:G),'IMAE shewhart'!B79,NA())</f>
        <v>#N/A</v>
      </c>
      <c r="W79" s="27"/>
      <c r="X79" s="27"/>
      <c r="Y79" s="27"/>
      <c r="Z79" s="27"/>
    </row>
    <row r="80" spans="1:26" x14ac:dyDescent="0.3">
      <c r="A80" s="12">
        <f t="shared" si="51"/>
        <v>77</v>
      </c>
      <c r="B80" s="12">
        <f>+'IMAE para s'!E78</f>
        <v>0</v>
      </c>
      <c r="C80" s="14">
        <f t="shared" si="52"/>
        <v>45808</v>
      </c>
      <c r="D80" s="12">
        <f t="shared" si="54"/>
        <v>2025</v>
      </c>
      <c r="E80" s="12">
        <f t="shared" si="55"/>
        <v>5</v>
      </c>
      <c r="F80" s="12" t="str">
        <f t="shared" si="56"/>
        <v>20255</v>
      </c>
      <c r="G80" s="12">
        <f>+(A80*'IMAE regresion'!$B$18)+'IMAE regresion'!$B$17</f>
        <v>5.4110778713646743</v>
      </c>
      <c r="I80" s="12">
        <f t="shared" si="13"/>
        <v>0.2555838722665279</v>
      </c>
      <c r="J80" s="12">
        <f t="shared" si="57"/>
        <v>5.6666617436312023</v>
      </c>
      <c r="K80" s="15">
        <f t="shared" si="58"/>
        <v>-5.6666617436312023</v>
      </c>
      <c r="L80" s="12">
        <f t="shared" si="59"/>
        <v>0.29676622141761033</v>
      </c>
      <c r="M80" s="23">
        <f t="shared" ref="M80:R84" si="60">($J80)+(M$1*$M$2)</f>
        <v>1.9674249093593144</v>
      </c>
      <c r="N80" s="23">
        <f t="shared" si="60"/>
        <v>9.3658985779030903</v>
      </c>
      <c r="O80" s="23">
        <f t="shared" si="60"/>
        <v>3.2005038541166102</v>
      </c>
      <c r="P80" s="23">
        <f t="shared" si="60"/>
        <v>8.1328196331457949</v>
      </c>
      <c r="Q80" s="23">
        <f t="shared" si="60"/>
        <v>4.4335827988739061</v>
      </c>
      <c r="R80" s="23">
        <f t="shared" si="60"/>
        <v>6.8997406883884986</v>
      </c>
      <c r="S80" s="15" t="e">
        <f t="shared" si="48"/>
        <v>#N/A</v>
      </c>
      <c r="T80" s="23" t="e">
        <f t="shared" si="49"/>
        <v>#N/A</v>
      </c>
      <c r="U80" s="12">
        <f t="shared" si="50"/>
        <v>5.6666617436312023</v>
      </c>
      <c r="V80" s="12" t="e">
        <f>+IF(C80=MAX(IMAE!G:G),'IMAE shewhart'!B80,NA())</f>
        <v>#N/A</v>
      </c>
      <c r="W80" s="27"/>
      <c r="X80" s="27"/>
      <c r="Y80" s="27"/>
      <c r="Z80" s="27"/>
    </row>
    <row r="81" spans="1:26" x14ac:dyDescent="0.3">
      <c r="A81" s="12">
        <f t="shared" si="51"/>
        <v>78</v>
      </c>
      <c r="B81" s="12">
        <f>+'IMAE para s'!E79</f>
        <v>0</v>
      </c>
      <c r="C81" s="14">
        <f t="shared" si="52"/>
        <v>45838</v>
      </c>
      <c r="D81" s="12">
        <f t="shared" si="54"/>
        <v>2025</v>
      </c>
      <c r="E81" s="12">
        <f t="shared" si="55"/>
        <v>6</v>
      </c>
      <c r="F81" s="12" t="str">
        <f t="shared" si="56"/>
        <v>20256</v>
      </c>
      <c r="G81" s="12">
        <f>+(A81*'IMAE regresion'!$B$18)+'IMAE regresion'!$B$17</f>
        <v>5.449824170851981</v>
      </c>
      <c r="I81" s="12">
        <f t="shared" ref="I81:I84" si="61">+I69</f>
        <v>0.22296417436118682</v>
      </c>
      <c r="J81" s="12">
        <f t="shared" si="57"/>
        <v>5.672788345213168</v>
      </c>
      <c r="K81" s="15">
        <f t="shared" si="58"/>
        <v>-5.672788345213168</v>
      </c>
      <c r="L81" s="12">
        <f t="shared" si="59"/>
        <v>6.1266015819656516E-3</v>
      </c>
      <c r="M81" s="23">
        <f t="shared" si="60"/>
        <v>1.97355151094128</v>
      </c>
      <c r="N81" s="23">
        <f t="shared" si="60"/>
        <v>9.3720251794850569</v>
      </c>
      <c r="O81" s="23">
        <f t="shared" si="60"/>
        <v>3.2066304556985759</v>
      </c>
      <c r="P81" s="23">
        <f t="shared" si="60"/>
        <v>8.1389462347277597</v>
      </c>
      <c r="Q81" s="23">
        <f t="shared" si="60"/>
        <v>4.4397094004558717</v>
      </c>
      <c r="R81" s="23">
        <f t="shared" si="60"/>
        <v>6.9058672899704643</v>
      </c>
      <c r="S81" s="15" t="e">
        <f t="shared" si="48"/>
        <v>#N/A</v>
      </c>
      <c r="T81" s="23" t="e">
        <f t="shared" si="49"/>
        <v>#N/A</v>
      </c>
      <c r="U81" s="12">
        <f t="shared" si="50"/>
        <v>5.672788345213168</v>
      </c>
      <c r="V81" s="12" t="e">
        <f>+IF(C81=MAX(IMAE!G:G),'IMAE shewhart'!B81,NA())</f>
        <v>#N/A</v>
      </c>
      <c r="W81" s="27"/>
      <c r="X81" s="27"/>
      <c r="Y81" s="27"/>
      <c r="Z81" s="27"/>
    </row>
    <row r="82" spans="1:26" x14ac:dyDescent="0.3">
      <c r="A82" s="12">
        <f t="shared" si="51"/>
        <v>79</v>
      </c>
      <c r="B82" s="12">
        <f>+'IMAE para s'!E80</f>
        <v>0</v>
      </c>
      <c r="C82" s="14">
        <f t="shared" si="52"/>
        <v>45869</v>
      </c>
      <c r="D82" s="12">
        <f t="shared" si="54"/>
        <v>2025</v>
      </c>
      <c r="E82" s="12">
        <f t="shared" si="55"/>
        <v>7</v>
      </c>
      <c r="F82" s="12" t="str">
        <f t="shared" si="56"/>
        <v>20257</v>
      </c>
      <c r="G82" s="12">
        <f>+(A82*'IMAE regresion'!$B$18)+'IMAE regresion'!$B$17</f>
        <v>5.4885704703392877</v>
      </c>
      <c r="I82" s="12">
        <f t="shared" si="61"/>
        <v>0.15235607349691999</v>
      </c>
      <c r="J82" s="12">
        <f t="shared" si="57"/>
        <v>5.6409265438362075</v>
      </c>
      <c r="K82" s="15">
        <f t="shared" si="58"/>
        <v>-5.6409265438362075</v>
      </c>
      <c r="L82" s="12">
        <f t="shared" si="59"/>
        <v>3.1861801376960486E-2</v>
      </c>
      <c r="M82" s="23">
        <f t="shared" si="60"/>
        <v>1.9416897095643195</v>
      </c>
      <c r="N82" s="23">
        <f t="shared" si="60"/>
        <v>9.3401633781080946</v>
      </c>
      <c r="O82" s="23">
        <f t="shared" si="60"/>
        <v>3.1747686543216154</v>
      </c>
      <c r="P82" s="23">
        <f t="shared" si="60"/>
        <v>8.1070844333507992</v>
      </c>
      <c r="Q82" s="23">
        <f t="shared" si="60"/>
        <v>4.4078475990789112</v>
      </c>
      <c r="R82" s="23">
        <f t="shared" si="60"/>
        <v>6.8740054885935038</v>
      </c>
      <c r="S82" s="15" t="e">
        <f t="shared" si="48"/>
        <v>#N/A</v>
      </c>
      <c r="T82" s="23" t="e">
        <f t="shared" si="49"/>
        <v>#N/A</v>
      </c>
      <c r="U82" s="12">
        <f t="shared" si="50"/>
        <v>5.6409265438362075</v>
      </c>
      <c r="V82" s="12" t="e">
        <f>+IF(C82=MAX(IMAE!G:G),'IMAE shewhart'!B82,NA())</f>
        <v>#N/A</v>
      </c>
      <c r="W82" s="27"/>
      <c r="X82" s="27"/>
      <c r="Y82" s="27"/>
      <c r="Z82" s="27"/>
    </row>
    <row r="83" spans="1:26" x14ac:dyDescent="0.3">
      <c r="A83" s="12">
        <f t="shared" si="51"/>
        <v>80</v>
      </c>
      <c r="B83" s="12">
        <f>+'IMAE para s'!E81</f>
        <v>0</v>
      </c>
      <c r="C83" s="14">
        <f t="shared" si="52"/>
        <v>45900</v>
      </c>
      <c r="D83" s="12">
        <f t="shared" si="54"/>
        <v>2025</v>
      </c>
      <c r="E83" s="12">
        <f t="shared" si="55"/>
        <v>8</v>
      </c>
      <c r="F83" s="12" t="str">
        <f t="shared" si="56"/>
        <v>20258</v>
      </c>
      <c r="G83" s="12">
        <f>+(A83*'IMAE regresion'!$B$18)+'IMAE regresion'!$B$17</f>
        <v>5.5273167698265944</v>
      </c>
      <c r="I83" s="12">
        <f t="shared" si="61"/>
        <v>-9.3026106617609378E-2</v>
      </c>
      <c r="J83" s="12">
        <f t="shared" si="57"/>
        <v>5.4342906632089854</v>
      </c>
      <c r="K83" s="15">
        <f t="shared" si="58"/>
        <v>-5.4342906632089854</v>
      </c>
      <c r="L83" s="12">
        <f t="shared" si="59"/>
        <v>0.20663588062722216</v>
      </c>
      <c r="M83" s="23">
        <f t="shared" si="60"/>
        <v>1.7350538289370974</v>
      </c>
      <c r="N83" s="23">
        <f t="shared" si="60"/>
        <v>9.1335274974808733</v>
      </c>
      <c r="O83" s="23">
        <f t="shared" si="60"/>
        <v>2.9681327736943932</v>
      </c>
      <c r="P83" s="23">
        <f t="shared" si="60"/>
        <v>7.9004485527235779</v>
      </c>
      <c r="Q83" s="23">
        <f t="shared" si="60"/>
        <v>4.2012117184516891</v>
      </c>
      <c r="R83" s="23">
        <f t="shared" si="60"/>
        <v>6.6673696079662816</v>
      </c>
      <c r="S83" s="15" t="e">
        <f t="shared" si="48"/>
        <v>#N/A</v>
      </c>
      <c r="T83" s="23" t="e">
        <f t="shared" si="49"/>
        <v>#N/A</v>
      </c>
      <c r="U83" s="12">
        <f t="shared" si="50"/>
        <v>5.4342906632089854</v>
      </c>
      <c r="V83" s="12" t="e">
        <f>+IF(C83=MAX(IMAE!G:G),'IMAE shewhart'!B83,NA())</f>
        <v>#N/A</v>
      </c>
      <c r="W83" s="27"/>
      <c r="X83" s="27"/>
      <c r="Y83" s="27"/>
      <c r="Z83" s="27"/>
    </row>
    <row r="84" spans="1:26" x14ac:dyDescent="0.3">
      <c r="A84" s="12">
        <f t="shared" si="51"/>
        <v>81</v>
      </c>
      <c r="B84" s="12">
        <f>+'IMAE para s'!E82</f>
        <v>0</v>
      </c>
      <c r="C84" s="14">
        <f t="shared" si="52"/>
        <v>45930</v>
      </c>
      <c r="D84" s="12">
        <f t="shared" si="54"/>
        <v>2025</v>
      </c>
      <c r="E84" s="12">
        <f t="shared" si="55"/>
        <v>9</v>
      </c>
      <c r="F84" s="12" t="str">
        <f t="shared" si="56"/>
        <v>20259</v>
      </c>
      <c r="G84" s="12">
        <f>+(A84*'IMAE regresion'!$B$18)+'IMAE regresion'!$B$17</f>
        <v>5.566063069313901</v>
      </c>
      <c r="I84" s="12">
        <f t="shared" si="61"/>
        <v>-2.7061501704296997E-2</v>
      </c>
      <c r="J84" s="12">
        <f t="shared" si="57"/>
        <v>5.5390015676096045</v>
      </c>
      <c r="K84" s="15">
        <f t="shared" si="58"/>
        <v>-5.5390015676096045</v>
      </c>
      <c r="L84" s="12">
        <f t="shared" si="59"/>
        <v>0.10471090440061914</v>
      </c>
      <c r="M84" s="23">
        <f t="shared" si="60"/>
        <v>1.8397647333377165</v>
      </c>
      <c r="N84" s="23">
        <f t="shared" si="60"/>
        <v>9.2382384018814925</v>
      </c>
      <c r="O84" s="23">
        <f t="shared" si="60"/>
        <v>3.0728436780950124</v>
      </c>
      <c r="P84" s="23">
        <f t="shared" si="60"/>
        <v>8.0051594571241971</v>
      </c>
      <c r="Q84" s="23">
        <f t="shared" si="60"/>
        <v>4.3059226228523082</v>
      </c>
      <c r="R84" s="23">
        <f t="shared" si="60"/>
        <v>6.7720805123669008</v>
      </c>
      <c r="S84" s="15" t="e">
        <f t="shared" si="48"/>
        <v>#N/A</v>
      </c>
      <c r="T84" s="23" t="e">
        <f t="shared" si="49"/>
        <v>#N/A</v>
      </c>
      <c r="U84" s="12">
        <f t="shared" si="50"/>
        <v>5.5390015676096045</v>
      </c>
      <c r="V84" s="12" t="e">
        <f>+IF(C84=MAX(IMAE!G:G),'IMAE shewhart'!B84,NA())</f>
        <v>#N/A</v>
      </c>
      <c r="W84" s="27"/>
      <c r="X84" s="27"/>
      <c r="Y84" s="27"/>
      <c r="Z84" s="27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>
      <selection activeCell="E63" sqref="E63"/>
    </sheetView>
  </sheetViews>
  <sheetFormatPr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134</v>
      </c>
      <c r="C1" t="s">
        <v>135</v>
      </c>
      <c r="D1" s="1" t="s">
        <v>135</v>
      </c>
      <c r="E1" t="s">
        <v>136</v>
      </c>
      <c r="F1" t="s">
        <v>137</v>
      </c>
      <c r="G1" s="1">
        <f>+MAX(IMAE!D:D)</f>
        <v>0</v>
      </c>
    </row>
    <row r="2" spans="1:7" x14ac:dyDescent="0.3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>
      <selection activeCell="F60" sqref="F60"/>
    </sheetView>
  </sheetViews>
  <sheetFormatPr defaultColWidth="8.88671875" defaultRowHeight="15.6" x14ac:dyDescent="0.3"/>
  <cols>
    <col min="1" max="16384" width="8.88671875" style="12"/>
  </cols>
  <sheetData>
    <row r="1" spans="1:9" x14ac:dyDescent="0.3">
      <c r="A1" t="s">
        <v>94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9" t="s">
        <v>95</v>
      </c>
      <c r="B3" s="29"/>
      <c r="C3"/>
      <c r="D3"/>
      <c r="E3"/>
      <c r="F3"/>
      <c r="G3"/>
      <c r="H3"/>
      <c r="I3"/>
    </row>
    <row r="4" spans="1:9" x14ac:dyDescent="0.3">
      <c r="A4" t="s">
        <v>96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97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98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99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3" t="s">
        <v>100</v>
      </c>
      <c r="B8" s="13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101</v>
      </c>
      <c r="B10"/>
      <c r="C10"/>
      <c r="D10"/>
      <c r="E10"/>
      <c r="F10"/>
      <c r="G10"/>
      <c r="H10"/>
      <c r="I10"/>
    </row>
    <row r="11" spans="1:9" x14ac:dyDescent="0.3">
      <c r="A11" s="28"/>
      <c r="B11" s="28" t="s">
        <v>102</v>
      </c>
      <c r="C11" s="28" t="s">
        <v>103</v>
      </c>
      <c r="D11" s="28" t="s">
        <v>104</v>
      </c>
      <c r="E11" s="28" t="s">
        <v>105</v>
      </c>
      <c r="F11" s="28" t="s">
        <v>106</v>
      </c>
      <c r="G11"/>
      <c r="H11"/>
      <c r="I11"/>
    </row>
    <row r="12" spans="1:9" x14ac:dyDescent="0.3">
      <c r="A12" t="s">
        <v>107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108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3" t="s">
        <v>109</v>
      </c>
      <c r="B14" s="13">
        <v>59</v>
      </c>
      <c r="C14" s="13">
        <v>572.05650000000003</v>
      </c>
      <c r="D14" s="13"/>
      <c r="E14" s="13"/>
      <c r="F14" s="13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8"/>
      <c r="B16" s="28" t="s">
        <v>110</v>
      </c>
      <c r="C16" s="28" t="s">
        <v>99</v>
      </c>
      <c r="D16" s="28" t="s">
        <v>111</v>
      </c>
      <c r="E16" s="28" t="s">
        <v>112</v>
      </c>
      <c r="F16" s="28" t="s">
        <v>113</v>
      </c>
      <c r="G16" s="28" t="s">
        <v>114</v>
      </c>
      <c r="H16" s="28" t="s">
        <v>115</v>
      </c>
      <c r="I16" s="28" t="s">
        <v>116</v>
      </c>
    </row>
    <row r="17" spans="1:9" x14ac:dyDescent="0.3">
      <c r="A17" t="s">
        <v>117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3" t="s">
        <v>118</v>
      </c>
      <c r="B18" s="13" t="e">
        <f>+SLOPE('IMAE para s (2)'!E2:E61,'IMAE para s (2)'!A2:A61)</f>
        <v>#NUM!</v>
      </c>
      <c r="C18" s="13">
        <v>2.2112843694515161E-2</v>
      </c>
      <c r="D18" s="13">
        <v>-2.6481412145840109</v>
      </c>
      <c r="E18" s="13">
        <v>1.0407526045813194E-2</v>
      </c>
      <c r="F18" s="13">
        <v>-0.10282159860658148</v>
      </c>
      <c r="G18" s="13">
        <v>-1.4294266911618045E-2</v>
      </c>
      <c r="H18" s="13">
        <v>-0.10282159860658148</v>
      </c>
      <c r="I18" s="13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119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8" t="s">
        <v>120</v>
      </c>
      <c r="B24" s="28" t="s">
        <v>121</v>
      </c>
      <c r="C24" s="28" t="s">
        <v>122</v>
      </c>
      <c r="D24"/>
      <c r="E24"/>
      <c r="F24"/>
      <c r="G24"/>
      <c r="H24"/>
      <c r="I24"/>
    </row>
    <row r="25" spans="1:9" x14ac:dyDescent="0.3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2" thickBot="1" x14ac:dyDescent="0.35">
      <c r="A84" s="13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3"/>
      <c r="B87" s="13"/>
      <c r="C87" s="13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3"/>
      <c r="B98" s="13"/>
      <c r="C98" s="13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topLeftCell="A89" zoomScale="85" zoomScaleNormal="85" workbookViewId="0">
      <selection activeCell="T96" sqref="T95:T96"/>
    </sheetView>
  </sheetViews>
  <sheetFormatPr defaultColWidth="8.88671875" defaultRowHeight="15.6" x14ac:dyDescent="0.3"/>
  <cols>
    <col min="1" max="1" width="8.88671875" style="12"/>
    <col min="2" max="2" width="16.6640625" style="12" bestFit="1" customWidth="1"/>
    <col min="3" max="3" width="13" style="14" bestFit="1" customWidth="1"/>
    <col min="4" max="6" width="8.88671875" style="12"/>
    <col min="7" max="7" width="13.88671875" style="12" bestFit="1" customWidth="1"/>
    <col min="8" max="16" width="8.88671875" style="12"/>
    <col min="17" max="17" width="12.6640625" style="12" bestFit="1" customWidth="1"/>
    <col min="18" max="18" width="8.88671875" style="12"/>
    <col min="19" max="19" width="14" style="12" bestFit="1" customWidth="1"/>
    <col min="20" max="20" width="12.6640625" style="12" bestFit="1" customWidth="1"/>
    <col min="21" max="21" width="8.88671875" style="12"/>
    <col min="22" max="22" width="14" style="12" bestFit="1" customWidth="1"/>
    <col min="23" max="23" width="17.6640625" style="12" bestFit="1" customWidth="1"/>
    <col min="24" max="24" width="15.6640625" style="12" bestFit="1" customWidth="1"/>
    <col min="25" max="25" width="15.5546875" style="12" bestFit="1" customWidth="1"/>
    <col min="26" max="26" width="16.33203125" style="12" customWidth="1"/>
    <col min="27" max="16384" width="8.88671875" style="12"/>
  </cols>
  <sheetData>
    <row r="1" spans="1:1011" ht="16.2" thickBot="1" x14ac:dyDescent="0.35">
      <c r="M1" s="12">
        <v>-3</v>
      </c>
      <c r="N1" s="12">
        <v>3</v>
      </c>
      <c r="O1" s="12">
        <v>-2</v>
      </c>
      <c r="P1" s="12">
        <v>2</v>
      </c>
      <c r="Q1" s="12">
        <v>-1</v>
      </c>
      <c r="R1" s="12">
        <v>1</v>
      </c>
    </row>
    <row r="2" spans="1:1011" ht="16.2" thickBot="1" x14ac:dyDescent="0.35">
      <c r="G2" s="16" t="s">
        <v>121</v>
      </c>
      <c r="H2" s="16" t="s">
        <v>122</v>
      </c>
      <c r="L2" s="12" t="e">
        <f>+AVERAGE(L5:L63)</f>
        <v>#NUM!</v>
      </c>
      <c r="M2" s="12" t="e">
        <f>+(L2*2.66)/3</f>
        <v>#NUM!</v>
      </c>
    </row>
    <row r="3" spans="1:1011" s="20" customFormat="1" ht="12.75" customHeight="1" x14ac:dyDescent="0.3">
      <c r="A3" s="17" t="s">
        <v>120</v>
      </c>
      <c r="B3" s="17" t="s">
        <v>123</v>
      </c>
      <c r="C3" s="18"/>
      <c r="D3" s="17"/>
      <c r="E3" s="17" t="s">
        <v>61</v>
      </c>
      <c r="F3" s="19"/>
      <c r="G3" s="16" t="s">
        <v>121</v>
      </c>
      <c r="H3" s="16" t="s">
        <v>122</v>
      </c>
      <c r="I3" s="17" t="s">
        <v>124</v>
      </c>
      <c r="J3" s="17" t="s">
        <v>125</v>
      </c>
      <c r="K3" s="20" t="s">
        <v>126</v>
      </c>
      <c r="M3" s="21" t="s">
        <v>127</v>
      </c>
      <c r="N3" s="21" t="s">
        <v>128</v>
      </c>
      <c r="O3" s="21" t="s">
        <v>129</v>
      </c>
      <c r="P3" s="21" t="s">
        <v>130</v>
      </c>
      <c r="Q3" s="21" t="s">
        <v>131</v>
      </c>
      <c r="R3" s="21" t="s">
        <v>132</v>
      </c>
      <c r="S3" s="20" t="s">
        <v>133</v>
      </c>
      <c r="T3" s="20" t="s">
        <v>138</v>
      </c>
      <c r="U3" s="20" t="s">
        <v>139</v>
      </c>
      <c r="V3" s="20" t="s">
        <v>140</v>
      </c>
      <c r="ALV3" s="22">
        <v>0.151848757271285</v>
      </c>
      <c r="ALW3" s="22">
        <v>1.71815124272872</v>
      </c>
    </row>
    <row r="4" spans="1:1011" x14ac:dyDescent="0.3">
      <c r="A4" s="12">
        <v>1</v>
      </c>
      <c r="B4" s="12" t="e">
        <f>+'IMAE para s (2)'!E2</f>
        <v>#NUM!</v>
      </c>
      <c r="C4" s="14" t="e">
        <f>+'IMAE para s (2)'!D2</f>
        <v>#NUM!</v>
      </c>
      <c r="D4" s="12" t="e">
        <f>+YEAR(C4)</f>
        <v>#NUM!</v>
      </c>
      <c r="E4" s="12" t="e">
        <f>+MONTH(C4)</f>
        <v>#NUM!</v>
      </c>
      <c r="F4" s="12" t="e">
        <f>+_xlfn.CONCAT(D4,E4)</f>
        <v>#NUM!</v>
      </c>
      <c r="G4" s="12" t="e">
        <f>+'IMAE regresion (2)'!B25</f>
        <v>#NUM!</v>
      </c>
      <c r="H4" s="12" t="e">
        <f>+'IMAE regresion (2)'!C25</f>
        <v>#NUM!</v>
      </c>
      <c r="I4" s="12" t="e">
        <f>+AVERAGE(H4,H16,H28,H40,H64,H52)</f>
        <v>#NUM!</v>
      </c>
      <c r="J4" s="12" t="e">
        <f>+G4+I4</f>
        <v>#NUM!</v>
      </c>
      <c r="K4" s="15" t="e">
        <f>+B4-J4</f>
        <v>#NUM!</v>
      </c>
      <c r="M4" s="23" t="e">
        <f t="shared" ref="M4:R19" si="0">($J4)+(M$1*$M$2)</f>
        <v>#NUM!</v>
      </c>
      <c r="N4" s="23" t="e">
        <f t="shared" si="0"/>
        <v>#NUM!</v>
      </c>
      <c r="O4" s="23" t="e">
        <f t="shared" si="0"/>
        <v>#NUM!</v>
      </c>
      <c r="P4" s="23" t="e">
        <f t="shared" si="0"/>
        <v>#NUM!</v>
      </c>
      <c r="Q4" s="23" t="e">
        <f t="shared" si="0"/>
        <v>#NUM!</v>
      </c>
      <c r="R4" s="23" t="e">
        <f t="shared" si="0"/>
        <v>#NUM!</v>
      </c>
      <c r="S4" s="15" t="e">
        <f>+IF(B4=0,NA(),B4)</f>
        <v>#NUM!</v>
      </c>
      <c r="T4" s="23" t="e">
        <f>+IF(B5=0,NA(),J4)</f>
        <v>#NUM!</v>
      </c>
      <c r="U4" s="12" t="e">
        <f>+IF(B5=0,J4,NA())</f>
        <v>#NUM!</v>
      </c>
      <c r="V4" s="12" t="e">
        <f>+IF(C4=MAX(IMAE!G:G),'IMAE shewhart (2)'!B4,NA())</f>
        <v>#NUM!</v>
      </c>
    </row>
    <row r="5" spans="1:1011" x14ac:dyDescent="0.3">
      <c r="A5" s="12">
        <f>+A4+1</f>
        <v>2</v>
      </c>
      <c r="B5" s="12" t="e">
        <f>+'IMAE para s (2)'!E3</f>
        <v>#NUM!</v>
      </c>
      <c r="C5" s="14" t="e">
        <f>+EOMONTH(C4,1)</f>
        <v>#NUM!</v>
      </c>
      <c r="D5" s="12" t="e">
        <f t="shared" ref="D5:D68" si="1">+YEAR(C5)</f>
        <v>#NUM!</v>
      </c>
      <c r="E5" s="12" t="e">
        <f t="shared" ref="E5:E68" si="2">+MONTH(C5)</f>
        <v>#NUM!</v>
      </c>
      <c r="F5" s="12" t="e">
        <f t="shared" ref="F5:F68" si="3">+_xlfn.CONCAT(D5,E5)</f>
        <v>#NUM!</v>
      </c>
      <c r="G5" s="12" t="e">
        <f>+'IMAE regresion (2)'!B26</f>
        <v>#NUM!</v>
      </c>
      <c r="H5" s="12" t="e">
        <f>+'IMAE regresion (2)'!C26</f>
        <v>#NUM!</v>
      </c>
      <c r="I5" s="12" t="e">
        <f>+AVERAGE(H5,H17,H29,H41,H65,H53)</f>
        <v>#NUM!</v>
      </c>
      <c r="J5" s="12" t="e">
        <f t="shared" ref="J5:J68" si="4">+G5+I5</f>
        <v>#NUM!</v>
      </c>
      <c r="K5" s="15" t="e">
        <f t="shared" ref="K5:K68" si="5">+B5-J5</f>
        <v>#NUM!</v>
      </c>
      <c r="L5" s="12" t="e">
        <f>+ABS(K5-K4)</f>
        <v>#NUM!</v>
      </c>
      <c r="M5" s="23" t="e">
        <f t="shared" si="0"/>
        <v>#NUM!</v>
      </c>
      <c r="N5" s="23" t="e">
        <f t="shared" si="0"/>
        <v>#NUM!</v>
      </c>
      <c r="O5" s="23" t="e">
        <f t="shared" si="0"/>
        <v>#NUM!</v>
      </c>
      <c r="P5" s="23" t="e">
        <f t="shared" si="0"/>
        <v>#NUM!</v>
      </c>
      <c r="Q5" s="23" t="e">
        <f t="shared" si="0"/>
        <v>#NUM!</v>
      </c>
      <c r="R5" s="23" t="e">
        <f t="shared" si="0"/>
        <v>#NUM!</v>
      </c>
      <c r="S5" s="15" t="e">
        <f t="shared" ref="S5:S68" si="6">+IF(B5=0,NA(),B5)</f>
        <v>#NUM!</v>
      </c>
      <c r="T5" s="23" t="e">
        <f t="shared" ref="T5:T68" si="7">+IF(B6=0,NA(),J5)</f>
        <v>#NUM!</v>
      </c>
      <c r="U5" s="12" t="e">
        <f t="shared" ref="U5:U68" si="8">+IF(B6=0,J5,NA())</f>
        <v>#NUM!</v>
      </c>
      <c r="V5" s="12" t="e">
        <f>+IF(C5=MAX(IMAE!G:G),'IMAE shewhart (2)'!B5,NA())</f>
        <v>#NUM!</v>
      </c>
    </row>
    <row r="6" spans="1:1011" x14ac:dyDescent="0.3">
      <c r="A6" s="12">
        <f t="shared" ref="A6:A69" si="9">+A5+1</f>
        <v>3</v>
      </c>
      <c r="B6" s="12" t="e">
        <f>+'IMAE para s (2)'!E4</f>
        <v>#NUM!</v>
      </c>
      <c r="C6" s="14" t="e">
        <f t="shared" ref="C6:C69" si="10">+EOMONTH(C5,1)</f>
        <v>#NUM!</v>
      </c>
      <c r="D6" s="12" t="e">
        <f t="shared" si="1"/>
        <v>#NUM!</v>
      </c>
      <c r="E6" s="12" t="e">
        <f t="shared" si="2"/>
        <v>#NUM!</v>
      </c>
      <c r="F6" s="12" t="e">
        <f t="shared" si="3"/>
        <v>#NUM!</v>
      </c>
      <c r="G6" s="12" t="e">
        <f>+'IMAE regresion (2)'!B27</f>
        <v>#NUM!</v>
      </c>
      <c r="H6" s="12" t="e">
        <f>+'IMAE regresion (2)'!C27</f>
        <v>#NUM!</v>
      </c>
      <c r="I6" s="12" t="e">
        <f>+AVERAGE(H6,H18,H30,H42,H66,H54)</f>
        <v>#NUM!</v>
      </c>
      <c r="J6" s="12" t="e">
        <f t="shared" si="4"/>
        <v>#NUM!</v>
      </c>
      <c r="K6" s="15" t="e">
        <f t="shared" si="5"/>
        <v>#NUM!</v>
      </c>
      <c r="L6" s="12" t="e">
        <f t="shared" ref="L6:L69" si="11">+ABS(K6-K5)</f>
        <v>#NUM!</v>
      </c>
      <c r="M6" s="23" t="e">
        <f t="shared" si="0"/>
        <v>#NUM!</v>
      </c>
      <c r="N6" s="23" t="e">
        <f t="shared" si="0"/>
        <v>#NUM!</v>
      </c>
      <c r="O6" s="23" t="e">
        <f t="shared" si="0"/>
        <v>#NUM!</v>
      </c>
      <c r="P6" s="23" t="e">
        <f t="shared" si="0"/>
        <v>#NUM!</v>
      </c>
      <c r="Q6" s="23" t="e">
        <f t="shared" si="0"/>
        <v>#NUM!</v>
      </c>
      <c r="R6" s="23" t="e">
        <f t="shared" si="0"/>
        <v>#NUM!</v>
      </c>
      <c r="S6" s="15" t="e">
        <f t="shared" si="6"/>
        <v>#NUM!</v>
      </c>
      <c r="T6" s="23" t="e">
        <f t="shared" si="7"/>
        <v>#NUM!</v>
      </c>
      <c r="U6" s="12" t="e">
        <f t="shared" si="8"/>
        <v>#NUM!</v>
      </c>
      <c r="V6" s="12" t="e">
        <f>+IF(C6=MAX(IMAE!G:G),'IMAE shewhart (2)'!B6,NA())</f>
        <v>#NUM!</v>
      </c>
    </row>
    <row r="7" spans="1:1011" x14ac:dyDescent="0.3">
      <c r="A7" s="12">
        <f t="shared" si="9"/>
        <v>4</v>
      </c>
      <c r="B7" s="12" t="e">
        <f>+'IMAE para s (2)'!E5</f>
        <v>#NUM!</v>
      </c>
      <c r="C7" s="14" t="e">
        <f t="shared" si="10"/>
        <v>#NUM!</v>
      </c>
      <c r="D7" s="12" t="e">
        <f t="shared" si="1"/>
        <v>#NUM!</v>
      </c>
      <c r="E7" s="12" t="e">
        <f t="shared" si="2"/>
        <v>#NUM!</v>
      </c>
      <c r="F7" s="12" t="e">
        <f t="shared" si="3"/>
        <v>#NUM!</v>
      </c>
      <c r="G7" s="12" t="e">
        <f>+'IMAE regresion (2)'!B28</f>
        <v>#NUM!</v>
      </c>
      <c r="H7" s="12" t="e">
        <f>+'IMAE regresion (2)'!C28</f>
        <v>#NUM!</v>
      </c>
      <c r="I7" s="12" t="e">
        <f t="shared" ref="I7:I15" si="12">+AVERAGE(H7,H19,H31,H43,H55,H67)</f>
        <v>#NUM!</v>
      </c>
      <c r="J7" s="12" t="e">
        <f t="shared" si="4"/>
        <v>#NUM!</v>
      </c>
      <c r="K7" s="15" t="e">
        <f t="shared" si="5"/>
        <v>#NUM!</v>
      </c>
      <c r="L7" s="12" t="e">
        <f t="shared" si="11"/>
        <v>#NUM!</v>
      </c>
      <c r="M7" s="23" t="e">
        <f t="shared" si="0"/>
        <v>#NUM!</v>
      </c>
      <c r="N7" s="23" t="e">
        <f t="shared" si="0"/>
        <v>#NUM!</v>
      </c>
      <c r="O7" s="23" t="e">
        <f t="shared" si="0"/>
        <v>#NUM!</v>
      </c>
      <c r="P7" s="23" t="e">
        <f t="shared" si="0"/>
        <v>#NUM!</v>
      </c>
      <c r="Q7" s="23" t="e">
        <f t="shared" si="0"/>
        <v>#NUM!</v>
      </c>
      <c r="R7" s="23" t="e">
        <f t="shared" si="0"/>
        <v>#NUM!</v>
      </c>
      <c r="S7" s="15" t="e">
        <f t="shared" si="6"/>
        <v>#NUM!</v>
      </c>
      <c r="T7" s="23" t="e">
        <f t="shared" si="7"/>
        <v>#NUM!</v>
      </c>
      <c r="U7" s="12" t="e">
        <f t="shared" si="8"/>
        <v>#NUM!</v>
      </c>
      <c r="V7" s="12" t="e">
        <f>+IF(C7=MAX(IMAE!G:G),'IMAE shewhart (2)'!B7,NA())</f>
        <v>#NUM!</v>
      </c>
    </row>
    <row r="8" spans="1:1011" x14ac:dyDescent="0.3">
      <c r="A8" s="12">
        <f t="shared" si="9"/>
        <v>5</v>
      </c>
      <c r="B8" s="12" t="e">
        <f>+'IMAE para s (2)'!E6</f>
        <v>#NUM!</v>
      </c>
      <c r="C8" s="14" t="e">
        <f t="shared" si="10"/>
        <v>#NUM!</v>
      </c>
      <c r="D8" s="12" t="e">
        <f t="shared" si="1"/>
        <v>#NUM!</v>
      </c>
      <c r="E8" s="12" t="e">
        <f t="shared" si="2"/>
        <v>#NUM!</v>
      </c>
      <c r="F8" s="12" t="e">
        <f t="shared" si="3"/>
        <v>#NUM!</v>
      </c>
      <c r="G8" s="12" t="e">
        <f>+'IMAE regresion (2)'!B29</f>
        <v>#NUM!</v>
      </c>
      <c r="H8" s="12" t="e">
        <f>+'IMAE regresion (2)'!C29</f>
        <v>#NUM!</v>
      </c>
      <c r="I8" s="12" t="e">
        <f t="shared" si="12"/>
        <v>#NUM!</v>
      </c>
      <c r="J8" s="12" t="e">
        <f t="shared" si="4"/>
        <v>#NUM!</v>
      </c>
      <c r="K8" s="15" t="e">
        <f t="shared" si="5"/>
        <v>#NUM!</v>
      </c>
      <c r="L8" s="12" t="e">
        <f t="shared" si="11"/>
        <v>#NUM!</v>
      </c>
      <c r="M8" s="23" t="e">
        <f t="shared" si="0"/>
        <v>#NUM!</v>
      </c>
      <c r="N8" s="23" t="e">
        <f t="shared" si="0"/>
        <v>#NUM!</v>
      </c>
      <c r="O8" s="23" t="e">
        <f t="shared" si="0"/>
        <v>#NUM!</v>
      </c>
      <c r="P8" s="23" t="e">
        <f t="shared" si="0"/>
        <v>#NUM!</v>
      </c>
      <c r="Q8" s="23" t="e">
        <f t="shared" si="0"/>
        <v>#NUM!</v>
      </c>
      <c r="R8" s="23" t="e">
        <f t="shared" si="0"/>
        <v>#NUM!</v>
      </c>
      <c r="S8" s="15" t="e">
        <f t="shared" si="6"/>
        <v>#NUM!</v>
      </c>
      <c r="T8" s="23" t="e">
        <f t="shared" si="7"/>
        <v>#NUM!</v>
      </c>
      <c r="U8" s="12" t="e">
        <f t="shared" si="8"/>
        <v>#NUM!</v>
      </c>
      <c r="V8" s="12" t="e">
        <f>+IF(C8=MAX(IMAE!G:G),'IMAE shewhart (2)'!B8,NA())</f>
        <v>#NUM!</v>
      </c>
    </row>
    <row r="9" spans="1:1011" x14ac:dyDescent="0.3">
      <c r="A9" s="12">
        <f t="shared" si="9"/>
        <v>6</v>
      </c>
      <c r="B9" s="12" t="e">
        <f>+'IMAE para s (2)'!E7</f>
        <v>#NUM!</v>
      </c>
      <c r="C9" s="14" t="e">
        <f t="shared" si="10"/>
        <v>#NUM!</v>
      </c>
      <c r="D9" s="12" t="e">
        <f t="shared" si="1"/>
        <v>#NUM!</v>
      </c>
      <c r="E9" s="12" t="e">
        <f t="shared" si="2"/>
        <v>#NUM!</v>
      </c>
      <c r="F9" s="12" t="e">
        <f t="shared" si="3"/>
        <v>#NUM!</v>
      </c>
      <c r="G9" s="12" t="e">
        <f>+'IMAE regresion (2)'!B30</f>
        <v>#NUM!</v>
      </c>
      <c r="H9" s="12" t="e">
        <f>+'IMAE regresion (2)'!C30</f>
        <v>#NUM!</v>
      </c>
      <c r="I9" s="12" t="e">
        <f t="shared" si="12"/>
        <v>#NUM!</v>
      </c>
      <c r="J9" s="12" t="e">
        <f t="shared" si="4"/>
        <v>#NUM!</v>
      </c>
      <c r="K9" s="15" t="e">
        <f t="shared" si="5"/>
        <v>#NUM!</v>
      </c>
      <c r="L9" s="12" t="e">
        <f t="shared" si="11"/>
        <v>#NUM!</v>
      </c>
      <c r="M9" s="23" t="e">
        <f t="shared" si="0"/>
        <v>#NUM!</v>
      </c>
      <c r="N9" s="23" t="e">
        <f t="shared" si="0"/>
        <v>#NUM!</v>
      </c>
      <c r="O9" s="23" t="e">
        <f t="shared" si="0"/>
        <v>#NUM!</v>
      </c>
      <c r="P9" s="23" t="e">
        <f t="shared" si="0"/>
        <v>#NUM!</v>
      </c>
      <c r="Q9" s="23" t="e">
        <f t="shared" si="0"/>
        <v>#NUM!</v>
      </c>
      <c r="R9" s="23" t="e">
        <f t="shared" si="0"/>
        <v>#NUM!</v>
      </c>
      <c r="S9" s="15" t="e">
        <f t="shared" si="6"/>
        <v>#NUM!</v>
      </c>
      <c r="T9" s="23" t="e">
        <f t="shared" si="7"/>
        <v>#NUM!</v>
      </c>
      <c r="U9" s="12" t="e">
        <f t="shared" si="8"/>
        <v>#NUM!</v>
      </c>
      <c r="V9" s="12" t="e">
        <f>+IF(C9=MAX(IMAE!G:G),'IMAE shewhart (2)'!B9,NA())</f>
        <v>#NUM!</v>
      </c>
    </row>
    <row r="10" spans="1:1011" x14ac:dyDescent="0.3">
      <c r="A10" s="12">
        <f t="shared" si="9"/>
        <v>7</v>
      </c>
      <c r="B10" s="12" t="e">
        <f>+'IMAE para s (2)'!E8</f>
        <v>#NUM!</v>
      </c>
      <c r="C10" s="14" t="e">
        <f t="shared" si="10"/>
        <v>#NUM!</v>
      </c>
      <c r="D10" s="12" t="e">
        <f t="shared" si="1"/>
        <v>#NUM!</v>
      </c>
      <c r="E10" s="12" t="e">
        <f t="shared" si="2"/>
        <v>#NUM!</v>
      </c>
      <c r="F10" s="12" t="e">
        <f t="shared" si="3"/>
        <v>#NUM!</v>
      </c>
      <c r="G10" s="12" t="e">
        <f>+'IMAE regresion (2)'!B31</f>
        <v>#NUM!</v>
      </c>
      <c r="H10" s="12" t="e">
        <f>+'IMAE regresion (2)'!C31</f>
        <v>#NUM!</v>
      </c>
      <c r="I10" s="12" t="e">
        <f t="shared" si="12"/>
        <v>#NUM!</v>
      </c>
      <c r="J10" s="12" t="e">
        <f t="shared" si="4"/>
        <v>#NUM!</v>
      </c>
      <c r="K10" s="15" t="e">
        <f t="shared" si="5"/>
        <v>#NUM!</v>
      </c>
      <c r="L10" s="12" t="e">
        <f t="shared" si="11"/>
        <v>#NUM!</v>
      </c>
      <c r="M10" s="23" t="e">
        <f t="shared" si="0"/>
        <v>#NUM!</v>
      </c>
      <c r="N10" s="23" t="e">
        <f t="shared" si="0"/>
        <v>#NUM!</v>
      </c>
      <c r="O10" s="23" t="e">
        <f t="shared" si="0"/>
        <v>#NUM!</v>
      </c>
      <c r="P10" s="23" t="e">
        <f t="shared" si="0"/>
        <v>#NUM!</v>
      </c>
      <c r="Q10" s="23" t="e">
        <f t="shared" si="0"/>
        <v>#NUM!</v>
      </c>
      <c r="R10" s="23" t="e">
        <f t="shared" si="0"/>
        <v>#NUM!</v>
      </c>
      <c r="S10" s="15" t="e">
        <f t="shared" si="6"/>
        <v>#NUM!</v>
      </c>
      <c r="T10" s="23" t="e">
        <f t="shared" si="7"/>
        <v>#NUM!</v>
      </c>
      <c r="U10" s="12" t="e">
        <f t="shared" si="8"/>
        <v>#NUM!</v>
      </c>
      <c r="V10" s="12" t="e">
        <f>+IF(C10=MAX(IMAE!G:G),'IMAE shewhart (2)'!B10,NA())</f>
        <v>#NUM!</v>
      </c>
    </row>
    <row r="11" spans="1:1011" x14ac:dyDescent="0.3">
      <c r="A11" s="12">
        <f t="shared" si="9"/>
        <v>8</v>
      </c>
      <c r="B11" s="12" t="e">
        <f>+'IMAE para s (2)'!E9</f>
        <v>#NUM!</v>
      </c>
      <c r="C11" s="14" t="e">
        <f t="shared" si="10"/>
        <v>#NUM!</v>
      </c>
      <c r="D11" s="12" t="e">
        <f t="shared" si="1"/>
        <v>#NUM!</v>
      </c>
      <c r="E11" s="12" t="e">
        <f t="shared" si="2"/>
        <v>#NUM!</v>
      </c>
      <c r="F11" s="12" t="e">
        <f t="shared" si="3"/>
        <v>#NUM!</v>
      </c>
      <c r="G11" s="12" t="e">
        <f>+'IMAE regresion (2)'!B32</f>
        <v>#NUM!</v>
      </c>
      <c r="H11" s="12" t="e">
        <f>+'IMAE regresion (2)'!C32</f>
        <v>#NUM!</v>
      </c>
      <c r="I11" s="12" t="e">
        <f t="shared" si="12"/>
        <v>#NUM!</v>
      </c>
      <c r="J11" s="12" t="e">
        <f t="shared" si="4"/>
        <v>#NUM!</v>
      </c>
      <c r="K11" s="15" t="e">
        <f t="shared" si="5"/>
        <v>#NUM!</v>
      </c>
      <c r="L11" s="12" t="e">
        <f t="shared" si="11"/>
        <v>#NUM!</v>
      </c>
      <c r="M11" s="23" t="e">
        <f t="shared" si="0"/>
        <v>#NUM!</v>
      </c>
      <c r="N11" s="23" t="e">
        <f t="shared" si="0"/>
        <v>#NUM!</v>
      </c>
      <c r="O11" s="23" t="e">
        <f t="shared" si="0"/>
        <v>#NUM!</v>
      </c>
      <c r="P11" s="23" t="e">
        <f t="shared" si="0"/>
        <v>#NUM!</v>
      </c>
      <c r="Q11" s="23" t="e">
        <f t="shared" si="0"/>
        <v>#NUM!</v>
      </c>
      <c r="R11" s="23" t="e">
        <f t="shared" si="0"/>
        <v>#NUM!</v>
      </c>
      <c r="S11" s="15" t="e">
        <f t="shared" si="6"/>
        <v>#NUM!</v>
      </c>
      <c r="T11" s="23" t="e">
        <f t="shared" si="7"/>
        <v>#NUM!</v>
      </c>
      <c r="U11" s="12" t="e">
        <f t="shared" si="8"/>
        <v>#NUM!</v>
      </c>
      <c r="V11" s="12" t="e">
        <f>+IF(C11=MAX(IMAE!G:G),'IMAE shewhart (2)'!B11,NA())</f>
        <v>#NUM!</v>
      </c>
    </row>
    <row r="12" spans="1:1011" x14ac:dyDescent="0.3">
      <c r="A12" s="12">
        <f t="shared" si="9"/>
        <v>9</v>
      </c>
      <c r="B12" s="12" t="e">
        <f>+'IMAE para s (2)'!E10</f>
        <v>#NUM!</v>
      </c>
      <c r="C12" s="14" t="e">
        <f t="shared" si="10"/>
        <v>#NUM!</v>
      </c>
      <c r="D12" s="12" t="e">
        <f t="shared" si="1"/>
        <v>#NUM!</v>
      </c>
      <c r="E12" s="12" t="e">
        <f t="shared" si="2"/>
        <v>#NUM!</v>
      </c>
      <c r="F12" s="12" t="e">
        <f t="shared" si="3"/>
        <v>#NUM!</v>
      </c>
      <c r="G12" s="12" t="e">
        <f>+'IMAE regresion (2)'!B33</f>
        <v>#NUM!</v>
      </c>
      <c r="H12" s="12" t="e">
        <f>+'IMAE regresion (2)'!C33</f>
        <v>#NUM!</v>
      </c>
      <c r="I12" s="12" t="e">
        <f t="shared" si="12"/>
        <v>#NUM!</v>
      </c>
      <c r="J12" s="12" t="e">
        <f t="shared" si="4"/>
        <v>#NUM!</v>
      </c>
      <c r="K12" s="15" t="e">
        <f t="shared" si="5"/>
        <v>#NUM!</v>
      </c>
      <c r="L12" s="12" t="e">
        <f t="shared" si="11"/>
        <v>#NUM!</v>
      </c>
      <c r="M12" s="23" t="e">
        <f t="shared" si="0"/>
        <v>#NUM!</v>
      </c>
      <c r="N12" s="23" t="e">
        <f t="shared" si="0"/>
        <v>#NUM!</v>
      </c>
      <c r="O12" s="23" t="e">
        <f t="shared" si="0"/>
        <v>#NUM!</v>
      </c>
      <c r="P12" s="23" t="e">
        <f t="shared" si="0"/>
        <v>#NUM!</v>
      </c>
      <c r="Q12" s="23" t="e">
        <f t="shared" si="0"/>
        <v>#NUM!</v>
      </c>
      <c r="R12" s="23" t="e">
        <f t="shared" si="0"/>
        <v>#NUM!</v>
      </c>
      <c r="S12" s="15" t="e">
        <f t="shared" si="6"/>
        <v>#NUM!</v>
      </c>
      <c r="T12" s="23" t="e">
        <f t="shared" si="7"/>
        <v>#NUM!</v>
      </c>
      <c r="U12" s="12" t="e">
        <f t="shared" si="8"/>
        <v>#NUM!</v>
      </c>
      <c r="V12" s="12" t="e">
        <f>+IF(C12=MAX(IMAE!G:G),'IMAE shewhart (2)'!B12,NA())</f>
        <v>#NUM!</v>
      </c>
    </row>
    <row r="13" spans="1:1011" x14ac:dyDescent="0.3">
      <c r="A13" s="12">
        <f t="shared" si="9"/>
        <v>10</v>
      </c>
      <c r="B13" s="12" t="e">
        <f>+'IMAE para s (2)'!E11</f>
        <v>#NUM!</v>
      </c>
      <c r="C13" s="14" t="e">
        <f t="shared" si="10"/>
        <v>#NUM!</v>
      </c>
      <c r="D13" s="12" t="e">
        <f t="shared" si="1"/>
        <v>#NUM!</v>
      </c>
      <c r="E13" s="12" t="e">
        <f t="shared" si="2"/>
        <v>#NUM!</v>
      </c>
      <c r="F13" s="12" t="e">
        <f t="shared" si="3"/>
        <v>#NUM!</v>
      </c>
      <c r="G13" s="12" t="e">
        <f>+'IMAE regresion (2)'!B34</f>
        <v>#NUM!</v>
      </c>
      <c r="H13" s="12" t="e">
        <f>+'IMAE regresion (2)'!C34</f>
        <v>#NUM!</v>
      </c>
      <c r="I13" s="12" t="e">
        <f t="shared" si="12"/>
        <v>#NUM!</v>
      </c>
      <c r="J13" s="12" t="e">
        <f t="shared" si="4"/>
        <v>#NUM!</v>
      </c>
      <c r="K13" s="15" t="e">
        <f t="shared" si="5"/>
        <v>#NUM!</v>
      </c>
      <c r="L13" s="12" t="e">
        <f t="shared" si="11"/>
        <v>#NUM!</v>
      </c>
      <c r="M13" s="23" t="e">
        <f t="shared" si="0"/>
        <v>#NUM!</v>
      </c>
      <c r="N13" s="23" t="e">
        <f t="shared" si="0"/>
        <v>#NUM!</v>
      </c>
      <c r="O13" s="23" t="e">
        <f t="shared" si="0"/>
        <v>#NUM!</v>
      </c>
      <c r="P13" s="23" t="e">
        <f t="shared" si="0"/>
        <v>#NUM!</v>
      </c>
      <c r="Q13" s="23" t="e">
        <f t="shared" si="0"/>
        <v>#NUM!</v>
      </c>
      <c r="R13" s="23" t="e">
        <f t="shared" si="0"/>
        <v>#NUM!</v>
      </c>
      <c r="S13" s="15" t="e">
        <f t="shared" si="6"/>
        <v>#NUM!</v>
      </c>
      <c r="T13" s="23" t="e">
        <f t="shared" si="7"/>
        <v>#NUM!</v>
      </c>
      <c r="U13" s="12" t="e">
        <f t="shared" si="8"/>
        <v>#NUM!</v>
      </c>
      <c r="V13" s="12" t="e">
        <f>+IF(C13=MAX(IMAE!G:G),'IMAE shewhart (2)'!B13,NA())</f>
        <v>#NUM!</v>
      </c>
    </row>
    <row r="14" spans="1:1011" x14ac:dyDescent="0.3">
      <c r="A14" s="12">
        <f t="shared" si="9"/>
        <v>11</v>
      </c>
      <c r="B14" s="12" t="e">
        <f>+'IMAE para s (2)'!E12</f>
        <v>#NUM!</v>
      </c>
      <c r="C14" s="14" t="e">
        <f t="shared" si="10"/>
        <v>#NUM!</v>
      </c>
      <c r="D14" s="12" t="e">
        <f t="shared" si="1"/>
        <v>#NUM!</v>
      </c>
      <c r="E14" s="12" t="e">
        <f t="shared" si="2"/>
        <v>#NUM!</v>
      </c>
      <c r="F14" s="12" t="e">
        <f t="shared" si="3"/>
        <v>#NUM!</v>
      </c>
      <c r="G14" s="12" t="e">
        <f>+'IMAE regresion (2)'!B35</f>
        <v>#NUM!</v>
      </c>
      <c r="H14" s="12" t="e">
        <f>+'IMAE regresion (2)'!C35</f>
        <v>#NUM!</v>
      </c>
      <c r="I14" s="12" t="e">
        <f t="shared" si="12"/>
        <v>#NUM!</v>
      </c>
      <c r="J14" s="12" t="e">
        <f t="shared" si="4"/>
        <v>#NUM!</v>
      </c>
      <c r="K14" s="15" t="e">
        <f t="shared" si="5"/>
        <v>#NUM!</v>
      </c>
      <c r="L14" s="12" t="e">
        <f t="shared" si="11"/>
        <v>#NUM!</v>
      </c>
      <c r="M14" s="23" t="e">
        <f t="shared" si="0"/>
        <v>#NUM!</v>
      </c>
      <c r="N14" s="23" t="e">
        <f t="shared" si="0"/>
        <v>#NUM!</v>
      </c>
      <c r="O14" s="23" t="e">
        <f t="shared" si="0"/>
        <v>#NUM!</v>
      </c>
      <c r="P14" s="23" t="e">
        <f t="shared" si="0"/>
        <v>#NUM!</v>
      </c>
      <c r="Q14" s="23" t="e">
        <f t="shared" si="0"/>
        <v>#NUM!</v>
      </c>
      <c r="R14" s="23" t="e">
        <f t="shared" si="0"/>
        <v>#NUM!</v>
      </c>
      <c r="S14" s="15" t="e">
        <f t="shared" si="6"/>
        <v>#NUM!</v>
      </c>
      <c r="T14" s="23" t="e">
        <f t="shared" si="7"/>
        <v>#NUM!</v>
      </c>
      <c r="U14" s="12" t="e">
        <f t="shared" si="8"/>
        <v>#NUM!</v>
      </c>
      <c r="V14" s="12" t="e">
        <f>+IF(C14=MAX(IMAE!G:G),'IMAE shewhart (2)'!B14,NA())</f>
        <v>#NUM!</v>
      </c>
    </row>
    <row r="15" spans="1:1011" x14ac:dyDescent="0.3">
      <c r="A15" s="12">
        <f t="shared" si="9"/>
        <v>12</v>
      </c>
      <c r="B15" s="12" t="e">
        <f>+'IMAE para s (2)'!E13</f>
        <v>#NUM!</v>
      </c>
      <c r="C15" s="14" t="e">
        <f t="shared" si="10"/>
        <v>#NUM!</v>
      </c>
      <c r="D15" s="12" t="e">
        <f t="shared" si="1"/>
        <v>#NUM!</v>
      </c>
      <c r="E15" s="12" t="e">
        <f t="shared" si="2"/>
        <v>#NUM!</v>
      </c>
      <c r="F15" s="12" t="e">
        <f t="shared" si="3"/>
        <v>#NUM!</v>
      </c>
      <c r="G15" s="12" t="e">
        <f>+'IMAE regresion (2)'!B36</f>
        <v>#NUM!</v>
      </c>
      <c r="H15" s="12" t="e">
        <f>+'IMAE regresion (2)'!C36</f>
        <v>#NUM!</v>
      </c>
      <c r="I15" s="12" t="e">
        <f t="shared" si="12"/>
        <v>#NUM!</v>
      </c>
      <c r="J15" s="12" t="e">
        <f t="shared" si="4"/>
        <v>#NUM!</v>
      </c>
      <c r="K15" s="15" t="e">
        <f t="shared" si="5"/>
        <v>#NUM!</v>
      </c>
      <c r="L15" s="12" t="e">
        <f t="shared" si="11"/>
        <v>#NUM!</v>
      </c>
      <c r="M15" s="23" t="e">
        <f t="shared" si="0"/>
        <v>#NUM!</v>
      </c>
      <c r="N15" s="23" t="e">
        <f t="shared" si="0"/>
        <v>#NUM!</v>
      </c>
      <c r="O15" s="23" t="e">
        <f t="shared" si="0"/>
        <v>#NUM!</v>
      </c>
      <c r="P15" s="23" t="e">
        <f t="shared" si="0"/>
        <v>#NUM!</v>
      </c>
      <c r="Q15" s="23" t="e">
        <f t="shared" si="0"/>
        <v>#NUM!</v>
      </c>
      <c r="R15" s="23" t="e">
        <f t="shared" si="0"/>
        <v>#NUM!</v>
      </c>
      <c r="S15" s="15" t="e">
        <f t="shared" si="6"/>
        <v>#NUM!</v>
      </c>
      <c r="T15" s="23" t="e">
        <f t="shared" si="7"/>
        <v>#NUM!</v>
      </c>
      <c r="U15" s="12" t="e">
        <f t="shared" si="8"/>
        <v>#NUM!</v>
      </c>
      <c r="V15" s="12" t="e">
        <f>+IF(C15=MAX(IMAE!G:G),'IMAE shewhart (2)'!B15,NA())</f>
        <v>#NUM!</v>
      </c>
    </row>
    <row r="16" spans="1:1011" x14ac:dyDescent="0.3">
      <c r="A16" s="12">
        <f t="shared" si="9"/>
        <v>13</v>
      </c>
      <c r="B16" s="12" t="e">
        <f>+'IMAE para s (2)'!E14</f>
        <v>#NUM!</v>
      </c>
      <c r="C16" s="14" t="e">
        <f t="shared" si="10"/>
        <v>#NUM!</v>
      </c>
      <c r="D16" s="12" t="e">
        <f t="shared" si="1"/>
        <v>#NUM!</v>
      </c>
      <c r="E16" s="12" t="e">
        <f t="shared" si="2"/>
        <v>#NUM!</v>
      </c>
      <c r="F16" s="12" t="e">
        <f t="shared" si="3"/>
        <v>#NUM!</v>
      </c>
      <c r="G16" s="12" t="e">
        <f>+'IMAE regresion (2)'!B37</f>
        <v>#NUM!</v>
      </c>
      <c r="H16" s="12" t="e">
        <f>+'IMAE regresion (2)'!C37</f>
        <v>#NUM!</v>
      </c>
      <c r="I16" s="12" t="e">
        <f>+I4</f>
        <v>#NUM!</v>
      </c>
      <c r="J16" s="12" t="e">
        <f t="shared" si="4"/>
        <v>#NUM!</v>
      </c>
      <c r="K16" s="15" t="e">
        <f t="shared" si="5"/>
        <v>#NUM!</v>
      </c>
      <c r="L16" s="12" t="e">
        <f t="shared" si="11"/>
        <v>#NUM!</v>
      </c>
      <c r="M16" s="23" t="e">
        <f t="shared" si="0"/>
        <v>#NUM!</v>
      </c>
      <c r="N16" s="23" t="e">
        <f t="shared" si="0"/>
        <v>#NUM!</v>
      </c>
      <c r="O16" s="23" t="e">
        <f t="shared" si="0"/>
        <v>#NUM!</v>
      </c>
      <c r="P16" s="23" t="e">
        <f t="shared" si="0"/>
        <v>#NUM!</v>
      </c>
      <c r="Q16" s="23" t="e">
        <f t="shared" si="0"/>
        <v>#NUM!</v>
      </c>
      <c r="R16" s="23" t="e">
        <f t="shared" si="0"/>
        <v>#NUM!</v>
      </c>
      <c r="S16" s="15" t="e">
        <f t="shared" si="6"/>
        <v>#NUM!</v>
      </c>
      <c r="T16" s="23" t="e">
        <f t="shared" si="7"/>
        <v>#NUM!</v>
      </c>
      <c r="U16" s="12" t="e">
        <f t="shared" si="8"/>
        <v>#NUM!</v>
      </c>
      <c r="V16" s="12" t="e">
        <f>+IF(C16=MAX(IMAE!G:G),'IMAE shewhart (2)'!B16,NA())</f>
        <v>#NUM!</v>
      </c>
    </row>
    <row r="17" spans="1:22" x14ac:dyDescent="0.3">
      <c r="A17" s="12">
        <f t="shared" si="9"/>
        <v>14</v>
      </c>
      <c r="B17" s="12" t="e">
        <f>+'IMAE para s (2)'!E15</f>
        <v>#NUM!</v>
      </c>
      <c r="C17" s="14" t="e">
        <f t="shared" si="10"/>
        <v>#NUM!</v>
      </c>
      <c r="D17" s="12" t="e">
        <f t="shared" si="1"/>
        <v>#NUM!</v>
      </c>
      <c r="E17" s="12" t="e">
        <f t="shared" si="2"/>
        <v>#NUM!</v>
      </c>
      <c r="F17" s="12" t="e">
        <f t="shared" si="3"/>
        <v>#NUM!</v>
      </c>
      <c r="G17" s="12" t="e">
        <f>+'IMAE regresion (2)'!B38</f>
        <v>#NUM!</v>
      </c>
      <c r="H17" s="12" t="e">
        <f>+'IMAE regresion (2)'!C38</f>
        <v>#NUM!</v>
      </c>
      <c r="I17" s="12" t="e">
        <f t="shared" ref="I17:I80" si="13">+I5</f>
        <v>#NUM!</v>
      </c>
      <c r="J17" s="12" t="e">
        <f t="shared" si="4"/>
        <v>#NUM!</v>
      </c>
      <c r="K17" s="15" t="e">
        <f t="shared" si="5"/>
        <v>#NUM!</v>
      </c>
      <c r="L17" s="12" t="e">
        <f t="shared" si="11"/>
        <v>#NUM!</v>
      </c>
      <c r="M17" s="23" t="e">
        <f t="shared" si="0"/>
        <v>#NUM!</v>
      </c>
      <c r="N17" s="23" t="e">
        <f t="shared" si="0"/>
        <v>#NUM!</v>
      </c>
      <c r="O17" s="23" t="e">
        <f t="shared" si="0"/>
        <v>#NUM!</v>
      </c>
      <c r="P17" s="23" t="e">
        <f t="shared" si="0"/>
        <v>#NUM!</v>
      </c>
      <c r="Q17" s="23" t="e">
        <f t="shared" si="0"/>
        <v>#NUM!</v>
      </c>
      <c r="R17" s="23" t="e">
        <f t="shared" si="0"/>
        <v>#NUM!</v>
      </c>
      <c r="S17" s="15" t="e">
        <f t="shared" si="6"/>
        <v>#NUM!</v>
      </c>
      <c r="T17" s="23" t="e">
        <f t="shared" si="7"/>
        <v>#NUM!</v>
      </c>
      <c r="U17" s="12" t="e">
        <f t="shared" si="8"/>
        <v>#NUM!</v>
      </c>
      <c r="V17" s="12" t="e">
        <f>+IF(C17=MAX(IMAE!G:G),'IMAE shewhart (2)'!B17,NA())</f>
        <v>#NUM!</v>
      </c>
    </row>
    <row r="18" spans="1:22" x14ac:dyDescent="0.3">
      <c r="A18" s="12">
        <f t="shared" si="9"/>
        <v>15</v>
      </c>
      <c r="B18" s="12" t="e">
        <f>+'IMAE para s (2)'!E16</f>
        <v>#NUM!</v>
      </c>
      <c r="C18" s="14" t="e">
        <f t="shared" si="10"/>
        <v>#NUM!</v>
      </c>
      <c r="D18" s="12" t="e">
        <f t="shared" si="1"/>
        <v>#NUM!</v>
      </c>
      <c r="E18" s="12" t="e">
        <f t="shared" si="2"/>
        <v>#NUM!</v>
      </c>
      <c r="F18" s="12" t="e">
        <f t="shared" si="3"/>
        <v>#NUM!</v>
      </c>
      <c r="G18" s="12" t="e">
        <f>+'IMAE regresion (2)'!B39</f>
        <v>#NUM!</v>
      </c>
      <c r="H18" s="12" t="e">
        <f>+'IMAE regresion (2)'!C39</f>
        <v>#NUM!</v>
      </c>
      <c r="I18" s="12" t="e">
        <f t="shared" si="13"/>
        <v>#NUM!</v>
      </c>
      <c r="J18" s="12" t="e">
        <f t="shared" si="4"/>
        <v>#NUM!</v>
      </c>
      <c r="K18" s="15" t="e">
        <f t="shared" si="5"/>
        <v>#NUM!</v>
      </c>
      <c r="L18" s="12" t="e">
        <f t="shared" si="11"/>
        <v>#NUM!</v>
      </c>
      <c r="M18" s="23" t="e">
        <f t="shared" si="0"/>
        <v>#NUM!</v>
      </c>
      <c r="N18" s="23" t="e">
        <f t="shared" si="0"/>
        <v>#NUM!</v>
      </c>
      <c r="O18" s="23" t="e">
        <f t="shared" si="0"/>
        <v>#NUM!</v>
      </c>
      <c r="P18" s="23" t="e">
        <f t="shared" si="0"/>
        <v>#NUM!</v>
      </c>
      <c r="Q18" s="23" t="e">
        <f t="shared" si="0"/>
        <v>#NUM!</v>
      </c>
      <c r="R18" s="23" t="e">
        <f t="shared" si="0"/>
        <v>#NUM!</v>
      </c>
      <c r="S18" s="15" t="e">
        <f t="shared" si="6"/>
        <v>#NUM!</v>
      </c>
      <c r="T18" s="23" t="e">
        <f t="shared" si="7"/>
        <v>#NUM!</v>
      </c>
      <c r="U18" s="12" t="e">
        <f t="shared" si="8"/>
        <v>#NUM!</v>
      </c>
      <c r="V18" s="12" t="e">
        <f>+IF(C18=MAX(IMAE!G:G),'IMAE shewhart (2)'!B18,NA())</f>
        <v>#NUM!</v>
      </c>
    </row>
    <row r="19" spans="1:22" x14ac:dyDescent="0.3">
      <c r="A19" s="12">
        <f t="shared" si="9"/>
        <v>16</v>
      </c>
      <c r="B19" s="12" t="e">
        <f>+'IMAE para s (2)'!E17</f>
        <v>#NUM!</v>
      </c>
      <c r="C19" s="14" t="e">
        <f t="shared" si="10"/>
        <v>#NUM!</v>
      </c>
      <c r="D19" s="12" t="e">
        <f t="shared" si="1"/>
        <v>#NUM!</v>
      </c>
      <c r="E19" s="12" t="e">
        <f t="shared" si="2"/>
        <v>#NUM!</v>
      </c>
      <c r="F19" s="12" t="e">
        <f t="shared" si="3"/>
        <v>#NUM!</v>
      </c>
      <c r="G19" s="12" t="e">
        <f>+'IMAE regresion (2)'!B40</f>
        <v>#NUM!</v>
      </c>
      <c r="H19" s="12" t="e">
        <f>+'IMAE regresion (2)'!C40</f>
        <v>#NUM!</v>
      </c>
      <c r="I19" s="12" t="e">
        <f t="shared" si="13"/>
        <v>#NUM!</v>
      </c>
      <c r="J19" s="12" t="e">
        <f t="shared" si="4"/>
        <v>#NUM!</v>
      </c>
      <c r="K19" s="15" t="e">
        <f t="shared" si="5"/>
        <v>#NUM!</v>
      </c>
      <c r="L19" s="12" t="e">
        <f t="shared" si="11"/>
        <v>#NUM!</v>
      </c>
      <c r="M19" s="23" t="e">
        <f t="shared" si="0"/>
        <v>#NUM!</v>
      </c>
      <c r="N19" s="23" t="e">
        <f t="shared" si="0"/>
        <v>#NUM!</v>
      </c>
      <c r="O19" s="23" t="e">
        <f t="shared" si="0"/>
        <v>#NUM!</v>
      </c>
      <c r="P19" s="23" t="e">
        <f t="shared" si="0"/>
        <v>#NUM!</v>
      </c>
      <c r="Q19" s="23" t="e">
        <f t="shared" si="0"/>
        <v>#NUM!</v>
      </c>
      <c r="R19" s="23" t="e">
        <f t="shared" si="0"/>
        <v>#NUM!</v>
      </c>
      <c r="S19" s="15" t="e">
        <f t="shared" si="6"/>
        <v>#NUM!</v>
      </c>
      <c r="T19" s="23" t="e">
        <f t="shared" si="7"/>
        <v>#NUM!</v>
      </c>
      <c r="U19" s="12" t="e">
        <f t="shared" si="8"/>
        <v>#NUM!</v>
      </c>
      <c r="V19" s="12" t="e">
        <f>+IF(C19=MAX(IMAE!G:G),'IMAE shewhart (2)'!B19,NA())</f>
        <v>#NUM!</v>
      </c>
    </row>
    <row r="20" spans="1:22" x14ac:dyDescent="0.3">
      <c r="A20" s="12">
        <f t="shared" si="9"/>
        <v>17</v>
      </c>
      <c r="B20" s="12" t="e">
        <f>+'IMAE para s (2)'!E18</f>
        <v>#NUM!</v>
      </c>
      <c r="C20" s="14" t="e">
        <f t="shared" si="10"/>
        <v>#NUM!</v>
      </c>
      <c r="D20" s="12" t="e">
        <f t="shared" si="1"/>
        <v>#NUM!</v>
      </c>
      <c r="E20" s="12" t="e">
        <f t="shared" si="2"/>
        <v>#NUM!</v>
      </c>
      <c r="F20" s="12" t="e">
        <f t="shared" si="3"/>
        <v>#NUM!</v>
      </c>
      <c r="G20" s="12" t="e">
        <f>+'IMAE regresion (2)'!B41</f>
        <v>#NUM!</v>
      </c>
      <c r="H20" s="12" t="e">
        <f>+'IMAE regresion (2)'!C41</f>
        <v>#NUM!</v>
      </c>
      <c r="I20" s="12" t="e">
        <f t="shared" si="13"/>
        <v>#NUM!</v>
      </c>
      <c r="J20" s="12" t="e">
        <f t="shared" si="4"/>
        <v>#NUM!</v>
      </c>
      <c r="K20" s="15" t="e">
        <f t="shared" si="5"/>
        <v>#NUM!</v>
      </c>
      <c r="L20" s="12" t="e">
        <f t="shared" si="11"/>
        <v>#NUM!</v>
      </c>
      <c r="M20" s="23" t="e">
        <f t="shared" ref="M20:R51" si="14">($J20)+(M$1*$M$2)</f>
        <v>#NUM!</v>
      </c>
      <c r="N20" s="23" t="e">
        <f t="shared" si="14"/>
        <v>#NUM!</v>
      </c>
      <c r="O20" s="23" t="e">
        <f t="shared" si="14"/>
        <v>#NUM!</v>
      </c>
      <c r="P20" s="23" t="e">
        <f t="shared" si="14"/>
        <v>#NUM!</v>
      </c>
      <c r="Q20" s="23" t="e">
        <f t="shared" si="14"/>
        <v>#NUM!</v>
      </c>
      <c r="R20" s="23" t="e">
        <f t="shared" si="14"/>
        <v>#NUM!</v>
      </c>
      <c r="S20" s="15" t="e">
        <f t="shared" si="6"/>
        <v>#NUM!</v>
      </c>
      <c r="T20" s="23" t="e">
        <f t="shared" si="7"/>
        <v>#NUM!</v>
      </c>
      <c r="U20" s="12" t="e">
        <f t="shared" si="8"/>
        <v>#NUM!</v>
      </c>
      <c r="V20" s="12" t="e">
        <f>+IF(C20=MAX(IMAE!G:G),'IMAE shewhart (2)'!B20,NA())</f>
        <v>#NUM!</v>
      </c>
    </row>
    <row r="21" spans="1:22" x14ac:dyDescent="0.3">
      <c r="A21" s="12">
        <f t="shared" si="9"/>
        <v>18</v>
      </c>
      <c r="B21" s="12" t="e">
        <f>+'IMAE para s (2)'!E19</f>
        <v>#NUM!</v>
      </c>
      <c r="C21" s="14" t="e">
        <f t="shared" si="10"/>
        <v>#NUM!</v>
      </c>
      <c r="D21" s="12" t="e">
        <f t="shared" si="1"/>
        <v>#NUM!</v>
      </c>
      <c r="E21" s="12" t="e">
        <f t="shared" si="2"/>
        <v>#NUM!</v>
      </c>
      <c r="F21" s="12" t="e">
        <f t="shared" si="3"/>
        <v>#NUM!</v>
      </c>
      <c r="G21" s="12" t="e">
        <f>+'IMAE regresion (2)'!B42</f>
        <v>#NUM!</v>
      </c>
      <c r="H21" s="12" t="e">
        <f>+'IMAE regresion (2)'!C42</f>
        <v>#NUM!</v>
      </c>
      <c r="I21" s="12" t="e">
        <f t="shared" si="13"/>
        <v>#NUM!</v>
      </c>
      <c r="J21" s="12" t="e">
        <f t="shared" si="4"/>
        <v>#NUM!</v>
      </c>
      <c r="K21" s="15" t="e">
        <f t="shared" si="5"/>
        <v>#NUM!</v>
      </c>
      <c r="L21" s="12" t="e">
        <f t="shared" si="11"/>
        <v>#NUM!</v>
      </c>
      <c r="M21" s="23" t="e">
        <f t="shared" si="14"/>
        <v>#NUM!</v>
      </c>
      <c r="N21" s="23" t="e">
        <f t="shared" si="14"/>
        <v>#NUM!</v>
      </c>
      <c r="O21" s="23" t="e">
        <f t="shared" si="14"/>
        <v>#NUM!</v>
      </c>
      <c r="P21" s="23" t="e">
        <f t="shared" si="14"/>
        <v>#NUM!</v>
      </c>
      <c r="Q21" s="23" t="e">
        <f t="shared" si="14"/>
        <v>#NUM!</v>
      </c>
      <c r="R21" s="23" t="e">
        <f t="shared" si="14"/>
        <v>#NUM!</v>
      </c>
      <c r="S21" s="15" t="e">
        <f t="shared" si="6"/>
        <v>#NUM!</v>
      </c>
      <c r="T21" s="23" t="e">
        <f t="shared" si="7"/>
        <v>#NUM!</v>
      </c>
      <c r="U21" s="12" t="e">
        <f t="shared" si="8"/>
        <v>#NUM!</v>
      </c>
      <c r="V21" s="12" t="e">
        <f>+IF(C21=MAX(IMAE!G:G),'IMAE shewhart (2)'!B21,NA())</f>
        <v>#NUM!</v>
      </c>
    </row>
    <row r="22" spans="1:22" x14ac:dyDescent="0.3">
      <c r="A22" s="12">
        <f t="shared" si="9"/>
        <v>19</v>
      </c>
      <c r="B22" s="12" t="e">
        <f>+'IMAE para s (2)'!E20</f>
        <v>#NUM!</v>
      </c>
      <c r="C22" s="14" t="e">
        <f t="shared" si="10"/>
        <v>#NUM!</v>
      </c>
      <c r="D22" s="12" t="e">
        <f t="shared" si="1"/>
        <v>#NUM!</v>
      </c>
      <c r="E22" s="12" t="e">
        <f t="shared" si="2"/>
        <v>#NUM!</v>
      </c>
      <c r="F22" s="12" t="e">
        <f t="shared" si="3"/>
        <v>#NUM!</v>
      </c>
      <c r="G22" s="12" t="e">
        <f>+'IMAE regresion (2)'!B43</f>
        <v>#NUM!</v>
      </c>
      <c r="H22" s="12" t="e">
        <f>+'IMAE regresion (2)'!C43</f>
        <v>#NUM!</v>
      </c>
      <c r="I22" s="12" t="e">
        <f t="shared" si="13"/>
        <v>#NUM!</v>
      </c>
      <c r="J22" s="12" t="e">
        <f t="shared" si="4"/>
        <v>#NUM!</v>
      </c>
      <c r="K22" s="15" t="e">
        <f t="shared" si="5"/>
        <v>#NUM!</v>
      </c>
      <c r="L22" s="12" t="e">
        <f t="shared" si="11"/>
        <v>#NUM!</v>
      </c>
      <c r="M22" s="23" t="e">
        <f t="shared" si="14"/>
        <v>#NUM!</v>
      </c>
      <c r="N22" s="23" t="e">
        <f t="shared" si="14"/>
        <v>#NUM!</v>
      </c>
      <c r="O22" s="23" t="e">
        <f t="shared" si="14"/>
        <v>#NUM!</v>
      </c>
      <c r="P22" s="23" t="e">
        <f t="shared" si="14"/>
        <v>#NUM!</v>
      </c>
      <c r="Q22" s="23" t="e">
        <f t="shared" si="14"/>
        <v>#NUM!</v>
      </c>
      <c r="R22" s="23" t="e">
        <f t="shared" si="14"/>
        <v>#NUM!</v>
      </c>
      <c r="S22" s="15" t="e">
        <f t="shared" si="6"/>
        <v>#NUM!</v>
      </c>
      <c r="T22" s="23" t="e">
        <f t="shared" si="7"/>
        <v>#NUM!</v>
      </c>
      <c r="U22" s="12" t="e">
        <f t="shared" si="8"/>
        <v>#NUM!</v>
      </c>
      <c r="V22" s="12" t="e">
        <f>+IF(C22=MAX(IMAE!G:G),'IMAE shewhart (2)'!B22,NA())</f>
        <v>#NUM!</v>
      </c>
    </row>
    <row r="23" spans="1:22" x14ac:dyDescent="0.3">
      <c r="A23" s="12">
        <f t="shared" si="9"/>
        <v>20</v>
      </c>
      <c r="B23" s="12" t="e">
        <f>+'IMAE para s (2)'!E21</f>
        <v>#NUM!</v>
      </c>
      <c r="C23" s="14" t="e">
        <f t="shared" si="10"/>
        <v>#NUM!</v>
      </c>
      <c r="D23" s="12" t="e">
        <f t="shared" si="1"/>
        <v>#NUM!</v>
      </c>
      <c r="E23" s="12" t="e">
        <f t="shared" si="2"/>
        <v>#NUM!</v>
      </c>
      <c r="F23" s="12" t="e">
        <f t="shared" si="3"/>
        <v>#NUM!</v>
      </c>
      <c r="G23" s="12" t="e">
        <f>+'IMAE regresion (2)'!B44</f>
        <v>#NUM!</v>
      </c>
      <c r="H23" s="12" t="e">
        <f>+'IMAE regresion (2)'!C44</f>
        <v>#NUM!</v>
      </c>
      <c r="I23" s="12" t="e">
        <f t="shared" si="13"/>
        <v>#NUM!</v>
      </c>
      <c r="J23" s="12" t="e">
        <f t="shared" si="4"/>
        <v>#NUM!</v>
      </c>
      <c r="K23" s="15" t="e">
        <f t="shared" si="5"/>
        <v>#NUM!</v>
      </c>
      <c r="L23" s="12" t="e">
        <f t="shared" si="11"/>
        <v>#NUM!</v>
      </c>
      <c r="M23" s="23" t="e">
        <f t="shared" si="14"/>
        <v>#NUM!</v>
      </c>
      <c r="N23" s="23" t="e">
        <f t="shared" si="14"/>
        <v>#NUM!</v>
      </c>
      <c r="O23" s="23" t="e">
        <f t="shared" si="14"/>
        <v>#NUM!</v>
      </c>
      <c r="P23" s="23" t="e">
        <f t="shared" si="14"/>
        <v>#NUM!</v>
      </c>
      <c r="Q23" s="23" t="e">
        <f t="shared" si="14"/>
        <v>#NUM!</v>
      </c>
      <c r="R23" s="23" t="e">
        <f t="shared" si="14"/>
        <v>#NUM!</v>
      </c>
      <c r="S23" s="15" t="e">
        <f t="shared" si="6"/>
        <v>#NUM!</v>
      </c>
      <c r="T23" s="23" t="e">
        <f t="shared" si="7"/>
        <v>#NUM!</v>
      </c>
      <c r="U23" s="12" t="e">
        <f t="shared" si="8"/>
        <v>#NUM!</v>
      </c>
      <c r="V23" s="12" t="e">
        <f>+IF(C23=MAX(IMAE!G:G),'IMAE shewhart (2)'!B23,NA())</f>
        <v>#NUM!</v>
      </c>
    </row>
    <row r="24" spans="1:22" x14ac:dyDescent="0.3">
      <c r="A24" s="12">
        <f t="shared" si="9"/>
        <v>21</v>
      </c>
      <c r="B24" s="12" t="e">
        <f>+'IMAE para s (2)'!E22</f>
        <v>#NUM!</v>
      </c>
      <c r="C24" s="14" t="e">
        <f t="shared" si="10"/>
        <v>#NUM!</v>
      </c>
      <c r="D24" s="12" t="e">
        <f t="shared" si="1"/>
        <v>#NUM!</v>
      </c>
      <c r="E24" s="12" t="e">
        <f t="shared" si="2"/>
        <v>#NUM!</v>
      </c>
      <c r="F24" s="12" t="e">
        <f t="shared" si="3"/>
        <v>#NUM!</v>
      </c>
      <c r="G24" s="12" t="e">
        <f>+'IMAE regresion (2)'!B45</f>
        <v>#NUM!</v>
      </c>
      <c r="H24" s="12" t="e">
        <f>+'IMAE regresion (2)'!C45</f>
        <v>#NUM!</v>
      </c>
      <c r="I24" s="12" t="e">
        <f t="shared" si="13"/>
        <v>#NUM!</v>
      </c>
      <c r="J24" s="12" t="e">
        <f t="shared" si="4"/>
        <v>#NUM!</v>
      </c>
      <c r="K24" s="15" t="e">
        <f t="shared" si="5"/>
        <v>#NUM!</v>
      </c>
      <c r="L24" s="12" t="e">
        <f t="shared" si="11"/>
        <v>#NUM!</v>
      </c>
      <c r="M24" s="23" t="e">
        <f t="shared" si="14"/>
        <v>#NUM!</v>
      </c>
      <c r="N24" s="23" t="e">
        <f t="shared" si="14"/>
        <v>#NUM!</v>
      </c>
      <c r="O24" s="23" t="e">
        <f t="shared" si="14"/>
        <v>#NUM!</v>
      </c>
      <c r="P24" s="23" t="e">
        <f t="shared" si="14"/>
        <v>#NUM!</v>
      </c>
      <c r="Q24" s="23" t="e">
        <f t="shared" si="14"/>
        <v>#NUM!</v>
      </c>
      <c r="R24" s="23" t="e">
        <f t="shared" si="14"/>
        <v>#NUM!</v>
      </c>
      <c r="S24" s="15" t="e">
        <f t="shared" si="6"/>
        <v>#NUM!</v>
      </c>
      <c r="T24" s="23" t="e">
        <f t="shared" si="7"/>
        <v>#NUM!</v>
      </c>
      <c r="U24" s="12" t="e">
        <f t="shared" si="8"/>
        <v>#NUM!</v>
      </c>
      <c r="V24" s="12" t="e">
        <f>+IF(C24=MAX(IMAE!G:G),'IMAE shewhart (2)'!B24,NA())</f>
        <v>#NUM!</v>
      </c>
    </row>
    <row r="25" spans="1:22" x14ac:dyDescent="0.3">
      <c r="A25" s="12">
        <f t="shared" si="9"/>
        <v>22</v>
      </c>
      <c r="B25" s="12" t="e">
        <f>+'IMAE para s (2)'!E23</f>
        <v>#NUM!</v>
      </c>
      <c r="C25" s="14" t="e">
        <f t="shared" si="10"/>
        <v>#NUM!</v>
      </c>
      <c r="D25" s="12" t="e">
        <f t="shared" si="1"/>
        <v>#NUM!</v>
      </c>
      <c r="E25" s="12" t="e">
        <f t="shared" si="2"/>
        <v>#NUM!</v>
      </c>
      <c r="F25" s="12" t="e">
        <f t="shared" si="3"/>
        <v>#NUM!</v>
      </c>
      <c r="G25" s="12" t="e">
        <f>+'IMAE regresion (2)'!B46</f>
        <v>#NUM!</v>
      </c>
      <c r="H25" s="12" t="e">
        <f>+'IMAE regresion (2)'!C46</f>
        <v>#NUM!</v>
      </c>
      <c r="I25" s="12" t="e">
        <f t="shared" si="13"/>
        <v>#NUM!</v>
      </c>
      <c r="J25" s="12" t="e">
        <f t="shared" si="4"/>
        <v>#NUM!</v>
      </c>
      <c r="K25" s="15" t="e">
        <f t="shared" si="5"/>
        <v>#NUM!</v>
      </c>
      <c r="L25" s="12" t="e">
        <f t="shared" si="11"/>
        <v>#NUM!</v>
      </c>
      <c r="M25" s="23" t="e">
        <f t="shared" si="14"/>
        <v>#NUM!</v>
      </c>
      <c r="N25" s="23" t="e">
        <f t="shared" si="14"/>
        <v>#NUM!</v>
      </c>
      <c r="O25" s="23" t="e">
        <f t="shared" si="14"/>
        <v>#NUM!</v>
      </c>
      <c r="P25" s="23" t="e">
        <f t="shared" si="14"/>
        <v>#NUM!</v>
      </c>
      <c r="Q25" s="23" t="e">
        <f t="shared" si="14"/>
        <v>#NUM!</v>
      </c>
      <c r="R25" s="23" t="e">
        <f t="shared" si="14"/>
        <v>#NUM!</v>
      </c>
      <c r="S25" s="15" t="e">
        <f t="shared" si="6"/>
        <v>#NUM!</v>
      </c>
      <c r="T25" s="23" t="e">
        <f t="shared" si="7"/>
        <v>#NUM!</v>
      </c>
      <c r="U25" s="12" t="e">
        <f t="shared" si="8"/>
        <v>#NUM!</v>
      </c>
      <c r="V25" s="12" t="e">
        <f>+IF(C25=MAX(IMAE!G:G),'IMAE shewhart (2)'!B25,NA())</f>
        <v>#NUM!</v>
      </c>
    </row>
    <row r="26" spans="1:22" x14ac:dyDescent="0.3">
      <c r="A26" s="12">
        <f t="shared" si="9"/>
        <v>23</v>
      </c>
      <c r="B26" s="12" t="e">
        <f>+'IMAE para s (2)'!E24</f>
        <v>#NUM!</v>
      </c>
      <c r="C26" s="14" t="e">
        <f t="shared" si="10"/>
        <v>#NUM!</v>
      </c>
      <c r="D26" s="12" t="e">
        <f t="shared" si="1"/>
        <v>#NUM!</v>
      </c>
      <c r="E26" s="12" t="e">
        <f t="shared" si="2"/>
        <v>#NUM!</v>
      </c>
      <c r="F26" s="12" t="e">
        <f t="shared" si="3"/>
        <v>#NUM!</v>
      </c>
      <c r="G26" s="12" t="e">
        <f>+'IMAE regresion (2)'!B47</f>
        <v>#NUM!</v>
      </c>
      <c r="H26" s="12" t="e">
        <f>+'IMAE regresion (2)'!C47</f>
        <v>#NUM!</v>
      </c>
      <c r="I26" s="12" t="e">
        <f t="shared" si="13"/>
        <v>#NUM!</v>
      </c>
      <c r="J26" s="12" t="e">
        <f t="shared" si="4"/>
        <v>#NUM!</v>
      </c>
      <c r="K26" s="15" t="e">
        <f t="shared" si="5"/>
        <v>#NUM!</v>
      </c>
      <c r="L26" s="12" t="e">
        <f t="shared" si="11"/>
        <v>#NUM!</v>
      </c>
      <c r="M26" s="23" t="e">
        <f t="shared" si="14"/>
        <v>#NUM!</v>
      </c>
      <c r="N26" s="23" t="e">
        <f t="shared" si="14"/>
        <v>#NUM!</v>
      </c>
      <c r="O26" s="23" t="e">
        <f t="shared" si="14"/>
        <v>#NUM!</v>
      </c>
      <c r="P26" s="23" t="e">
        <f t="shared" si="14"/>
        <v>#NUM!</v>
      </c>
      <c r="Q26" s="23" t="e">
        <f t="shared" si="14"/>
        <v>#NUM!</v>
      </c>
      <c r="R26" s="23" t="e">
        <f t="shared" si="14"/>
        <v>#NUM!</v>
      </c>
      <c r="S26" s="15" t="e">
        <f t="shared" si="6"/>
        <v>#NUM!</v>
      </c>
      <c r="T26" s="23" t="e">
        <f t="shared" si="7"/>
        <v>#NUM!</v>
      </c>
      <c r="U26" s="12" t="e">
        <f t="shared" si="8"/>
        <v>#NUM!</v>
      </c>
      <c r="V26" s="12" t="e">
        <f>+IF(C26=MAX(IMAE!G:G),'IMAE shewhart (2)'!B26,NA())</f>
        <v>#NUM!</v>
      </c>
    </row>
    <row r="27" spans="1:22" x14ac:dyDescent="0.3">
      <c r="A27" s="12">
        <f t="shared" si="9"/>
        <v>24</v>
      </c>
      <c r="B27" s="12" t="e">
        <f>+'IMAE para s (2)'!E25</f>
        <v>#NUM!</v>
      </c>
      <c r="C27" s="14" t="e">
        <f t="shared" si="10"/>
        <v>#NUM!</v>
      </c>
      <c r="D27" s="12" t="e">
        <f t="shared" si="1"/>
        <v>#NUM!</v>
      </c>
      <c r="E27" s="12" t="e">
        <f t="shared" si="2"/>
        <v>#NUM!</v>
      </c>
      <c r="F27" s="12" t="e">
        <f t="shared" si="3"/>
        <v>#NUM!</v>
      </c>
      <c r="G27" s="12" t="e">
        <f>+'IMAE regresion (2)'!B48</f>
        <v>#NUM!</v>
      </c>
      <c r="H27" s="12" t="e">
        <f>+'IMAE regresion (2)'!C48</f>
        <v>#NUM!</v>
      </c>
      <c r="I27" s="12" t="e">
        <f t="shared" si="13"/>
        <v>#NUM!</v>
      </c>
      <c r="J27" s="12" t="e">
        <f t="shared" si="4"/>
        <v>#NUM!</v>
      </c>
      <c r="K27" s="15" t="e">
        <f t="shared" si="5"/>
        <v>#NUM!</v>
      </c>
      <c r="L27" s="12" t="e">
        <f t="shared" si="11"/>
        <v>#NUM!</v>
      </c>
      <c r="M27" s="23" t="e">
        <f t="shared" si="14"/>
        <v>#NUM!</v>
      </c>
      <c r="N27" s="23" t="e">
        <f t="shared" si="14"/>
        <v>#NUM!</v>
      </c>
      <c r="O27" s="23" t="e">
        <f t="shared" si="14"/>
        <v>#NUM!</v>
      </c>
      <c r="P27" s="23" t="e">
        <f t="shared" si="14"/>
        <v>#NUM!</v>
      </c>
      <c r="Q27" s="23" t="e">
        <f t="shared" si="14"/>
        <v>#NUM!</v>
      </c>
      <c r="R27" s="23" t="e">
        <f t="shared" si="14"/>
        <v>#NUM!</v>
      </c>
      <c r="S27" s="15" t="e">
        <f t="shared" si="6"/>
        <v>#NUM!</v>
      </c>
      <c r="T27" s="23" t="e">
        <f t="shared" si="7"/>
        <v>#NUM!</v>
      </c>
      <c r="U27" s="12" t="e">
        <f t="shared" si="8"/>
        <v>#NUM!</v>
      </c>
      <c r="V27" s="12" t="e">
        <f>+IF(C27=MAX(IMAE!G:G),'IMAE shewhart (2)'!B27,NA())</f>
        <v>#NUM!</v>
      </c>
    </row>
    <row r="28" spans="1:22" x14ac:dyDescent="0.3">
      <c r="A28" s="12">
        <f t="shared" si="9"/>
        <v>25</v>
      </c>
      <c r="B28" s="12" t="e">
        <f>+'IMAE para s (2)'!E26</f>
        <v>#NUM!</v>
      </c>
      <c r="C28" s="14" t="e">
        <f t="shared" si="10"/>
        <v>#NUM!</v>
      </c>
      <c r="D28" s="12" t="e">
        <f t="shared" si="1"/>
        <v>#NUM!</v>
      </c>
      <c r="E28" s="12" t="e">
        <f t="shared" si="2"/>
        <v>#NUM!</v>
      </c>
      <c r="F28" s="12" t="e">
        <f t="shared" si="3"/>
        <v>#NUM!</v>
      </c>
      <c r="G28" s="12" t="e">
        <f>+'IMAE regresion (2)'!B49</f>
        <v>#NUM!</v>
      </c>
      <c r="H28" s="12" t="e">
        <f>+'IMAE regresion (2)'!C49</f>
        <v>#NUM!</v>
      </c>
      <c r="I28" s="12" t="e">
        <f t="shared" si="13"/>
        <v>#NUM!</v>
      </c>
      <c r="J28" s="12" t="e">
        <f t="shared" si="4"/>
        <v>#NUM!</v>
      </c>
      <c r="K28" s="15" t="e">
        <f t="shared" si="5"/>
        <v>#NUM!</v>
      </c>
      <c r="L28" s="12" t="e">
        <f t="shared" si="11"/>
        <v>#NUM!</v>
      </c>
      <c r="M28" s="23" t="e">
        <f t="shared" si="14"/>
        <v>#NUM!</v>
      </c>
      <c r="N28" s="23" t="e">
        <f t="shared" si="14"/>
        <v>#NUM!</v>
      </c>
      <c r="O28" s="23" t="e">
        <f t="shared" si="14"/>
        <v>#NUM!</v>
      </c>
      <c r="P28" s="23" t="e">
        <f t="shared" si="14"/>
        <v>#NUM!</v>
      </c>
      <c r="Q28" s="23" t="e">
        <f t="shared" si="14"/>
        <v>#NUM!</v>
      </c>
      <c r="R28" s="23" t="e">
        <f t="shared" si="14"/>
        <v>#NUM!</v>
      </c>
      <c r="S28" s="15" t="e">
        <f t="shared" si="6"/>
        <v>#NUM!</v>
      </c>
      <c r="T28" s="23" t="e">
        <f t="shared" si="7"/>
        <v>#NUM!</v>
      </c>
      <c r="U28" s="12" t="e">
        <f t="shared" si="8"/>
        <v>#NUM!</v>
      </c>
      <c r="V28" s="12" t="e">
        <f>+IF(C28=MAX(IMAE!G:G),'IMAE shewhart (2)'!B28,NA())</f>
        <v>#NUM!</v>
      </c>
    </row>
    <row r="29" spans="1:22" x14ac:dyDescent="0.3">
      <c r="A29" s="12">
        <f t="shared" si="9"/>
        <v>26</v>
      </c>
      <c r="B29" s="12" t="e">
        <f>+'IMAE para s (2)'!E27</f>
        <v>#NUM!</v>
      </c>
      <c r="C29" s="14" t="e">
        <f t="shared" si="10"/>
        <v>#NUM!</v>
      </c>
      <c r="D29" s="12" t="e">
        <f t="shared" si="1"/>
        <v>#NUM!</v>
      </c>
      <c r="E29" s="12" t="e">
        <f t="shared" si="2"/>
        <v>#NUM!</v>
      </c>
      <c r="F29" s="12" t="e">
        <f t="shared" si="3"/>
        <v>#NUM!</v>
      </c>
      <c r="G29" s="12" t="e">
        <f>+'IMAE regresion (2)'!B50</f>
        <v>#NUM!</v>
      </c>
      <c r="H29" s="12" t="e">
        <f>+'IMAE regresion (2)'!C50</f>
        <v>#NUM!</v>
      </c>
      <c r="I29" s="12" t="e">
        <f t="shared" si="13"/>
        <v>#NUM!</v>
      </c>
      <c r="J29" s="12" t="e">
        <f t="shared" si="4"/>
        <v>#NUM!</v>
      </c>
      <c r="K29" s="15" t="e">
        <f t="shared" si="5"/>
        <v>#NUM!</v>
      </c>
      <c r="L29" s="12" t="e">
        <f t="shared" si="11"/>
        <v>#NUM!</v>
      </c>
      <c r="M29" s="23" t="e">
        <f t="shared" si="14"/>
        <v>#NUM!</v>
      </c>
      <c r="N29" s="23" t="e">
        <f t="shared" si="14"/>
        <v>#NUM!</v>
      </c>
      <c r="O29" s="23" t="e">
        <f t="shared" si="14"/>
        <v>#NUM!</v>
      </c>
      <c r="P29" s="23" t="e">
        <f t="shared" si="14"/>
        <v>#NUM!</v>
      </c>
      <c r="Q29" s="23" t="e">
        <f t="shared" si="14"/>
        <v>#NUM!</v>
      </c>
      <c r="R29" s="23" t="e">
        <f t="shared" si="14"/>
        <v>#NUM!</v>
      </c>
      <c r="S29" s="15" t="e">
        <f t="shared" si="6"/>
        <v>#NUM!</v>
      </c>
      <c r="T29" s="23" t="e">
        <f t="shared" si="7"/>
        <v>#NUM!</v>
      </c>
      <c r="U29" s="12" t="e">
        <f t="shared" si="8"/>
        <v>#NUM!</v>
      </c>
      <c r="V29" s="12" t="e">
        <f>+IF(C29=MAX(IMAE!G:G),'IMAE shewhart (2)'!B29,NA())</f>
        <v>#NUM!</v>
      </c>
    </row>
    <row r="30" spans="1:22" x14ac:dyDescent="0.3">
      <c r="A30" s="12">
        <f t="shared" si="9"/>
        <v>27</v>
      </c>
      <c r="B30" s="12" t="e">
        <f>+'IMAE para s (2)'!E28</f>
        <v>#NUM!</v>
      </c>
      <c r="C30" s="14" t="e">
        <f t="shared" si="10"/>
        <v>#NUM!</v>
      </c>
      <c r="D30" s="12" t="e">
        <f t="shared" si="1"/>
        <v>#NUM!</v>
      </c>
      <c r="E30" s="12" t="e">
        <f t="shared" si="2"/>
        <v>#NUM!</v>
      </c>
      <c r="F30" s="12" t="e">
        <f t="shared" si="3"/>
        <v>#NUM!</v>
      </c>
      <c r="G30" s="12" t="e">
        <f>+'IMAE regresion (2)'!B51</f>
        <v>#NUM!</v>
      </c>
      <c r="H30" s="12" t="e">
        <f>+'IMAE regresion (2)'!C51</f>
        <v>#NUM!</v>
      </c>
      <c r="I30" s="12" t="e">
        <f t="shared" si="13"/>
        <v>#NUM!</v>
      </c>
      <c r="J30" s="12" t="e">
        <f t="shared" si="4"/>
        <v>#NUM!</v>
      </c>
      <c r="K30" s="15" t="e">
        <f t="shared" si="5"/>
        <v>#NUM!</v>
      </c>
      <c r="L30" s="12" t="e">
        <f t="shared" si="11"/>
        <v>#NUM!</v>
      </c>
      <c r="M30" s="23" t="e">
        <f t="shared" si="14"/>
        <v>#NUM!</v>
      </c>
      <c r="N30" s="23" t="e">
        <f t="shared" si="14"/>
        <v>#NUM!</v>
      </c>
      <c r="O30" s="23" t="e">
        <f t="shared" si="14"/>
        <v>#NUM!</v>
      </c>
      <c r="P30" s="23" t="e">
        <f t="shared" si="14"/>
        <v>#NUM!</v>
      </c>
      <c r="Q30" s="23" t="e">
        <f t="shared" si="14"/>
        <v>#NUM!</v>
      </c>
      <c r="R30" s="23" t="e">
        <f t="shared" si="14"/>
        <v>#NUM!</v>
      </c>
      <c r="S30" s="15" t="e">
        <f t="shared" si="6"/>
        <v>#NUM!</v>
      </c>
      <c r="T30" s="23" t="e">
        <f t="shared" si="7"/>
        <v>#NUM!</v>
      </c>
      <c r="U30" s="12" t="e">
        <f t="shared" si="8"/>
        <v>#NUM!</v>
      </c>
      <c r="V30" s="12" t="e">
        <f>+IF(C30=MAX(IMAE!G:G),'IMAE shewhart (2)'!B30,NA())</f>
        <v>#NUM!</v>
      </c>
    </row>
    <row r="31" spans="1:22" x14ac:dyDescent="0.3">
      <c r="A31" s="12">
        <f t="shared" si="9"/>
        <v>28</v>
      </c>
      <c r="B31" s="12" t="e">
        <f>+'IMAE para s (2)'!E29</f>
        <v>#NUM!</v>
      </c>
      <c r="C31" s="14" t="e">
        <f t="shared" si="10"/>
        <v>#NUM!</v>
      </c>
      <c r="D31" s="12" t="e">
        <f t="shared" si="1"/>
        <v>#NUM!</v>
      </c>
      <c r="E31" s="12" t="e">
        <f t="shared" si="2"/>
        <v>#NUM!</v>
      </c>
      <c r="F31" s="12" t="e">
        <f t="shared" si="3"/>
        <v>#NUM!</v>
      </c>
      <c r="G31" s="12" t="e">
        <f>+'IMAE regresion (2)'!B52</f>
        <v>#NUM!</v>
      </c>
      <c r="H31" s="12" t="e">
        <f>+'IMAE regresion (2)'!C52</f>
        <v>#NUM!</v>
      </c>
      <c r="I31" s="12" t="e">
        <f t="shared" si="13"/>
        <v>#NUM!</v>
      </c>
      <c r="J31" s="12" t="e">
        <f t="shared" si="4"/>
        <v>#NUM!</v>
      </c>
      <c r="K31" s="15" t="e">
        <f t="shared" si="5"/>
        <v>#NUM!</v>
      </c>
      <c r="L31" s="12" t="e">
        <f t="shared" si="11"/>
        <v>#NUM!</v>
      </c>
      <c r="M31" s="23" t="e">
        <f t="shared" si="14"/>
        <v>#NUM!</v>
      </c>
      <c r="N31" s="23" t="e">
        <f t="shared" si="14"/>
        <v>#NUM!</v>
      </c>
      <c r="O31" s="23" t="e">
        <f t="shared" si="14"/>
        <v>#NUM!</v>
      </c>
      <c r="P31" s="23" t="e">
        <f t="shared" si="14"/>
        <v>#NUM!</v>
      </c>
      <c r="Q31" s="23" t="e">
        <f t="shared" si="14"/>
        <v>#NUM!</v>
      </c>
      <c r="R31" s="23" t="e">
        <f t="shared" si="14"/>
        <v>#NUM!</v>
      </c>
      <c r="S31" s="15" t="e">
        <f t="shared" si="6"/>
        <v>#NUM!</v>
      </c>
      <c r="T31" s="23" t="e">
        <f t="shared" si="7"/>
        <v>#NUM!</v>
      </c>
      <c r="U31" s="12" t="e">
        <f t="shared" si="8"/>
        <v>#NUM!</v>
      </c>
      <c r="V31" s="12" t="e">
        <f>+IF(C31=MAX(IMAE!G:G),'IMAE shewhart (2)'!B31,NA())</f>
        <v>#NUM!</v>
      </c>
    </row>
    <row r="32" spans="1:22" x14ac:dyDescent="0.3">
      <c r="A32" s="12">
        <f t="shared" si="9"/>
        <v>29</v>
      </c>
      <c r="B32" s="12" t="e">
        <f>+'IMAE para s (2)'!E30</f>
        <v>#NUM!</v>
      </c>
      <c r="C32" s="14" t="e">
        <f t="shared" si="10"/>
        <v>#NUM!</v>
      </c>
      <c r="D32" s="12" t="e">
        <f t="shared" si="1"/>
        <v>#NUM!</v>
      </c>
      <c r="E32" s="12" t="e">
        <f t="shared" si="2"/>
        <v>#NUM!</v>
      </c>
      <c r="F32" s="12" t="e">
        <f t="shared" si="3"/>
        <v>#NUM!</v>
      </c>
      <c r="G32" s="12" t="e">
        <f>+'IMAE regresion (2)'!B53</f>
        <v>#NUM!</v>
      </c>
      <c r="H32" s="12" t="e">
        <f>+'IMAE regresion (2)'!C53</f>
        <v>#NUM!</v>
      </c>
      <c r="I32" s="12" t="e">
        <f t="shared" si="13"/>
        <v>#NUM!</v>
      </c>
      <c r="J32" s="12" t="e">
        <f t="shared" si="4"/>
        <v>#NUM!</v>
      </c>
      <c r="K32" s="15" t="e">
        <f t="shared" si="5"/>
        <v>#NUM!</v>
      </c>
      <c r="L32" s="12" t="e">
        <f t="shared" si="11"/>
        <v>#NUM!</v>
      </c>
      <c r="M32" s="23" t="e">
        <f t="shared" si="14"/>
        <v>#NUM!</v>
      </c>
      <c r="N32" s="23" t="e">
        <f t="shared" si="14"/>
        <v>#NUM!</v>
      </c>
      <c r="O32" s="23" t="e">
        <f t="shared" si="14"/>
        <v>#NUM!</v>
      </c>
      <c r="P32" s="23" t="e">
        <f t="shared" si="14"/>
        <v>#NUM!</v>
      </c>
      <c r="Q32" s="23" t="e">
        <f t="shared" si="14"/>
        <v>#NUM!</v>
      </c>
      <c r="R32" s="23" t="e">
        <f t="shared" si="14"/>
        <v>#NUM!</v>
      </c>
      <c r="S32" s="15" t="e">
        <f t="shared" si="6"/>
        <v>#NUM!</v>
      </c>
      <c r="T32" s="23" t="e">
        <f t="shared" si="7"/>
        <v>#NUM!</v>
      </c>
      <c r="U32" s="12" t="e">
        <f t="shared" si="8"/>
        <v>#NUM!</v>
      </c>
      <c r="V32" s="12" t="e">
        <f>+IF(C32=MAX(IMAE!G:G),'IMAE shewhart (2)'!B32,NA())</f>
        <v>#NUM!</v>
      </c>
    </row>
    <row r="33" spans="1:22" x14ac:dyDescent="0.3">
      <c r="A33" s="12">
        <f t="shared" si="9"/>
        <v>30</v>
      </c>
      <c r="B33" s="12" t="e">
        <f>+'IMAE para s (2)'!E31</f>
        <v>#NUM!</v>
      </c>
      <c r="C33" s="14" t="e">
        <f t="shared" si="10"/>
        <v>#NUM!</v>
      </c>
      <c r="D33" s="12" t="e">
        <f t="shared" si="1"/>
        <v>#NUM!</v>
      </c>
      <c r="E33" s="12" t="e">
        <f t="shared" si="2"/>
        <v>#NUM!</v>
      </c>
      <c r="F33" s="12" t="e">
        <f t="shared" si="3"/>
        <v>#NUM!</v>
      </c>
      <c r="G33" s="12" t="e">
        <f>+'IMAE regresion (2)'!B54</f>
        <v>#NUM!</v>
      </c>
      <c r="H33" s="12" t="e">
        <f>+'IMAE regresion (2)'!C54</f>
        <v>#NUM!</v>
      </c>
      <c r="I33" s="12" t="e">
        <f t="shared" si="13"/>
        <v>#NUM!</v>
      </c>
      <c r="J33" s="12" t="e">
        <f t="shared" si="4"/>
        <v>#NUM!</v>
      </c>
      <c r="K33" s="15" t="e">
        <f t="shared" si="5"/>
        <v>#NUM!</v>
      </c>
      <c r="L33" s="12" t="e">
        <f t="shared" si="11"/>
        <v>#NUM!</v>
      </c>
      <c r="M33" s="23" t="e">
        <f t="shared" si="14"/>
        <v>#NUM!</v>
      </c>
      <c r="N33" s="23" t="e">
        <f t="shared" si="14"/>
        <v>#NUM!</v>
      </c>
      <c r="O33" s="23" t="e">
        <f t="shared" si="14"/>
        <v>#NUM!</v>
      </c>
      <c r="P33" s="23" t="e">
        <f t="shared" si="14"/>
        <v>#NUM!</v>
      </c>
      <c r="Q33" s="23" t="e">
        <f t="shared" si="14"/>
        <v>#NUM!</v>
      </c>
      <c r="R33" s="23" t="e">
        <f t="shared" si="14"/>
        <v>#NUM!</v>
      </c>
      <c r="S33" s="15" t="e">
        <f t="shared" si="6"/>
        <v>#NUM!</v>
      </c>
      <c r="T33" s="23" t="e">
        <f t="shared" si="7"/>
        <v>#NUM!</v>
      </c>
      <c r="U33" s="12" t="e">
        <f t="shared" si="8"/>
        <v>#NUM!</v>
      </c>
      <c r="V33" s="12" t="e">
        <f>+IF(C33=MAX(IMAE!G:G),'IMAE shewhart (2)'!B33,NA())</f>
        <v>#NUM!</v>
      </c>
    </row>
    <row r="34" spans="1:22" x14ac:dyDescent="0.3">
      <c r="A34" s="12">
        <f t="shared" si="9"/>
        <v>31</v>
      </c>
      <c r="B34" s="12" t="e">
        <f>+'IMAE para s (2)'!E32</f>
        <v>#NUM!</v>
      </c>
      <c r="C34" s="14" t="e">
        <f t="shared" si="10"/>
        <v>#NUM!</v>
      </c>
      <c r="D34" s="12" t="e">
        <f t="shared" si="1"/>
        <v>#NUM!</v>
      </c>
      <c r="E34" s="12" t="e">
        <f t="shared" si="2"/>
        <v>#NUM!</v>
      </c>
      <c r="F34" s="12" t="e">
        <f t="shared" si="3"/>
        <v>#NUM!</v>
      </c>
      <c r="G34" s="12" t="e">
        <f>+'IMAE regresion (2)'!B55</f>
        <v>#NUM!</v>
      </c>
      <c r="H34" s="12" t="e">
        <f>+'IMAE regresion (2)'!C55</f>
        <v>#NUM!</v>
      </c>
      <c r="I34" s="12" t="e">
        <f t="shared" si="13"/>
        <v>#NUM!</v>
      </c>
      <c r="J34" s="12" t="e">
        <f t="shared" si="4"/>
        <v>#NUM!</v>
      </c>
      <c r="K34" s="15" t="e">
        <f t="shared" si="5"/>
        <v>#NUM!</v>
      </c>
      <c r="L34" s="12" t="e">
        <f t="shared" si="11"/>
        <v>#NUM!</v>
      </c>
      <c r="M34" s="23" t="e">
        <f t="shared" si="14"/>
        <v>#NUM!</v>
      </c>
      <c r="N34" s="23" t="e">
        <f t="shared" si="14"/>
        <v>#NUM!</v>
      </c>
      <c r="O34" s="23" t="e">
        <f t="shared" si="14"/>
        <v>#NUM!</v>
      </c>
      <c r="P34" s="23" t="e">
        <f t="shared" si="14"/>
        <v>#NUM!</v>
      </c>
      <c r="Q34" s="23" t="e">
        <f t="shared" si="14"/>
        <v>#NUM!</v>
      </c>
      <c r="R34" s="23" t="e">
        <f t="shared" si="14"/>
        <v>#NUM!</v>
      </c>
      <c r="S34" s="15" t="e">
        <f t="shared" si="6"/>
        <v>#NUM!</v>
      </c>
      <c r="T34" s="23" t="e">
        <f t="shared" si="7"/>
        <v>#NUM!</v>
      </c>
      <c r="U34" s="12" t="e">
        <f t="shared" si="8"/>
        <v>#NUM!</v>
      </c>
      <c r="V34" s="12" t="e">
        <f>+IF(C34=MAX(IMAE!G:G),'IMAE shewhart (2)'!B34,NA())</f>
        <v>#NUM!</v>
      </c>
    </row>
    <row r="35" spans="1:22" x14ac:dyDescent="0.3">
      <c r="A35" s="12">
        <f t="shared" si="9"/>
        <v>32</v>
      </c>
      <c r="B35" s="12" t="e">
        <f>+'IMAE para s (2)'!E33</f>
        <v>#NUM!</v>
      </c>
      <c r="C35" s="14" t="e">
        <f t="shared" si="10"/>
        <v>#NUM!</v>
      </c>
      <c r="D35" s="12" t="e">
        <f t="shared" si="1"/>
        <v>#NUM!</v>
      </c>
      <c r="E35" s="12" t="e">
        <f t="shared" si="2"/>
        <v>#NUM!</v>
      </c>
      <c r="F35" s="12" t="e">
        <f t="shared" si="3"/>
        <v>#NUM!</v>
      </c>
      <c r="G35" s="12" t="e">
        <f>+'IMAE regresion (2)'!B56</f>
        <v>#NUM!</v>
      </c>
      <c r="H35" s="12" t="e">
        <f>+'IMAE regresion (2)'!C56</f>
        <v>#NUM!</v>
      </c>
      <c r="I35" s="12" t="e">
        <f t="shared" si="13"/>
        <v>#NUM!</v>
      </c>
      <c r="J35" s="12" t="e">
        <f t="shared" si="4"/>
        <v>#NUM!</v>
      </c>
      <c r="K35" s="15" t="e">
        <f t="shared" si="5"/>
        <v>#NUM!</v>
      </c>
      <c r="L35" s="12" t="e">
        <f t="shared" si="11"/>
        <v>#NUM!</v>
      </c>
      <c r="M35" s="23" t="e">
        <f t="shared" si="14"/>
        <v>#NUM!</v>
      </c>
      <c r="N35" s="23" t="e">
        <f t="shared" si="14"/>
        <v>#NUM!</v>
      </c>
      <c r="O35" s="23" t="e">
        <f t="shared" si="14"/>
        <v>#NUM!</v>
      </c>
      <c r="P35" s="23" t="e">
        <f t="shared" si="14"/>
        <v>#NUM!</v>
      </c>
      <c r="Q35" s="23" t="e">
        <f t="shared" si="14"/>
        <v>#NUM!</v>
      </c>
      <c r="R35" s="23" t="e">
        <f t="shared" si="14"/>
        <v>#NUM!</v>
      </c>
      <c r="S35" s="15" t="e">
        <f t="shared" si="6"/>
        <v>#NUM!</v>
      </c>
      <c r="T35" s="23" t="e">
        <f t="shared" si="7"/>
        <v>#NUM!</v>
      </c>
      <c r="U35" s="12" t="e">
        <f t="shared" si="8"/>
        <v>#NUM!</v>
      </c>
      <c r="V35" s="12" t="e">
        <f>+IF(C35=MAX(IMAE!G:G),'IMAE shewhart (2)'!B35,NA())</f>
        <v>#NUM!</v>
      </c>
    </row>
    <row r="36" spans="1:22" x14ac:dyDescent="0.3">
      <c r="A36" s="12">
        <f t="shared" si="9"/>
        <v>33</v>
      </c>
      <c r="B36" s="12" t="e">
        <f>+'IMAE para s (2)'!E34</f>
        <v>#NUM!</v>
      </c>
      <c r="C36" s="14" t="e">
        <f t="shared" si="10"/>
        <v>#NUM!</v>
      </c>
      <c r="D36" s="12" t="e">
        <f t="shared" si="1"/>
        <v>#NUM!</v>
      </c>
      <c r="E36" s="12" t="e">
        <f t="shared" si="2"/>
        <v>#NUM!</v>
      </c>
      <c r="F36" s="12" t="e">
        <f t="shared" si="3"/>
        <v>#NUM!</v>
      </c>
      <c r="G36" s="12" t="e">
        <f>+'IMAE regresion (2)'!B57</f>
        <v>#NUM!</v>
      </c>
      <c r="H36" s="12" t="e">
        <f>+'IMAE regresion (2)'!C57</f>
        <v>#NUM!</v>
      </c>
      <c r="I36" s="12" t="e">
        <f t="shared" si="13"/>
        <v>#NUM!</v>
      </c>
      <c r="J36" s="12" t="e">
        <f t="shared" si="4"/>
        <v>#NUM!</v>
      </c>
      <c r="K36" s="15" t="e">
        <f t="shared" si="5"/>
        <v>#NUM!</v>
      </c>
      <c r="L36" s="12" t="e">
        <f t="shared" si="11"/>
        <v>#NUM!</v>
      </c>
      <c r="M36" s="23" t="e">
        <f t="shared" si="14"/>
        <v>#NUM!</v>
      </c>
      <c r="N36" s="23" t="e">
        <f t="shared" si="14"/>
        <v>#NUM!</v>
      </c>
      <c r="O36" s="23" t="e">
        <f t="shared" si="14"/>
        <v>#NUM!</v>
      </c>
      <c r="P36" s="23" t="e">
        <f t="shared" si="14"/>
        <v>#NUM!</v>
      </c>
      <c r="Q36" s="23" t="e">
        <f t="shared" si="14"/>
        <v>#NUM!</v>
      </c>
      <c r="R36" s="23" t="e">
        <f t="shared" si="14"/>
        <v>#NUM!</v>
      </c>
      <c r="S36" s="15" t="e">
        <f t="shared" si="6"/>
        <v>#NUM!</v>
      </c>
      <c r="T36" s="23" t="e">
        <f t="shared" si="7"/>
        <v>#NUM!</v>
      </c>
      <c r="U36" s="12" t="e">
        <f t="shared" si="8"/>
        <v>#NUM!</v>
      </c>
      <c r="V36" s="12" t="e">
        <f>+IF(C36=MAX(IMAE!G:G),'IMAE shewhart (2)'!B36,NA())</f>
        <v>#NUM!</v>
      </c>
    </row>
    <row r="37" spans="1:22" x14ac:dyDescent="0.3">
      <c r="A37" s="12">
        <f t="shared" si="9"/>
        <v>34</v>
      </c>
      <c r="B37" s="12" t="e">
        <f>+'IMAE para s (2)'!E35</f>
        <v>#NUM!</v>
      </c>
      <c r="C37" s="14" t="e">
        <f t="shared" si="10"/>
        <v>#NUM!</v>
      </c>
      <c r="D37" s="12" t="e">
        <f t="shared" si="1"/>
        <v>#NUM!</v>
      </c>
      <c r="E37" s="12" t="e">
        <f t="shared" si="2"/>
        <v>#NUM!</v>
      </c>
      <c r="F37" s="12" t="e">
        <f t="shared" si="3"/>
        <v>#NUM!</v>
      </c>
      <c r="G37" s="12" t="e">
        <f>+'IMAE regresion (2)'!B58</f>
        <v>#NUM!</v>
      </c>
      <c r="H37" s="12" t="e">
        <f>+'IMAE regresion (2)'!C58</f>
        <v>#NUM!</v>
      </c>
      <c r="I37" s="12" t="e">
        <f t="shared" si="13"/>
        <v>#NUM!</v>
      </c>
      <c r="J37" s="12" t="e">
        <f t="shared" si="4"/>
        <v>#NUM!</v>
      </c>
      <c r="K37" s="15" t="e">
        <f t="shared" si="5"/>
        <v>#NUM!</v>
      </c>
      <c r="L37" s="12" t="e">
        <f t="shared" si="11"/>
        <v>#NUM!</v>
      </c>
      <c r="M37" s="23" t="e">
        <f t="shared" si="14"/>
        <v>#NUM!</v>
      </c>
      <c r="N37" s="23" t="e">
        <f t="shared" si="14"/>
        <v>#NUM!</v>
      </c>
      <c r="O37" s="23" t="e">
        <f t="shared" si="14"/>
        <v>#NUM!</v>
      </c>
      <c r="P37" s="23" t="e">
        <f t="shared" si="14"/>
        <v>#NUM!</v>
      </c>
      <c r="Q37" s="23" t="e">
        <f t="shared" si="14"/>
        <v>#NUM!</v>
      </c>
      <c r="R37" s="23" t="e">
        <f t="shared" si="14"/>
        <v>#NUM!</v>
      </c>
      <c r="S37" s="15" t="e">
        <f t="shared" si="6"/>
        <v>#NUM!</v>
      </c>
      <c r="T37" s="23" t="e">
        <f t="shared" si="7"/>
        <v>#NUM!</v>
      </c>
      <c r="U37" s="12" t="e">
        <f t="shared" si="8"/>
        <v>#NUM!</v>
      </c>
      <c r="V37" s="12" t="e">
        <f>+IF(C37=MAX(IMAE!G:G),'IMAE shewhart (2)'!B37,NA())</f>
        <v>#NUM!</v>
      </c>
    </row>
    <row r="38" spans="1:22" x14ac:dyDescent="0.3">
      <c r="A38" s="12">
        <f t="shared" si="9"/>
        <v>35</v>
      </c>
      <c r="B38" s="12" t="e">
        <f>+'IMAE para s (2)'!E36</f>
        <v>#NUM!</v>
      </c>
      <c r="C38" s="14" t="e">
        <f t="shared" si="10"/>
        <v>#NUM!</v>
      </c>
      <c r="D38" s="12" t="e">
        <f t="shared" si="1"/>
        <v>#NUM!</v>
      </c>
      <c r="E38" s="12" t="e">
        <f t="shared" si="2"/>
        <v>#NUM!</v>
      </c>
      <c r="F38" s="12" t="e">
        <f t="shared" si="3"/>
        <v>#NUM!</v>
      </c>
      <c r="G38" s="12" t="e">
        <f>+'IMAE regresion (2)'!B59</f>
        <v>#NUM!</v>
      </c>
      <c r="H38" s="12" t="e">
        <f>+'IMAE regresion (2)'!C59</f>
        <v>#NUM!</v>
      </c>
      <c r="I38" s="12" t="e">
        <f t="shared" si="13"/>
        <v>#NUM!</v>
      </c>
      <c r="J38" s="12" t="e">
        <f t="shared" si="4"/>
        <v>#NUM!</v>
      </c>
      <c r="K38" s="15" t="e">
        <f t="shared" si="5"/>
        <v>#NUM!</v>
      </c>
      <c r="L38" s="12" t="e">
        <f t="shared" si="11"/>
        <v>#NUM!</v>
      </c>
      <c r="M38" s="23" t="e">
        <f t="shared" si="14"/>
        <v>#NUM!</v>
      </c>
      <c r="N38" s="23" t="e">
        <f t="shared" si="14"/>
        <v>#NUM!</v>
      </c>
      <c r="O38" s="23" t="e">
        <f t="shared" si="14"/>
        <v>#NUM!</v>
      </c>
      <c r="P38" s="23" t="e">
        <f t="shared" si="14"/>
        <v>#NUM!</v>
      </c>
      <c r="Q38" s="23" t="e">
        <f t="shared" si="14"/>
        <v>#NUM!</v>
      </c>
      <c r="R38" s="23" t="e">
        <f t="shared" si="14"/>
        <v>#NUM!</v>
      </c>
      <c r="S38" s="15" t="e">
        <f t="shared" si="6"/>
        <v>#NUM!</v>
      </c>
      <c r="T38" s="23" t="e">
        <f t="shared" si="7"/>
        <v>#NUM!</v>
      </c>
      <c r="U38" s="12" t="e">
        <f t="shared" si="8"/>
        <v>#NUM!</v>
      </c>
      <c r="V38" s="12" t="e">
        <f>+IF(C38=MAX(IMAE!G:G),'IMAE shewhart (2)'!B38,NA())</f>
        <v>#NUM!</v>
      </c>
    </row>
    <row r="39" spans="1:22" x14ac:dyDescent="0.3">
      <c r="A39" s="12">
        <f t="shared" si="9"/>
        <v>36</v>
      </c>
      <c r="B39" s="12" t="e">
        <f>+'IMAE para s (2)'!E37</f>
        <v>#NUM!</v>
      </c>
      <c r="C39" s="14" t="e">
        <f t="shared" si="10"/>
        <v>#NUM!</v>
      </c>
      <c r="D39" s="12" t="e">
        <f t="shared" si="1"/>
        <v>#NUM!</v>
      </c>
      <c r="E39" s="12" t="e">
        <f t="shared" si="2"/>
        <v>#NUM!</v>
      </c>
      <c r="F39" s="12" t="e">
        <f t="shared" si="3"/>
        <v>#NUM!</v>
      </c>
      <c r="G39" s="12" t="e">
        <f>+'IMAE regresion (2)'!B60</f>
        <v>#NUM!</v>
      </c>
      <c r="H39" s="12" t="e">
        <f>+'IMAE regresion (2)'!C60</f>
        <v>#NUM!</v>
      </c>
      <c r="I39" s="12" t="e">
        <f t="shared" si="13"/>
        <v>#NUM!</v>
      </c>
      <c r="J39" s="12" t="e">
        <f t="shared" si="4"/>
        <v>#NUM!</v>
      </c>
      <c r="K39" s="15" t="e">
        <f t="shared" si="5"/>
        <v>#NUM!</v>
      </c>
      <c r="L39" s="12" t="e">
        <f t="shared" si="11"/>
        <v>#NUM!</v>
      </c>
      <c r="M39" s="23" t="e">
        <f t="shared" si="14"/>
        <v>#NUM!</v>
      </c>
      <c r="N39" s="23" t="e">
        <f t="shared" si="14"/>
        <v>#NUM!</v>
      </c>
      <c r="O39" s="23" t="e">
        <f t="shared" si="14"/>
        <v>#NUM!</v>
      </c>
      <c r="P39" s="23" t="e">
        <f t="shared" si="14"/>
        <v>#NUM!</v>
      </c>
      <c r="Q39" s="23" t="e">
        <f t="shared" si="14"/>
        <v>#NUM!</v>
      </c>
      <c r="R39" s="23" t="e">
        <f t="shared" si="14"/>
        <v>#NUM!</v>
      </c>
      <c r="S39" s="15" t="e">
        <f t="shared" si="6"/>
        <v>#NUM!</v>
      </c>
      <c r="T39" s="23" t="e">
        <f t="shared" si="7"/>
        <v>#NUM!</v>
      </c>
      <c r="U39" s="12" t="e">
        <f t="shared" si="8"/>
        <v>#NUM!</v>
      </c>
      <c r="V39" s="12" t="e">
        <f>+IF(C39=MAX(IMAE!G:G),'IMAE shewhart (2)'!B39,NA())</f>
        <v>#NUM!</v>
      </c>
    </row>
    <row r="40" spans="1:22" x14ac:dyDescent="0.3">
      <c r="A40" s="12">
        <f t="shared" si="9"/>
        <v>37</v>
      </c>
      <c r="B40" s="12" t="e">
        <f>+'IMAE para s (2)'!E38</f>
        <v>#NUM!</v>
      </c>
      <c r="C40" s="14" t="e">
        <f t="shared" si="10"/>
        <v>#NUM!</v>
      </c>
      <c r="D40" s="12" t="e">
        <f t="shared" si="1"/>
        <v>#NUM!</v>
      </c>
      <c r="E40" s="12" t="e">
        <f t="shared" si="2"/>
        <v>#NUM!</v>
      </c>
      <c r="F40" s="12" t="e">
        <f t="shared" si="3"/>
        <v>#NUM!</v>
      </c>
      <c r="G40" s="12" t="e">
        <f>+'IMAE regresion (2)'!B61</f>
        <v>#NUM!</v>
      </c>
      <c r="H40" s="12" t="e">
        <f>+'IMAE regresion (2)'!C61</f>
        <v>#NUM!</v>
      </c>
      <c r="I40" s="12" t="e">
        <f t="shared" si="13"/>
        <v>#NUM!</v>
      </c>
      <c r="J40" s="12" t="e">
        <f t="shared" si="4"/>
        <v>#NUM!</v>
      </c>
      <c r="K40" s="15" t="e">
        <f t="shared" si="5"/>
        <v>#NUM!</v>
      </c>
      <c r="L40" s="12" t="e">
        <f t="shared" si="11"/>
        <v>#NUM!</v>
      </c>
      <c r="M40" s="23" t="e">
        <f t="shared" si="14"/>
        <v>#NUM!</v>
      </c>
      <c r="N40" s="23" t="e">
        <f t="shared" si="14"/>
        <v>#NUM!</v>
      </c>
      <c r="O40" s="23" t="e">
        <f t="shared" si="14"/>
        <v>#NUM!</v>
      </c>
      <c r="P40" s="23" t="e">
        <f t="shared" si="14"/>
        <v>#NUM!</v>
      </c>
      <c r="Q40" s="23" t="e">
        <f t="shared" si="14"/>
        <v>#NUM!</v>
      </c>
      <c r="R40" s="23" t="e">
        <f t="shared" si="14"/>
        <v>#NUM!</v>
      </c>
      <c r="S40" s="15" t="e">
        <f t="shared" si="6"/>
        <v>#NUM!</v>
      </c>
      <c r="T40" s="23" t="e">
        <f t="shared" si="7"/>
        <v>#NUM!</v>
      </c>
      <c r="U40" s="12" t="e">
        <f t="shared" si="8"/>
        <v>#NUM!</v>
      </c>
      <c r="V40" s="12" t="e">
        <f>+IF(C40=MAX(IMAE!G:G),'IMAE shewhart (2)'!B40,NA())</f>
        <v>#NUM!</v>
      </c>
    </row>
    <row r="41" spans="1:22" x14ac:dyDescent="0.3">
      <c r="A41" s="12">
        <f t="shared" si="9"/>
        <v>38</v>
      </c>
      <c r="B41" s="12" t="e">
        <f>+'IMAE para s (2)'!E39</f>
        <v>#NUM!</v>
      </c>
      <c r="C41" s="14" t="e">
        <f t="shared" si="10"/>
        <v>#NUM!</v>
      </c>
      <c r="D41" s="12" t="e">
        <f t="shared" si="1"/>
        <v>#NUM!</v>
      </c>
      <c r="E41" s="12" t="e">
        <f t="shared" si="2"/>
        <v>#NUM!</v>
      </c>
      <c r="F41" s="12" t="e">
        <f t="shared" si="3"/>
        <v>#NUM!</v>
      </c>
      <c r="G41" s="12" t="e">
        <f>+'IMAE regresion (2)'!B62</f>
        <v>#NUM!</v>
      </c>
      <c r="H41" s="12" t="e">
        <f>+'IMAE regresion (2)'!C62</f>
        <v>#NUM!</v>
      </c>
      <c r="I41" s="12" t="e">
        <f t="shared" si="13"/>
        <v>#NUM!</v>
      </c>
      <c r="J41" s="12" t="e">
        <f t="shared" si="4"/>
        <v>#NUM!</v>
      </c>
      <c r="K41" s="15" t="e">
        <f t="shared" si="5"/>
        <v>#NUM!</v>
      </c>
      <c r="L41" s="12" t="e">
        <f t="shared" si="11"/>
        <v>#NUM!</v>
      </c>
      <c r="M41" s="23" t="e">
        <f t="shared" si="14"/>
        <v>#NUM!</v>
      </c>
      <c r="N41" s="23" t="e">
        <f t="shared" si="14"/>
        <v>#NUM!</v>
      </c>
      <c r="O41" s="23" t="e">
        <f t="shared" si="14"/>
        <v>#NUM!</v>
      </c>
      <c r="P41" s="23" t="e">
        <f t="shared" si="14"/>
        <v>#NUM!</v>
      </c>
      <c r="Q41" s="23" t="e">
        <f t="shared" si="14"/>
        <v>#NUM!</v>
      </c>
      <c r="R41" s="23" t="e">
        <f t="shared" si="14"/>
        <v>#NUM!</v>
      </c>
      <c r="S41" s="15" t="e">
        <f t="shared" si="6"/>
        <v>#NUM!</v>
      </c>
      <c r="T41" s="23" t="e">
        <f t="shared" si="7"/>
        <v>#NUM!</v>
      </c>
      <c r="U41" s="12" t="e">
        <f t="shared" si="8"/>
        <v>#NUM!</v>
      </c>
      <c r="V41" s="12" t="e">
        <f>+IF(C41=MAX(IMAE!G:G),'IMAE shewhart (2)'!B41,NA())</f>
        <v>#NUM!</v>
      </c>
    </row>
    <row r="42" spans="1:22" x14ac:dyDescent="0.3">
      <c r="A42" s="12">
        <f t="shared" si="9"/>
        <v>39</v>
      </c>
      <c r="B42" s="12" t="e">
        <f>+'IMAE para s (2)'!E40</f>
        <v>#NUM!</v>
      </c>
      <c r="C42" s="14" t="e">
        <f t="shared" si="10"/>
        <v>#NUM!</v>
      </c>
      <c r="D42" s="12" t="e">
        <f t="shared" si="1"/>
        <v>#NUM!</v>
      </c>
      <c r="E42" s="12" t="e">
        <f t="shared" si="2"/>
        <v>#NUM!</v>
      </c>
      <c r="F42" s="12" t="e">
        <f t="shared" si="3"/>
        <v>#NUM!</v>
      </c>
      <c r="G42" s="12" t="e">
        <f>+'IMAE regresion (2)'!B63</f>
        <v>#NUM!</v>
      </c>
      <c r="H42" s="12" t="e">
        <f>+'IMAE regresion (2)'!C63</f>
        <v>#NUM!</v>
      </c>
      <c r="I42" s="12" t="e">
        <f t="shared" si="13"/>
        <v>#NUM!</v>
      </c>
      <c r="J42" s="12" t="e">
        <f t="shared" si="4"/>
        <v>#NUM!</v>
      </c>
      <c r="K42" s="15" t="e">
        <f t="shared" si="5"/>
        <v>#NUM!</v>
      </c>
      <c r="L42" s="12" t="e">
        <f t="shared" si="11"/>
        <v>#NUM!</v>
      </c>
      <c r="M42" s="23" t="e">
        <f t="shared" si="14"/>
        <v>#NUM!</v>
      </c>
      <c r="N42" s="23" t="e">
        <f t="shared" si="14"/>
        <v>#NUM!</v>
      </c>
      <c r="O42" s="23" t="e">
        <f t="shared" si="14"/>
        <v>#NUM!</v>
      </c>
      <c r="P42" s="23" t="e">
        <f t="shared" si="14"/>
        <v>#NUM!</v>
      </c>
      <c r="Q42" s="23" t="e">
        <f t="shared" si="14"/>
        <v>#NUM!</v>
      </c>
      <c r="R42" s="23" t="e">
        <f t="shared" si="14"/>
        <v>#NUM!</v>
      </c>
      <c r="S42" s="15" t="e">
        <f t="shared" si="6"/>
        <v>#NUM!</v>
      </c>
      <c r="T42" s="23" t="e">
        <f t="shared" si="7"/>
        <v>#NUM!</v>
      </c>
      <c r="U42" s="12" t="e">
        <f t="shared" si="8"/>
        <v>#NUM!</v>
      </c>
      <c r="V42" s="12" t="e">
        <f>+IF(C42=MAX(IMAE!G:G),'IMAE shewhart (2)'!B42,NA())</f>
        <v>#NUM!</v>
      </c>
    </row>
    <row r="43" spans="1:22" x14ac:dyDescent="0.3">
      <c r="A43" s="12">
        <f t="shared" si="9"/>
        <v>40</v>
      </c>
      <c r="B43" s="12" t="e">
        <f>+'IMAE para s (2)'!E41</f>
        <v>#NUM!</v>
      </c>
      <c r="C43" s="14" t="e">
        <f t="shared" si="10"/>
        <v>#NUM!</v>
      </c>
      <c r="D43" s="12" t="e">
        <f t="shared" si="1"/>
        <v>#NUM!</v>
      </c>
      <c r="E43" s="12" t="e">
        <f t="shared" si="2"/>
        <v>#NUM!</v>
      </c>
      <c r="F43" s="12" t="e">
        <f t="shared" si="3"/>
        <v>#NUM!</v>
      </c>
      <c r="G43" s="12" t="e">
        <f>+'IMAE regresion (2)'!B64</f>
        <v>#NUM!</v>
      </c>
      <c r="H43" s="12" t="e">
        <f>+'IMAE regresion (2)'!C64</f>
        <v>#NUM!</v>
      </c>
      <c r="I43" s="12" t="e">
        <f t="shared" si="13"/>
        <v>#NUM!</v>
      </c>
      <c r="J43" s="12" t="e">
        <f t="shared" si="4"/>
        <v>#NUM!</v>
      </c>
      <c r="K43" s="15" t="e">
        <f t="shared" si="5"/>
        <v>#NUM!</v>
      </c>
      <c r="L43" s="12" t="e">
        <f t="shared" si="11"/>
        <v>#NUM!</v>
      </c>
      <c r="M43" s="23" t="e">
        <f t="shared" si="14"/>
        <v>#NUM!</v>
      </c>
      <c r="N43" s="23" t="e">
        <f t="shared" si="14"/>
        <v>#NUM!</v>
      </c>
      <c r="O43" s="23" t="e">
        <f t="shared" si="14"/>
        <v>#NUM!</v>
      </c>
      <c r="P43" s="23" t="e">
        <f t="shared" si="14"/>
        <v>#NUM!</v>
      </c>
      <c r="Q43" s="23" t="e">
        <f t="shared" si="14"/>
        <v>#NUM!</v>
      </c>
      <c r="R43" s="23" t="e">
        <f t="shared" si="14"/>
        <v>#NUM!</v>
      </c>
      <c r="S43" s="15" t="e">
        <f t="shared" si="6"/>
        <v>#NUM!</v>
      </c>
      <c r="T43" s="23" t="e">
        <f t="shared" si="7"/>
        <v>#NUM!</v>
      </c>
      <c r="U43" s="12" t="e">
        <f t="shared" si="8"/>
        <v>#NUM!</v>
      </c>
      <c r="V43" s="12" t="e">
        <f>+IF(C43=MAX(IMAE!G:G),'IMAE shewhart (2)'!B43,NA())</f>
        <v>#NUM!</v>
      </c>
    </row>
    <row r="44" spans="1:22" x14ac:dyDescent="0.3">
      <c r="A44" s="12">
        <f t="shared" si="9"/>
        <v>41</v>
      </c>
      <c r="B44" s="12" t="e">
        <f>+'IMAE para s (2)'!E42</f>
        <v>#NUM!</v>
      </c>
      <c r="C44" s="14" t="e">
        <f t="shared" si="10"/>
        <v>#NUM!</v>
      </c>
      <c r="D44" s="12" t="e">
        <f t="shared" si="1"/>
        <v>#NUM!</v>
      </c>
      <c r="E44" s="12" t="e">
        <f t="shared" si="2"/>
        <v>#NUM!</v>
      </c>
      <c r="F44" s="12" t="e">
        <f t="shared" si="3"/>
        <v>#NUM!</v>
      </c>
      <c r="G44" s="12" t="e">
        <f>+'IMAE regresion (2)'!B65</f>
        <v>#NUM!</v>
      </c>
      <c r="H44" s="12" t="e">
        <f>+'IMAE regresion (2)'!C65</f>
        <v>#NUM!</v>
      </c>
      <c r="I44" s="12" t="e">
        <f t="shared" si="13"/>
        <v>#NUM!</v>
      </c>
      <c r="J44" s="12" t="e">
        <f t="shared" si="4"/>
        <v>#NUM!</v>
      </c>
      <c r="K44" s="15" t="e">
        <f t="shared" si="5"/>
        <v>#NUM!</v>
      </c>
      <c r="L44" s="12" t="e">
        <f t="shared" si="11"/>
        <v>#NUM!</v>
      </c>
      <c r="M44" s="23" t="e">
        <f t="shared" si="14"/>
        <v>#NUM!</v>
      </c>
      <c r="N44" s="23" t="e">
        <f t="shared" si="14"/>
        <v>#NUM!</v>
      </c>
      <c r="O44" s="23" t="e">
        <f t="shared" si="14"/>
        <v>#NUM!</v>
      </c>
      <c r="P44" s="23" t="e">
        <f t="shared" si="14"/>
        <v>#NUM!</v>
      </c>
      <c r="Q44" s="23" t="e">
        <f t="shared" si="14"/>
        <v>#NUM!</v>
      </c>
      <c r="R44" s="23" t="e">
        <f t="shared" si="14"/>
        <v>#NUM!</v>
      </c>
      <c r="S44" s="15" t="e">
        <f t="shared" si="6"/>
        <v>#NUM!</v>
      </c>
      <c r="T44" s="23" t="e">
        <f t="shared" si="7"/>
        <v>#NUM!</v>
      </c>
      <c r="U44" s="12" t="e">
        <f t="shared" si="8"/>
        <v>#NUM!</v>
      </c>
      <c r="V44" s="12" t="e">
        <f>+IF(C44=MAX(IMAE!G:G),'IMAE shewhart (2)'!B44,NA())</f>
        <v>#NUM!</v>
      </c>
    </row>
    <row r="45" spans="1:22" x14ac:dyDescent="0.3">
      <c r="A45" s="12">
        <f t="shared" si="9"/>
        <v>42</v>
      </c>
      <c r="B45" s="12" t="e">
        <f>+'IMAE para s (2)'!E43</f>
        <v>#NUM!</v>
      </c>
      <c r="C45" s="14" t="e">
        <f t="shared" si="10"/>
        <v>#NUM!</v>
      </c>
      <c r="D45" s="12" t="e">
        <f t="shared" si="1"/>
        <v>#NUM!</v>
      </c>
      <c r="E45" s="12" t="e">
        <f t="shared" si="2"/>
        <v>#NUM!</v>
      </c>
      <c r="F45" s="12" t="e">
        <f t="shared" si="3"/>
        <v>#NUM!</v>
      </c>
      <c r="G45" s="12" t="e">
        <f>+'IMAE regresion (2)'!B66</f>
        <v>#NUM!</v>
      </c>
      <c r="H45" s="12" t="e">
        <f>+'IMAE regresion (2)'!C66</f>
        <v>#NUM!</v>
      </c>
      <c r="I45" s="12" t="e">
        <f t="shared" si="13"/>
        <v>#NUM!</v>
      </c>
      <c r="J45" s="12" t="e">
        <f t="shared" si="4"/>
        <v>#NUM!</v>
      </c>
      <c r="K45" s="15" t="e">
        <f t="shared" si="5"/>
        <v>#NUM!</v>
      </c>
      <c r="L45" s="12" t="e">
        <f t="shared" si="11"/>
        <v>#NUM!</v>
      </c>
      <c r="M45" s="23" t="e">
        <f t="shared" si="14"/>
        <v>#NUM!</v>
      </c>
      <c r="N45" s="23" t="e">
        <f t="shared" si="14"/>
        <v>#NUM!</v>
      </c>
      <c r="O45" s="23" t="e">
        <f t="shared" si="14"/>
        <v>#NUM!</v>
      </c>
      <c r="P45" s="23" t="e">
        <f t="shared" si="14"/>
        <v>#NUM!</v>
      </c>
      <c r="Q45" s="23" t="e">
        <f t="shared" si="14"/>
        <v>#NUM!</v>
      </c>
      <c r="R45" s="23" t="e">
        <f t="shared" si="14"/>
        <v>#NUM!</v>
      </c>
      <c r="S45" s="15" t="e">
        <f t="shared" si="6"/>
        <v>#NUM!</v>
      </c>
      <c r="T45" s="23" t="e">
        <f t="shared" si="7"/>
        <v>#NUM!</v>
      </c>
      <c r="U45" s="12" t="e">
        <f t="shared" si="8"/>
        <v>#NUM!</v>
      </c>
      <c r="V45" s="12" t="e">
        <f>+IF(C45=MAX(IMAE!G:G),'IMAE shewhart (2)'!B45,NA())</f>
        <v>#NUM!</v>
      </c>
    </row>
    <row r="46" spans="1:22" x14ac:dyDescent="0.3">
      <c r="A46" s="12">
        <f t="shared" si="9"/>
        <v>43</v>
      </c>
      <c r="B46" s="12" t="e">
        <f>+'IMAE para s (2)'!E44</f>
        <v>#NUM!</v>
      </c>
      <c r="C46" s="14" t="e">
        <f t="shared" si="10"/>
        <v>#NUM!</v>
      </c>
      <c r="D46" s="12" t="e">
        <f t="shared" si="1"/>
        <v>#NUM!</v>
      </c>
      <c r="E46" s="12" t="e">
        <f t="shared" si="2"/>
        <v>#NUM!</v>
      </c>
      <c r="F46" s="12" t="e">
        <f t="shared" si="3"/>
        <v>#NUM!</v>
      </c>
      <c r="G46" s="12" t="e">
        <f>+'IMAE regresion (2)'!B67</f>
        <v>#NUM!</v>
      </c>
      <c r="H46" s="12" t="e">
        <f>+'IMAE regresion (2)'!C67</f>
        <v>#NUM!</v>
      </c>
      <c r="I46" s="12" t="e">
        <f t="shared" si="13"/>
        <v>#NUM!</v>
      </c>
      <c r="J46" s="12" t="e">
        <f t="shared" si="4"/>
        <v>#NUM!</v>
      </c>
      <c r="K46" s="15" t="e">
        <f t="shared" si="5"/>
        <v>#NUM!</v>
      </c>
      <c r="L46" s="12" t="e">
        <f t="shared" si="11"/>
        <v>#NUM!</v>
      </c>
      <c r="M46" s="23" t="e">
        <f t="shared" si="14"/>
        <v>#NUM!</v>
      </c>
      <c r="N46" s="23" t="e">
        <f t="shared" si="14"/>
        <v>#NUM!</v>
      </c>
      <c r="O46" s="23" t="e">
        <f t="shared" si="14"/>
        <v>#NUM!</v>
      </c>
      <c r="P46" s="23" t="e">
        <f t="shared" si="14"/>
        <v>#NUM!</v>
      </c>
      <c r="Q46" s="23" t="e">
        <f t="shared" si="14"/>
        <v>#NUM!</v>
      </c>
      <c r="R46" s="23" t="e">
        <f t="shared" si="14"/>
        <v>#NUM!</v>
      </c>
      <c r="S46" s="15" t="e">
        <f t="shared" si="6"/>
        <v>#NUM!</v>
      </c>
      <c r="T46" s="23" t="e">
        <f t="shared" si="7"/>
        <v>#NUM!</v>
      </c>
      <c r="U46" s="12" t="e">
        <f t="shared" si="8"/>
        <v>#NUM!</v>
      </c>
      <c r="V46" s="12" t="e">
        <f>+IF(C46=MAX(IMAE!G:G),'IMAE shewhart (2)'!B46,NA())</f>
        <v>#NUM!</v>
      </c>
    </row>
    <row r="47" spans="1:22" x14ac:dyDescent="0.3">
      <c r="A47" s="12">
        <f t="shared" si="9"/>
        <v>44</v>
      </c>
      <c r="B47" s="12" t="e">
        <f>+'IMAE para s (2)'!E45</f>
        <v>#NUM!</v>
      </c>
      <c r="C47" s="14" t="e">
        <f t="shared" si="10"/>
        <v>#NUM!</v>
      </c>
      <c r="D47" s="12" t="e">
        <f t="shared" si="1"/>
        <v>#NUM!</v>
      </c>
      <c r="E47" s="12" t="e">
        <f t="shared" si="2"/>
        <v>#NUM!</v>
      </c>
      <c r="F47" s="12" t="e">
        <f t="shared" si="3"/>
        <v>#NUM!</v>
      </c>
      <c r="G47" s="12" t="e">
        <f>+'IMAE regresion (2)'!B68</f>
        <v>#NUM!</v>
      </c>
      <c r="H47" s="12" t="e">
        <f>+'IMAE regresion (2)'!C68</f>
        <v>#NUM!</v>
      </c>
      <c r="I47" s="12" t="e">
        <f t="shared" si="13"/>
        <v>#NUM!</v>
      </c>
      <c r="J47" s="12" t="e">
        <f t="shared" si="4"/>
        <v>#NUM!</v>
      </c>
      <c r="K47" s="15" t="e">
        <f t="shared" si="5"/>
        <v>#NUM!</v>
      </c>
      <c r="L47" s="12" t="e">
        <f t="shared" si="11"/>
        <v>#NUM!</v>
      </c>
      <c r="M47" s="23" t="e">
        <f t="shared" si="14"/>
        <v>#NUM!</v>
      </c>
      <c r="N47" s="23" t="e">
        <f t="shared" si="14"/>
        <v>#NUM!</v>
      </c>
      <c r="O47" s="23" t="e">
        <f t="shared" si="14"/>
        <v>#NUM!</v>
      </c>
      <c r="P47" s="23" t="e">
        <f t="shared" si="14"/>
        <v>#NUM!</v>
      </c>
      <c r="Q47" s="23" t="e">
        <f t="shared" si="14"/>
        <v>#NUM!</v>
      </c>
      <c r="R47" s="23" t="e">
        <f t="shared" si="14"/>
        <v>#NUM!</v>
      </c>
      <c r="S47" s="15" t="e">
        <f t="shared" si="6"/>
        <v>#NUM!</v>
      </c>
      <c r="T47" s="23" t="e">
        <f t="shared" si="7"/>
        <v>#NUM!</v>
      </c>
      <c r="U47" s="12" t="e">
        <f t="shared" si="8"/>
        <v>#NUM!</v>
      </c>
      <c r="V47" s="12" t="e">
        <f>+IF(C47=MAX(IMAE!G:G),'IMAE shewhart (2)'!B47,NA())</f>
        <v>#NUM!</v>
      </c>
    </row>
    <row r="48" spans="1:22" x14ac:dyDescent="0.3">
      <c r="A48" s="12">
        <f t="shared" si="9"/>
        <v>45</v>
      </c>
      <c r="B48" s="12" t="e">
        <f>+'IMAE para s (2)'!E46</f>
        <v>#NUM!</v>
      </c>
      <c r="C48" s="14" t="e">
        <f t="shared" si="10"/>
        <v>#NUM!</v>
      </c>
      <c r="D48" s="12" t="e">
        <f t="shared" si="1"/>
        <v>#NUM!</v>
      </c>
      <c r="E48" s="12" t="e">
        <f t="shared" si="2"/>
        <v>#NUM!</v>
      </c>
      <c r="F48" s="12" t="e">
        <f t="shared" si="3"/>
        <v>#NUM!</v>
      </c>
      <c r="G48" s="12" t="e">
        <f>+'IMAE regresion (2)'!B69</f>
        <v>#NUM!</v>
      </c>
      <c r="H48" s="12" t="e">
        <f>+'IMAE regresion (2)'!C69</f>
        <v>#NUM!</v>
      </c>
      <c r="I48" s="12" t="e">
        <f t="shared" si="13"/>
        <v>#NUM!</v>
      </c>
      <c r="J48" s="12" t="e">
        <f t="shared" si="4"/>
        <v>#NUM!</v>
      </c>
      <c r="K48" s="15" t="e">
        <f t="shared" si="5"/>
        <v>#NUM!</v>
      </c>
      <c r="L48" s="12" t="e">
        <f t="shared" si="11"/>
        <v>#NUM!</v>
      </c>
      <c r="M48" s="23" t="e">
        <f t="shared" si="14"/>
        <v>#NUM!</v>
      </c>
      <c r="N48" s="23" t="e">
        <f t="shared" si="14"/>
        <v>#NUM!</v>
      </c>
      <c r="O48" s="23" t="e">
        <f t="shared" si="14"/>
        <v>#NUM!</v>
      </c>
      <c r="P48" s="23" t="e">
        <f t="shared" si="14"/>
        <v>#NUM!</v>
      </c>
      <c r="Q48" s="23" t="e">
        <f t="shared" si="14"/>
        <v>#NUM!</v>
      </c>
      <c r="R48" s="23" t="e">
        <f t="shared" si="14"/>
        <v>#NUM!</v>
      </c>
      <c r="S48" s="15" t="e">
        <f t="shared" si="6"/>
        <v>#NUM!</v>
      </c>
      <c r="T48" s="23" t="e">
        <f t="shared" si="7"/>
        <v>#NUM!</v>
      </c>
      <c r="U48" s="12" t="e">
        <f t="shared" si="8"/>
        <v>#NUM!</v>
      </c>
      <c r="V48" s="12" t="e">
        <f>+IF(C48=MAX(IMAE!G:G),'IMAE shewhart (2)'!B48,NA())</f>
        <v>#NUM!</v>
      </c>
    </row>
    <row r="49" spans="1:22" x14ac:dyDescent="0.3">
      <c r="A49" s="12">
        <f t="shared" si="9"/>
        <v>46</v>
      </c>
      <c r="B49" s="12" t="e">
        <f>+'IMAE para s (2)'!E47</f>
        <v>#NUM!</v>
      </c>
      <c r="C49" s="14" t="e">
        <f t="shared" si="10"/>
        <v>#NUM!</v>
      </c>
      <c r="D49" s="12" t="e">
        <f t="shared" si="1"/>
        <v>#NUM!</v>
      </c>
      <c r="E49" s="12" t="e">
        <f t="shared" si="2"/>
        <v>#NUM!</v>
      </c>
      <c r="F49" s="12" t="e">
        <f t="shared" si="3"/>
        <v>#NUM!</v>
      </c>
      <c r="G49" s="12" t="e">
        <f>+'IMAE regresion (2)'!B70</f>
        <v>#NUM!</v>
      </c>
      <c r="H49" s="12" t="e">
        <f>+'IMAE regresion (2)'!C70</f>
        <v>#NUM!</v>
      </c>
      <c r="I49" s="12" t="e">
        <f t="shared" si="13"/>
        <v>#NUM!</v>
      </c>
      <c r="J49" s="12" t="e">
        <f t="shared" si="4"/>
        <v>#NUM!</v>
      </c>
      <c r="K49" s="15" t="e">
        <f t="shared" si="5"/>
        <v>#NUM!</v>
      </c>
      <c r="L49" s="12" t="e">
        <f t="shared" si="11"/>
        <v>#NUM!</v>
      </c>
      <c r="M49" s="23" t="e">
        <f t="shared" si="14"/>
        <v>#NUM!</v>
      </c>
      <c r="N49" s="23" t="e">
        <f t="shared" si="14"/>
        <v>#NUM!</v>
      </c>
      <c r="O49" s="23" t="e">
        <f t="shared" si="14"/>
        <v>#NUM!</v>
      </c>
      <c r="P49" s="23" t="e">
        <f t="shared" si="14"/>
        <v>#NUM!</v>
      </c>
      <c r="Q49" s="23" t="e">
        <f t="shared" si="14"/>
        <v>#NUM!</v>
      </c>
      <c r="R49" s="23" t="e">
        <f t="shared" si="14"/>
        <v>#NUM!</v>
      </c>
      <c r="S49" s="15" t="e">
        <f t="shared" si="6"/>
        <v>#NUM!</v>
      </c>
      <c r="T49" s="23" t="e">
        <f t="shared" si="7"/>
        <v>#NUM!</v>
      </c>
      <c r="U49" s="12" t="e">
        <f t="shared" si="8"/>
        <v>#NUM!</v>
      </c>
      <c r="V49" s="12" t="e">
        <f>+IF(C49=MAX(IMAE!G:G),'IMAE shewhart (2)'!B49,NA())</f>
        <v>#NUM!</v>
      </c>
    </row>
    <row r="50" spans="1:22" x14ac:dyDescent="0.3">
      <c r="A50" s="12">
        <f t="shared" si="9"/>
        <v>47</v>
      </c>
      <c r="B50" s="12" t="e">
        <f>+'IMAE para s (2)'!E48</f>
        <v>#NUM!</v>
      </c>
      <c r="C50" s="14" t="e">
        <f t="shared" si="10"/>
        <v>#NUM!</v>
      </c>
      <c r="D50" s="12" t="e">
        <f t="shared" si="1"/>
        <v>#NUM!</v>
      </c>
      <c r="E50" s="12" t="e">
        <f t="shared" si="2"/>
        <v>#NUM!</v>
      </c>
      <c r="F50" s="12" t="e">
        <f t="shared" si="3"/>
        <v>#NUM!</v>
      </c>
      <c r="G50" s="12" t="e">
        <f>+'IMAE regresion (2)'!B71</f>
        <v>#NUM!</v>
      </c>
      <c r="H50" s="12" t="e">
        <f>+'IMAE regresion (2)'!C71</f>
        <v>#NUM!</v>
      </c>
      <c r="I50" s="12" t="e">
        <f t="shared" si="13"/>
        <v>#NUM!</v>
      </c>
      <c r="J50" s="12" t="e">
        <f t="shared" si="4"/>
        <v>#NUM!</v>
      </c>
      <c r="K50" s="15" t="e">
        <f t="shared" si="5"/>
        <v>#NUM!</v>
      </c>
      <c r="L50" s="12" t="e">
        <f t="shared" si="11"/>
        <v>#NUM!</v>
      </c>
      <c r="M50" s="23" t="e">
        <f t="shared" si="14"/>
        <v>#NUM!</v>
      </c>
      <c r="N50" s="23" t="e">
        <f t="shared" si="14"/>
        <v>#NUM!</v>
      </c>
      <c r="O50" s="23" t="e">
        <f t="shared" si="14"/>
        <v>#NUM!</v>
      </c>
      <c r="P50" s="23" t="e">
        <f t="shared" si="14"/>
        <v>#NUM!</v>
      </c>
      <c r="Q50" s="23" t="e">
        <f t="shared" si="14"/>
        <v>#NUM!</v>
      </c>
      <c r="R50" s="23" t="e">
        <f t="shared" si="14"/>
        <v>#NUM!</v>
      </c>
      <c r="S50" s="15" t="e">
        <f t="shared" si="6"/>
        <v>#NUM!</v>
      </c>
      <c r="T50" s="23" t="e">
        <f t="shared" si="7"/>
        <v>#NUM!</v>
      </c>
      <c r="U50" s="12" t="e">
        <f t="shared" si="8"/>
        <v>#NUM!</v>
      </c>
      <c r="V50" s="12" t="e">
        <f>+IF(C50=MAX(IMAE!G:G),'IMAE shewhart (2)'!B50,NA())</f>
        <v>#NUM!</v>
      </c>
    </row>
    <row r="51" spans="1:22" x14ac:dyDescent="0.3">
      <c r="A51" s="12">
        <f t="shared" si="9"/>
        <v>48</v>
      </c>
      <c r="B51" s="12" t="e">
        <f>+'IMAE para s (2)'!E49</f>
        <v>#NUM!</v>
      </c>
      <c r="C51" s="14" t="e">
        <f t="shared" si="10"/>
        <v>#NUM!</v>
      </c>
      <c r="D51" s="12" t="e">
        <f t="shared" si="1"/>
        <v>#NUM!</v>
      </c>
      <c r="E51" s="12" t="e">
        <f t="shared" si="2"/>
        <v>#NUM!</v>
      </c>
      <c r="F51" s="12" t="e">
        <f t="shared" si="3"/>
        <v>#NUM!</v>
      </c>
      <c r="G51" s="12" t="e">
        <f>+'IMAE regresion (2)'!B72</f>
        <v>#NUM!</v>
      </c>
      <c r="H51" s="12" t="e">
        <f>+'IMAE regresion (2)'!C72</f>
        <v>#NUM!</v>
      </c>
      <c r="I51" s="12" t="e">
        <f t="shared" si="13"/>
        <v>#NUM!</v>
      </c>
      <c r="J51" s="12" t="e">
        <f t="shared" si="4"/>
        <v>#NUM!</v>
      </c>
      <c r="K51" s="15" t="e">
        <f t="shared" si="5"/>
        <v>#NUM!</v>
      </c>
      <c r="L51" s="12" t="e">
        <f t="shared" si="11"/>
        <v>#NUM!</v>
      </c>
      <c r="M51" s="23" t="e">
        <f t="shared" si="14"/>
        <v>#NUM!</v>
      </c>
      <c r="N51" s="23" t="e">
        <f t="shared" si="14"/>
        <v>#NUM!</v>
      </c>
      <c r="O51" s="23" t="e">
        <f t="shared" si="14"/>
        <v>#NUM!</v>
      </c>
      <c r="P51" s="23" t="e">
        <f t="shared" si="14"/>
        <v>#NUM!</v>
      </c>
      <c r="Q51" s="23" t="e">
        <f t="shared" si="14"/>
        <v>#NUM!</v>
      </c>
      <c r="R51" s="23" t="e">
        <f t="shared" si="14"/>
        <v>#NUM!</v>
      </c>
      <c r="S51" s="15" t="e">
        <f t="shared" si="6"/>
        <v>#NUM!</v>
      </c>
      <c r="T51" s="23" t="e">
        <f t="shared" si="7"/>
        <v>#NUM!</v>
      </c>
      <c r="U51" s="12" t="e">
        <f t="shared" si="8"/>
        <v>#NUM!</v>
      </c>
      <c r="V51" s="12" t="e">
        <f>+IF(C51=MAX(IMAE!G:G),'IMAE shewhart (2)'!B51,NA())</f>
        <v>#NUM!</v>
      </c>
    </row>
    <row r="52" spans="1:22" x14ac:dyDescent="0.3">
      <c r="A52" s="12">
        <f t="shared" si="9"/>
        <v>49</v>
      </c>
      <c r="B52" s="12" t="e">
        <f>+'IMAE para s (2)'!E50</f>
        <v>#NUM!</v>
      </c>
      <c r="C52" s="14" t="e">
        <f t="shared" si="10"/>
        <v>#NUM!</v>
      </c>
      <c r="D52" s="12" t="e">
        <f t="shared" si="1"/>
        <v>#NUM!</v>
      </c>
      <c r="E52" s="12" t="e">
        <f t="shared" si="2"/>
        <v>#NUM!</v>
      </c>
      <c r="F52" s="12" t="e">
        <f t="shared" si="3"/>
        <v>#NUM!</v>
      </c>
      <c r="G52" s="12" t="e">
        <f>+'IMAE regresion (2)'!B73</f>
        <v>#NUM!</v>
      </c>
      <c r="H52" s="12" t="e">
        <f>+'IMAE regresion (2)'!C73</f>
        <v>#NUM!</v>
      </c>
      <c r="I52" s="12" t="e">
        <f t="shared" si="13"/>
        <v>#NUM!</v>
      </c>
      <c r="J52" s="12" t="e">
        <f t="shared" si="4"/>
        <v>#NUM!</v>
      </c>
      <c r="K52" s="15" t="e">
        <f t="shared" si="5"/>
        <v>#NUM!</v>
      </c>
      <c r="L52" s="12" t="e">
        <f t="shared" si="11"/>
        <v>#NUM!</v>
      </c>
      <c r="M52" s="23" t="e">
        <f t="shared" ref="M52:R79" si="15">($J52)+(M$1*$M$2)</f>
        <v>#NUM!</v>
      </c>
      <c r="N52" s="23" t="e">
        <f t="shared" si="15"/>
        <v>#NUM!</v>
      </c>
      <c r="O52" s="23" t="e">
        <f t="shared" si="15"/>
        <v>#NUM!</v>
      </c>
      <c r="P52" s="23" t="e">
        <f t="shared" si="15"/>
        <v>#NUM!</v>
      </c>
      <c r="Q52" s="23" t="e">
        <f t="shared" si="15"/>
        <v>#NUM!</v>
      </c>
      <c r="R52" s="23" t="e">
        <f t="shared" si="15"/>
        <v>#NUM!</v>
      </c>
      <c r="S52" s="15" t="e">
        <f t="shared" si="6"/>
        <v>#NUM!</v>
      </c>
      <c r="T52" s="23" t="e">
        <f t="shared" si="7"/>
        <v>#NUM!</v>
      </c>
      <c r="U52" s="12" t="e">
        <f t="shared" si="8"/>
        <v>#NUM!</v>
      </c>
      <c r="V52" s="12" t="e">
        <f>+IF(C52=MAX(IMAE!G:G),'IMAE shewhart (2)'!B52,NA())</f>
        <v>#NUM!</v>
      </c>
    </row>
    <row r="53" spans="1:22" x14ac:dyDescent="0.3">
      <c r="A53" s="12">
        <f t="shared" si="9"/>
        <v>50</v>
      </c>
      <c r="B53" s="12" t="e">
        <f>+'IMAE para s (2)'!E51</f>
        <v>#NUM!</v>
      </c>
      <c r="C53" s="14" t="e">
        <f t="shared" si="10"/>
        <v>#NUM!</v>
      </c>
      <c r="D53" s="12" t="e">
        <f t="shared" si="1"/>
        <v>#NUM!</v>
      </c>
      <c r="E53" s="12" t="e">
        <f t="shared" si="2"/>
        <v>#NUM!</v>
      </c>
      <c r="F53" s="12" t="e">
        <f t="shared" si="3"/>
        <v>#NUM!</v>
      </c>
      <c r="G53" s="12" t="e">
        <f>+'IMAE regresion (2)'!B74</f>
        <v>#NUM!</v>
      </c>
      <c r="H53" s="12" t="e">
        <f>+'IMAE regresion (2)'!C74</f>
        <v>#NUM!</v>
      </c>
      <c r="I53" s="12" t="e">
        <f t="shared" si="13"/>
        <v>#NUM!</v>
      </c>
      <c r="J53" s="12" t="e">
        <f t="shared" si="4"/>
        <v>#NUM!</v>
      </c>
      <c r="K53" s="15" t="e">
        <f t="shared" si="5"/>
        <v>#NUM!</v>
      </c>
      <c r="L53" s="12" t="e">
        <f t="shared" si="11"/>
        <v>#NUM!</v>
      </c>
      <c r="M53" s="23" t="e">
        <f t="shared" si="15"/>
        <v>#NUM!</v>
      </c>
      <c r="N53" s="23" t="e">
        <f t="shared" si="15"/>
        <v>#NUM!</v>
      </c>
      <c r="O53" s="23" t="e">
        <f t="shared" si="15"/>
        <v>#NUM!</v>
      </c>
      <c r="P53" s="23" t="e">
        <f t="shared" si="15"/>
        <v>#NUM!</v>
      </c>
      <c r="Q53" s="23" t="e">
        <f t="shared" si="15"/>
        <v>#NUM!</v>
      </c>
      <c r="R53" s="23" t="e">
        <f t="shared" si="15"/>
        <v>#NUM!</v>
      </c>
      <c r="S53" s="15" t="e">
        <f t="shared" si="6"/>
        <v>#NUM!</v>
      </c>
      <c r="T53" s="23" t="e">
        <f t="shared" si="7"/>
        <v>#NUM!</v>
      </c>
      <c r="U53" s="12" t="e">
        <f t="shared" si="8"/>
        <v>#NUM!</v>
      </c>
      <c r="V53" s="12" t="e">
        <f>+IF(C53=MAX(IMAE!G:G),'IMAE shewhart (2)'!B53,NA())</f>
        <v>#NUM!</v>
      </c>
    </row>
    <row r="54" spans="1:22" x14ac:dyDescent="0.3">
      <c r="A54" s="12">
        <f t="shared" si="9"/>
        <v>51</v>
      </c>
      <c r="B54" s="12" t="e">
        <f>+'IMAE para s (2)'!E52</f>
        <v>#NUM!</v>
      </c>
      <c r="C54" s="14" t="e">
        <f t="shared" si="10"/>
        <v>#NUM!</v>
      </c>
      <c r="D54" s="12" t="e">
        <f t="shared" si="1"/>
        <v>#NUM!</v>
      </c>
      <c r="E54" s="12" t="e">
        <f t="shared" si="2"/>
        <v>#NUM!</v>
      </c>
      <c r="F54" s="12" t="e">
        <f t="shared" si="3"/>
        <v>#NUM!</v>
      </c>
      <c r="G54" s="12" t="e">
        <f>+'IMAE regresion (2)'!B75</f>
        <v>#NUM!</v>
      </c>
      <c r="H54" s="12" t="e">
        <f>+'IMAE regresion (2)'!C75</f>
        <v>#NUM!</v>
      </c>
      <c r="I54" s="12" t="e">
        <f t="shared" si="13"/>
        <v>#NUM!</v>
      </c>
      <c r="J54" s="12" t="e">
        <f t="shared" si="4"/>
        <v>#NUM!</v>
      </c>
      <c r="K54" s="15" t="e">
        <f t="shared" si="5"/>
        <v>#NUM!</v>
      </c>
      <c r="L54" s="12" t="e">
        <f t="shared" si="11"/>
        <v>#NUM!</v>
      </c>
      <c r="M54" s="23" t="e">
        <f t="shared" si="15"/>
        <v>#NUM!</v>
      </c>
      <c r="N54" s="23" t="e">
        <f t="shared" si="15"/>
        <v>#NUM!</v>
      </c>
      <c r="O54" s="23" t="e">
        <f t="shared" si="15"/>
        <v>#NUM!</v>
      </c>
      <c r="P54" s="23" t="e">
        <f t="shared" si="15"/>
        <v>#NUM!</v>
      </c>
      <c r="Q54" s="23" t="e">
        <f t="shared" si="15"/>
        <v>#NUM!</v>
      </c>
      <c r="R54" s="23" t="e">
        <f t="shared" si="15"/>
        <v>#NUM!</v>
      </c>
      <c r="S54" s="15" t="e">
        <f t="shared" si="6"/>
        <v>#NUM!</v>
      </c>
      <c r="T54" s="23" t="e">
        <f t="shared" si="7"/>
        <v>#NUM!</v>
      </c>
      <c r="U54" s="12" t="e">
        <f t="shared" si="8"/>
        <v>#NUM!</v>
      </c>
      <c r="V54" s="12" t="e">
        <f>+IF(C54=MAX(IMAE!G:G),'IMAE shewhart (2)'!B54,NA())</f>
        <v>#NUM!</v>
      </c>
    </row>
    <row r="55" spans="1:22" x14ac:dyDescent="0.3">
      <c r="A55" s="12">
        <f t="shared" si="9"/>
        <v>52</v>
      </c>
      <c r="B55" s="12" t="e">
        <f>+'IMAE para s (2)'!E53</f>
        <v>#NUM!</v>
      </c>
      <c r="C55" s="14" t="e">
        <f t="shared" si="10"/>
        <v>#NUM!</v>
      </c>
      <c r="D55" s="12" t="e">
        <f t="shared" si="1"/>
        <v>#NUM!</v>
      </c>
      <c r="E55" s="12" t="e">
        <f t="shared" si="2"/>
        <v>#NUM!</v>
      </c>
      <c r="F55" s="12" t="e">
        <f t="shared" si="3"/>
        <v>#NUM!</v>
      </c>
      <c r="G55" s="12" t="e">
        <f>+'IMAE regresion (2)'!B76</f>
        <v>#NUM!</v>
      </c>
      <c r="H55" s="12" t="e">
        <f>+'IMAE regresion (2)'!C76</f>
        <v>#NUM!</v>
      </c>
      <c r="I55" s="12" t="e">
        <f t="shared" si="13"/>
        <v>#NUM!</v>
      </c>
      <c r="J55" s="12" t="e">
        <f t="shared" si="4"/>
        <v>#NUM!</v>
      </c>
      <c r="K55" s="15" t="e">
        <f t="shared" si="5"/>
        <v>#NUM!</v>
      </c>
      <c r="L55" s="12" t="e">
        <f t="shared" si="11"/>
        <v>#NUM!</v>
      </c>
      <c r="M55" s="23" t="e">
        <f t="shared" si="15"/>
        <v>#NUM!</v>
      </c>
      <c r="N55" s="23" t="e">
        <f t="shared" si="15"/>
        <v>#NUM!</v>
      </c>
      <c r="O55" s="23" t="e">
        <f t="shared" si="15"/>
        <v>#NUM!</v>
      </c>
      <c r="P55" s="23" t="e">
        <f t="shared" si="15"/>
        <v>#NUM!</v>
      </c>
      <c r="Q55" s="23" t="e">
        <f t="shared" si="15"/>
        <v>#NUM!</v>
      </c>
      <c r="R55" s="23" t="e">
        <f t="shared" si="15"/>
        <v>#NUM!</v>
      </c>
      <c r="S55" s="15" t="e">
        <f t="shared" si="6"/>
        <v>#NUM!</v>
      </c>
      <c r="T55" s="23" t="e">
        <f t="shared" si="7"/>
        <v>#NUM!</v>
      </c>
      <c r="U55" s="12" t="e">
        <f t="shared" si="8"/>
        <v>#NUM!</v>
      </c>
      <c r="V55" s="12" t="e">
        <f>+IF(C55=MAX(IMAE!G:G),'IMAE shewhart (2)'!B55,NA())</f>
        <v>#NUM!</v>
      </c>
    </row>
    <row r="56" spans="1:22" x14ac:dyDescent="0.3">
      <c r="A56" s="12">
        <f t="shared" si="9"/>
        <v>53</v>
      </c>
      <c r="B56" s="12" t="e">
        <f>+'IMAE para s (2)'!E54</f>
        <v>#NUM!</v>
      </c>
      <c r="C56" s="14" t="e">
        <f t="shared" si="10"/>
        <v>#NUM!</v>
      </c>
      <c r="D56" s="12" t="e">
        <f t="shared" si="1"/>
        <v>#NUM!</v>
      </c>
      <c r="E56" s="12" t="e">
        <f t="shared" si="2"/>
        <v>#NUM!</v>
      </c>
      <c r="F56" s="12" t="e">
        <f t="shared" si="3"/>
        <v>#NUM!</v>
      </c>
      <c r="G56" s="12" t="e">
        <f>+'IMAE regresion (2)'!B77</f>
        <v>#NUM!</v>
      </c>
      <c r="H56" s="12" t="e">
        <f>+'IMAE regresion (2)'!C77</f>
        <v>#NUM!</v>
      </c>
      <c r="I56" s="12" t="e">
        <f t="shared" si="13"/>
        <v>#NUM!</v>
      </c>
      <c r="J56" s="12" t="e">
        <f t="shared" si="4"/>
        <v>#NUM!</v>
      </c>
      <c r="K56" s="15" t="e">
        <f t="shared" si="5"/>
        <v>#NUM!</v>
      </c>
      <c r="L56" s="12" t="e">
        <f t="shared" si="11"/>
        <v>#NUM!</v>
      </c>
      <c r="M56" s="23" t="e">
        <f t="shared" si="15"/>
        <v>#NUM!</v>
      </c>
      <c r="N56" s="23" t="e">
        <f t="shared" si="15"/>
        <v>#NUM!</v>
      </c>
      <c r="O56" s="23" t="e">
        <f t="shared" si="15"/>
        <v>#NUM!</v>
      </c>
      <c r="P56" s="23" t="e">
        <f t="shared" si="15"/>
        <v>#NUM!</v>
      </c>
      <c r="Q56" s="23" t="e">
        <f t="shared" si="15"/>
        <v>#NUM!</v>
      </c>
      <c r="R56" s="23" t="e">
        <f t="shared" si="15"/>
        <v>#NUM!</v>
      </c>
      <c r="S56" s="15" t="e">
        <f t="shared" si="6"/>
        <v>#NUM!</v>
      </c>
      <c r="T56" s="23" t="e">
        <f t="shared" si="7"/>
        <v>#NUM!</v>
      </c>
      <c r="U56" s="12" t="e">
        <f t="shared" si="8"/>
        <v>#NUM!</v>
      </c>
      <c r="V56" s="12" t="e">
        <f>+IF(C56=MAX(IMAE!G:G),'IMAE shewhart (2)'!B56,NA())</f>
        <v>#NUM!</v>
      </c>
    </row>
    <row r="57" spans="1:22" x14ac:dyDescent="0.3">
      <c r="A57" s="12">
        <f t="shared" si="9"/>
        <v>54</v>
      </c>
      <c r="B57" s="12" t="e">
        <f>+'IMAE para s (2)'!E55</f>
        <v>#NUM!</v>
      </c>
      <c r="C57" s="14" t="e">
        <f t="shared" si="10"/>
        <v>#NUM!</v>
      </c>
      <c r="D57" s="12" t="e">
        <f t="shared" si="1"/>
        <v>#NUM!</v>
      </c>
      <c r="E57" s="12" t="e">
        <f t="shared" si="2"/>
        <v>#NUM!</v>
      </c>
      <c r="F57" s="12" t="e">
        <f t="shared" si="3"/>
        <v>#NUM!</v>
      </c>
      <c r="G57" s="12" t="e">
        <f>+'IMAE regresion (2)'!B78</f>
        <v>#NUM!</v>
      </c>
      <c r="H57" s="12" t="e">
        <f>+'IMAE regresion (2)'!C78</f>
        <v>#NUM!</v>
      </c>
      <c r="I57" s="12" t="e">
        <f t="shared" si="13"/>
        <v>#NUM!</v>
      </c>
      <c r="J57" s="12" t="e">
        <f t="shared" si="4"/>
        <v>#NUM!</v>
      </c>
      <c r="K57" s="15" t="e">
        <f t="shared" si="5"/>
        <v>#NUM!</v>
      </c>
      <c r="L57" s="12" t="e">
        <f t="shared" si="11"/>
        <v>#NUM!</v>
      </c>
      <c r="M57" s="23" t="e">
        <f t="shared" si="15"/>
        <v>#NUM!</v>
      </c>
      <c r="N57" s="23" t="e">
        <f t="shared" si="15"/>
        <v>#NUM!</v>
      </c>
      <c r="O57" s="23" t="e">
        <f t="shared" si="15"/>
        <v>#NUM!</v>
      </c>
      <c r="P57" s="23" t="e">
        <f t="shared" si="15"/>
        <v>#NUM!</v>
      </c>
      <c r="Q57" s="23" t="e">
        <f t="shared" si="15"/>
        <v>#NUM!</v>
      </c>
      <c r="R57" s="23" t="e">
        <f t="shared" si="15"/>
        <v>#NUM!</v>
      </c>
      <c r="S57" s="15" t="e">
        <f t="shared" si="6"/>
        <v>#NUM!</v>
      </c>
      <c r="T57" s="23" t="e">
        <f t="shared" si="7"/>
        <v>#NUM!</v>
      </c>
      <c r="U57" s="12" t="e">
        <f t="shared" si="8"/>
        <v>#NUM!</v>
      </c>
      <c r="V57" s="12" t="e">
        <f>+IF(C57=MAX(IMAE!G:G),'IMAE shewhart (2)'!B57,NA())</f>
        <v>#NUM!</v>
      </c>
    </row>
    <row r="58" spans="1:22" x14ac:dyDescent="0.3">
      <c r="A58" s="12">
        <f t="shared" si="9"/>
        <v>55</v>
      </c>
      <c r="B58" s="12" t="e">
        <f>+'IMAE para s (2)'!E56</f>
        <v>#NUM!</v>
      </c>
      <c r="C58" s="14" t="e">
        <f t="shared" si="10"/>
        <v>#NUM!</v>
      </c>
      <c r="D58" s="12" t="e">
        <f t="shared" si="1"/>
        <v>#NUM!</v>
      </c>
      <c r="E58" s="12" t="e">
        <f t="shared" si="2"/>
        <v>#NUM!</v>
      </c>
      <c r="F58" s="12" t="e">
        <f t="shared" si="3"/>
        <v>#NUM!</v>
      </c>
      <c r="G58" s="12" t="e">
        <f>+'IMAE regresion (2)'!B79</f>
        <v>#NUM!</v>
      </c>
      <c r="H58" s="12" t="e">
        <f>+'IMAE regresion (2)'!C79</f>
        <v>#NUM!</v>
      </c>
      <c r="I58" s="12" t="e">
        <f t="shared" si="13"/>
        <v>#NUM!</v>
      </c>
      <c r="J58" s="12" t="e">
        <f t="shared" si="4"/>
        <v>#NUM!</v>
      </c>
      <c r="K58" s="15" t="e">
        <f t="shared" si="5"/>
        <v>#NUM!</v>
      </c>
      <c r="L58" s="12" t="e">
        <f t="shared" si="11"/>
        <v>#NUM!</v>
      </c>
      <c r="M58" s="23" t="e">
        <f t="shared" si="15"/>
        <v>#NUM!</v>
      </c>
      <c r="N58" s="23" t="e">
        <f t="shared" si="15"/>
        <v>#NUM!</v>
      </c>
      <c r="O58" s="23" t="e">
        <f t="shared" si="15"/>
        <v>#NUM!</v>
      </c>
      <c r="P58" s="23" t="e">
        <f t="shared" si="15"/>
        <v>#NUM!</v>
      </c>
      <c r="Q58" s="23" t="e">
        <f t="shared" si="15"/>
        <v>#NUM!</v>
      </c>
      <c r="R58" s="23" t="e">
        <f t="shared" si="15"/>
        <v>#NUM!</v>
      </c>
      <c r="S58" s="15" t="e">
        <f t="shared" si="6"/>
        <v>#NUM!</v>
      </c>
      <c r="T58" s="23" t="e">
        <f t="shared" si="7"/>
        <v>#NUM!</v>
      </c>
      <c r="U58" s="12" t="e">
        <f t="shared" si="8"/>
        <v>#NUM!</v>
      </c>
      <c r="V58" s="12" t="e">
        <f>+IF(C58=MAX(IMAE!G:G),'IMAE shewhart (2)'!B58,NA())</f>
        <v>#NUM!</v>
      </c>
    </row>
    <row r="59" spans="1:22" x14ac:dyDescent="0.3">
      <c r="A59" s="12">
        <f t="shared" si="9"/>
        <v>56</v>
      </c>
      <c r="B59" s="12" t="e">
        <f>+'IMAE para s (2)'!E57</f>
        <v>#NUM!</v>
      </c>
      <c r="C59" s="14" t="e">
        <f t="shared" si="10"/>
        <v>#NUM!</v>
      </c>
      <c r="D59" s="12" t="e">
        <f t="shared" si="1"/>
        <v>#NUM!</v>
      </c>
      <c r="E59" s="12" t="e">
        <f t="shared" si="2"/>
        <v>#NUM!</v>
      </c>
      <c r="F59" s="12" t="e">
        <f t="shared" si="3"/>
        <v>#NUM!</v>
      </c>
      <c r="G59" s="12" t="e">
        <f>+'IMAE regresion (2)'!B80</f>
        <v>#NUM!</v>
      </c>
      <c r="H59" s="12" t="e">
        <f>+'IMAE regresion (2)'!C80</f>
        <v>#NUM!</v>
      </c>
      <c r="I59" s="12" t="e">
        <f t="shared" si="13"/>
        <v>#NUM!</v>
      </c>
      <c r="J59" s="12" t="e">
        <f t="shared" si="4"/>
        <v>#NUM!</v>
      </c>
      <c r="K59" s="15" t="e">
        <f t="shared" si="5"/>
        <v>#NUM!</v>
      </c>
      <c r="L59" s="12" t="e">
        <f t="shared" si="11"/>
        <v>#NUM!</v>
      </c>
      <c r="M59" s="23" t="e">
        <f t="shared" si="15"/>
        <v>#NUM!</v>
      </c>
      <c r="N59" s="23" t="e">
        <f t="shared" si="15"/>
        <v>#NUM!</v>
      </c>
      <c r="O59" s="23" t="e">
        <f t="shared" si="15"/>
        <v>#NUM!</v>
      </c>
      <c r="P59" s="23" t="e">
        <f t="shared" si="15"/>
        <v>#NUM!</v>
      </c>
      <c r="Q59" s="23" t="e">
        <f t="shared" si="15"/>
        <v>#NUM!</v>
      </c>
      <c r="R59" s="23" t="e">
        <f t="shared" si="15"/>
        <v>#NUM!</v>
      </c>
      <c r="S59" s="15" t="e">
        <f t="shared" si="6"/>
        <v>#NUM!</v>
      </c>
      <c r="T59" s="23" t="e">
        <f t="shared" si="7"/>
        <v>#NUM!</v>
      </c>
      <c r="U59" s="12" t="e">
        <f t="shared" si="8"/>
        <v>#NUM!</v>
      </c>
      <c r="V59" s="12" t="e">
        <f>+IF(C59=MAX(IMAE!G:G),'IMAE shewhart (2)'!B59,NA())</f>
        <v>#NUM!</v>
      </c>
    </row>
    <row r="60" spans="1:22" x14ac:dyDescent="0.3">
      <c r="A60" s="12">
        <f t="shared" si="9"/>
        <v>57</v>
      </c>
      <c r="B60" s="12" t="e">
        <f>+'IMAE para s (2)'!E58</f>
        <v>#NUM!</v>
      </c>
      <c r="C60" s="14" t="e">
        <f t="shared" si="10"/>
        <v>#NUM!</v>
      </c>
      <c r="D60" s="12" t="e">
        <f t="shared" si="1"/>
        <v>#NUM!</v>
      </c>
      <c r="E60" s="12" t="e">
        <f t="shared" si="2"/>
        <v>#NUM!</v>
      </c>
      <c r="F60" s="12" t="e">
        <f t="shared" si="3"/>
        <v>#NUM!</v>
      </c>
      <c r="G60" s="12" t="e">
        <f>+'IMAE regresion (2)'!B81</f>
        <v>#NUM!</v>
      </c>
      <c r="H60" s="12" t="e">
        <f>+'IMAE regresion (2)'!C81</f>
        <v>#NUM!</v>
      </c>
      <c r="I60" s="12" t="e">
        <f t="shared" si="13"/>
        <v>#NUM!</v>
      </c>
      <c r="J60" s="12" t="e">
        <f t="shared" si="4"/>
        <v>#NUM!</v>
      </c>
      <c r="K60" s="15" t="e">
        <f t="shared" si="5"/>
        <v>#NUM!</v>
      </c>
      <c r="L60" s="12" t="e">
        <f t="shared" si="11"/>
        <v>#NUM!</v>
      </c>
      <c r="M60" s="23" t="e">
        <f t="shared" si="15"/>
        <v>#NUM!</v>
      </c>
      <c r="N60" s="23" t="e">
        <f t="shared" si="15"/>
        <v>#NUM!</v>
      </c>
      <c r="O60" s="23" t="e">
        <f t="shared" si="15"/>
        <v>#NUM!</v>
      </c>
      <c r="P60" s="23" t="e">
        <f t="shared" si="15"/>
        <v>#NUM!</v>
      </c>
      <c r="Q60" s="23" t="e">
        <f t="shared" si="15"/>
        <v>#NUM!</v>
      </c>
      <c r="R60" s="23" t="e">
        <f t="shared" si="15"/>
        <v>#NUM!</v>
      </c>
      <c r="S60" s="15" t="e">
        <f t="shared" si="6"/>
        <v>#NUM!</v>
      </c>
      <c r="T60" s="23" t="e">
        <f t="shared" si="7"/>
        <v>#NUM!</v>
      </c>
      <c r="U60" s="12" t="e">
        <f t="shared" si="8"/>
        <v>#NUM!</v>
      </c>
      <c r="V60" s="12" t="e">
        <f>+IF(C60=MAX(IMAE!G:G),'IMAE shewhart (2)'!B60,NA())</f>
        <v>#NUM!</v>
      </c>
    </row>
    <row r="61" spans="1:22" x14ac:dyDescent="0.3">
      <c r="A61" s="12">
        <f t="shared" si="9"/>
        <v>58</v>
      </c>
      <c r="B61" s="12" t="e">
        <f>+'IMAE para s (2)'!E59</f>
        <v>#NUM!</v>
      </c>
      <c r="C61" s="14" t="e">
        <f t="shared" si="10"/>
        <v>#NUM!</v>
      </c>
      <c r="D61" s="12" t="e">
        <f t="shared" si="1"/>
        <v>#NUM!</v>
      </c>
      <c r="E61" s="12" t="e">
        <f t="shared" si="2"/>
        <v>#NUM!</v>
      </c>
      <c r="F61" s="12" t="e">
        <f t="shared" si="3"/>
        <v>#NUM!</v>
      </c>
      <c r="G61" s="12" t="e">
        <f>+'IMAE regresion (2)'!B82</f>
        <v>#NUM!</v>
      </c>
      <c r="H61" s="12" t="e">
        <f>+'IMAE regresion (2)'!C82</f>
        <v>#NUM!</v>
      </c>
      <c r="I61" s="12" t="e">
        <f t="shared" si="13"/>
        <v>#NUM!</v>
      </c>
      <c r="J61" s="12" t="e">
        <f t="shared" si="4"/>
        <v>#NUM!</v>
      </c>
      <c r="K61" s="15" t="e">
        <f t="shared" si="5"/>
        <v>#NUM!</v>
      </c>
      <c r="L61" s="12" t="e">
        <f t="shared" si="11"/>
        <v>#NUM!</v>
      </c>
      <c r="M61" s="23" t="e">
        <f t="shared" si="15"/>
        <v>#NUM!</v>
      </c>
      <c r="N61" s="23" t="e">
        <f t="shared" si="15"/>
        <v>#NUM!</v>
      </c>
      <c r="O61" s="23" t="e">
        <f t="shared" si="15"/>
        <v>#NUM!</v>
      </c>
      <c r="P61" s="23" t="e">
        <f t="shared" si="15"/>
        <v>#NUM!</v>
      </c>
      <c r="Q61" s="23" t="e">
        <f t="shared" si="15"/>
        <v>#NUM!</v>
      </c>
      <c r="R61" s="23" t="e">
        <f t="shared" si="15"/>
        <v>#NUM!</v>
      </c>
      <c r="S61" s="15" t="e">
        <f t="shared" si="6"/>
        <v>#NUM!</v>
      </c>
      <c r="T61" s="23" t="e">
        <f t="shared" si="7"/>
        <v>#NUM!</v>
      </c>
      <c r="U61" s="12" t="e">
        <f t="shared" si="8"/>
        <v>#NUM!</v>
      </c>
      <c r="V61" s="12" t="e">
        <f>+IF(C61=MAX(IMAE!G:G),'IMAE shewhart (2)'!B61,NA())</f>
        <v>#NUM!</v>
      </c>
    </row>
    <row r="62" spans="1:22" x14ac:dyDescent="0.3">
      <c r="A62" s="12">
        <f t="shared" si="9"/>
        <v>59</v>
      </c>
      <c r="B62" s="12" t="e">
        <f>+'IMAE para s (2)'!E60</f>
        <v>#NUM!</v>
      </c>
      <c r="C62" s="14" t="e">
        <f t="shared" si="10"/>
        <v>#NUM!</v>
      </c>
      <c r="D62" s="12" t="e">
        <f t="shared" si="1"/>
        <v>#NUM!</v>
      </c>
      <c r="E62" s="12" t="e">
        <f t="shared" si="2"/>
        <v>#NUM!</v>
      </c>
      <c r="F62" s="12" t="e">
        <f t="shared" si="3"/>
        <v>#NUM!</v>
      </c>
      <c r="G62" s="12" t="e">
        <f>+'IMAE regresion (2)'!B83</f>
        <v>#NUM!</v>
      </c>
      <c r="H62" s="12" t="e">
        <f>+'IMAE regresion (2)'!C83</f>
        <v>#NUM!</v>
      </c>
      <c r="I62" s="12" t="e">
        <f t="shared" si="13"/>
        <v>#NUM!</v>
      </c>
      <c r="J62" s="12" t="e">
        <f t="shared" si="4"/>
        <v>#NUM!</v>
      </c>
      <c r="K62" s="15" t="e">
        <f t="shared" si="5"/>
        <v>#NUM!</v>
      </c>
      <c r="L62" s="12" t="e">
        <f t="shared" si="11"/>
        <v>#NUM!</v>
      </c>
      <c r="M62" s="23" t="e">
        <f t="shared" si="15"/>
        <v>#NUM!</v>
      </c>
      <c r="N62" s="23" t="e">
        <f t="shared" si="15"/>
        <v>#NUM!</v>
      </c>
      <c r="O62" s="23" t="e">
        <f t="shared" si="15"/>
        <v>#NUM!</v>
      </c>
      <c r="P62" s="23" t="e">
        <f t="shared" si="15"/>
        <v>#NUM!</v>
      </c>
      <c r="Q62" s="23" t="e">
        <f t="shared" si="15"/>
        <v>#NUM!</v>
      </c>
      <c r="R62" s="23" t="e">
        <f t="shared" si="15"/>
        <v>#NUM!</v>
      </c>
      <c r="S62" s="15" t="e">
        <f t="shared" si="6"/>
        <v>#NUM!</v>
      </c>
      <c r="T62" s="23" t="e">
        <f t="shared" si="7"/>
        <v>#NUM!</v>
      </c>
      <c r="U62" s="12" t="e">
        <f t="shared" si="8"/>
        <v>#NUM!</v>
      </c>
      <c r="V62" s="12" t="e">
        <f>+IF(C62=MAX(IMAE!G:G),'IMAE shewhart (2)'!B62,NA())</f>
        <v>#NUM!</v>
      </c>
    </row>
    <row r="63" spans="1:22" x14ac:dyDescent="0.3">
      <c r="A63" s="12">
        <f t="shared" si="9"/>
        <v>60</v>
      </c>
      <c r="B63" s="12" t="e">
        <f>+'IMAE para s (2)'!E61</f>
        <v>#NUM!</v>
      </c>
      <c r="C63" s="14" t="e">
        <f t="shared" si="10"/>
        <v>#NUM!</v>
      </c>
      <c r="D63" s="12" t="e">
        <f t="shared" si="1"/>
        <v>#NUM!</v>
      </c>
      <c r="E63" s="12" t="e">
        <f t="shared" si="2"/>
        <v>#NUM!</v>
      </c>
      <c r="F63" s="12" t="e">
        <f t="shared" si="3"/>
        <v>#NUM!</v>
      </c>
      <c r="G63" s="12" t="e">
        <f>+'IMAE regresion (2)'!B84</f>
        <v>#NUM!</v>
      </c>
      <c r="H63" s="12" t="e">
        <f>+'IMAE regresion (2)'!C84</f>
        <v>#NUM!</v>
      </c>
      <c r="I63" s="12" t="e">
        <f t="shared" si="13"/>
        <v>#NUM!</v>
      </c>
      <c r="J63" s="12" t="e">
        <f t="shared" si="4"/>
        <v>#NUM!</v>
      </c>
      <c r="K63" s="15" t="e">
        <f t="shared" si="5"/>
        <v>#NUM!</v>
      </c>
      <c r="L63" s="12" t="e">
        <f t="shared" si="11"/>
        <v>#NUM!</v>
      </c>
      <c r="M63" s="23" t="e">
        <f t="shared" si="15"/>
        <v>#NUM!</v>
      </c>
      <c r="N63" s="23" t="e">
        <f t="shared" si="15"/>
        <v>#NUM!</v>
      </c>
      <c r="O63" s="23" t="e">
        <f t="shared" si="15"/>
        <v>#NUM!</v>
      </c>
      <c r="P63" s="23" t="e">
        <f t="shared" si="15"/>
        <v>#NUM!</v>
      </c>
      <c r="Q63" s="23" t="e">
        <f t="shared" si="15"/>
        <v>#NUM!</v>
      </c>
      <c r="R63" s="23" t="e">
        <f t="shared" si="15"/>
        <v>#NUM!</v>
      </c>
      <c r="S63" s="15" t="e">
        <f t="shared" si="6"/>
        <v>#NUM!</v>
      </c>
      <c r="T63" s="23" t="e">
        <f t="shared" si="7"/>
        <v>#NUM!</v>
      </c>
      <c r="U63" s="12" t="e">
        <f t="shared" si="8"/>
        <v>#NUM!</v>
      </c>
      <c r="V63" s="12" t="e">
        <f>+IF(C63=MAX(IMAE!G:G),'IMAE shewhart (2)'!B63,NA())</f>
        <v>#NUM!</v>
      </c>
    </row>
    <row r="64" spans="1:22" x14ac:dyDescent="0.3">
      <c r="A64" s="12">
        <f t="shared" si="9"/>
        <v>61</v>
      </c>
      <c r="B64" s="12" t="e">
        <f>+'IMAE para s (2)'!E62</f>
        <v>#NUM!</v>
      </c>
      <c r="C64" s="14" t="e">
        <f t="shared" si="10"/>
        <v>#NUM!</v>
      </c>
      <c r="D64" s="12" t="e">
        <f t="shared" si="1"/>
        <v>#NUM!</v>
      </c>
      <c r="E64" s="12" t="e">
        <f t="shared" si="2"/>
        <v>#NUM!</v>
      </c>
      <c r="F64" s="12" t="e">
        <f t="shared" si="3"/>
        <v>#NUM!</v>
      </c>
      <c r="G64" s="12" t="e">
        <f>+(A64*'IMAE regresion (2)'!$B$18)+'IMAE regresion (2)'!$B$17</f>
        <v>#NUM!</v>
      </c>
      <c r="I64" s="12" t="e">
        <f t="shared" si="13"/>
        <v>#NUM!</v>
      </c>
      <c r="J64" s="12" t="e">
        <f t="shared" si="4"/>
        <v>#NUM!</v>
      </c>
      <c r="K64" s="15" t="e">
        <f t="shared" si="5"/>
        <v>#NUM!</v>
      </c>
      <c r="L64" s="12" t="e">
        <f t="shared" si="11"/>
        <v>#NUM!</v>
      </c>
      <c r="M64" s="23" t="e">
        <f t="shared" si="15"/>
        <v>#NUM!</v>
      </c>
      <c r="N64" s="23" t="e">
        <f t="shared" si="15"/>
        <v>#NUM!</v>
      </c>
      <c r="O64" s="23" t="e">
        <f t="shared" si="15"/>
        <v>#NUM!</v>
      </c>
      <c r="P64" s="23" t="e">
        <f t="shared" si="15"/>
        <v>#NUM!</v>
      </c>
      <c r="Q64" s="23" t="e">
        <f t="shared" si="15"/>
        <v>#NUM!</v>
      </c>
      <c r="R64" s="23" t="e">
        <f t="shared" si="15"/>
        <v>#NUM!</v>
      </c>
      <c r="S64" s="15" t="e">
        <f t="shared" si="6"/>
        <v>#NUM!</v>
      </c>
      <c r="T64" s="23" t="e">
        <f t="shared" si="7"/>
        <v>#NUM!</v>
      </c>
      <c r="U64" s="12" t="e">
        <f t="shared" si="8"/>
        <v>#NUM!</v>
      </c>
      <c r="V64" s="12" t="e">
        <f>+IF(C64=MAX(IMAE!G:G),'IMAE shewhart (2)'!B64,NA())</f>
        <v>#NUM!</v>
      </c>
    </row>
    <row r="65" spans="1:26" x14ac:dyDescent="0.3">
      <c r="A65" s="12">
        <f t="shared" si="9"/>
        <v>62</v>
      </c>
      <c r="B65" s="12" t="e">
        <f>+'IMAE para s (2)'!E63</f>
        <v>#NUM!</v>
      </c>
      <c r="C65" s="14" t="e">
        <f t="shared" si="10"/>
        <v>#NUM!</v>
      </c>
      <c r="D65" s="12" t="e">
        <f t="shared" si="1"/>
        <v>#NUM!</v>
      </c>
      <c r="E65" s="12" t="e">
        <f t="shared" si="2"/>
        <v>#NUM!</v>
      </c>
      <c r="F65" s="12" t="e">
        <f t="shared" si="3"/>
        <v>#NUM!</v>
      </c>
      <c r="G65" s="12" t="e">
        <f>+(A65*'IMAE regresion (2)'!$B$18)+'IMAE regresion (2)'!$B$17</f>
        <v>#NUM!</v>
      </c>
      <c r="I65" s="12" t="e">
        <f t="shared" si="13"/>
        <v>#NUM!</v>
      </c>
      <c r="J65" s="12" t="e">
        <f t="shared" si="4"/>
        <v>#NUM!</v>
      </c>
      <c r="K65" s="15" t="e">
        <f t="shared" si="5"/>
        <v>#NUM!</v>
      </c>
      <c r="L65" s="12" t="e">
        <f t="shared" si="11"/>
        <v>#NUM!</v>
      </c>
      <c r="M65" s="23" t="e">
        <f t="shared" si="15"/>
        <v>#NUM!</v>
      </c>
      <c r="N65" s="23" t="e">
        <f t="shared" si="15"/>
        <v>#NUM!</v>
      </c>
      <c r="O65" s="23" t="e">
        <f t="shared" si="15"/>
        <v>#NUM!</v>
      </c>
      <c r="P65" s="23" t="e">
        <f t="shared" si="15"/>
        <v>#NUM!</v>
      </c>
      <c r="Q65" s="23" t="e">
        <f t="shared" si="15"/>
        <v>#NUM!</v>
      </c>
      <c r="R65" s="23" t="e">
        <f t="shared" si="15"/>
        <v>#NUM!</v>
      </c>
      <c r="S65" s="15" t="e">
        <f t="shared" si="6"/>
        <v>#NUM!</v>
      </c>
      <c r="T65" s="23" t="e">
        <f t="shared" si="7"/>
        <v>#NUM!</v>
      </c>
      <c r="U65" s="12" t="e">
        <f t="shared" si="8"/>
        <v>#NUM!</v>
      </c>
      <c r="V65" s="12" t="e">
        <f>+IF(C65=MAX(IMAE!G:G),'IMAE shewhart (2)'!B65,NA())</f>
        <v>#NUM!</v>
      </c>
    </row>
    <row r="66" spans="1:26" x14ac:dyDescent="0.3">
      <c r="A66" s="12">
        <f t="shared" si="9"/>
        <v>63</v>
      </c>
      <c r="B66" s="12" t="e">
        <f>+'IMAE para s (2)'!E64</f>
        <v>#NUM!</v>
      </c>
      <c r="C66" s="14" t="e">
        <f t="shared" si="10"/>
        <v>#NUM!</v>
      </c>
      <c r="D66" s="12" t="e">
        <f t="shared" si="1"/>
        <v>#NUM!</v>
      </c>
      <c r="E66" s="12" t="e">
        <f t="shared" si="2"/>
        <v>#NUM!</v>
      </c>
      <c r="F66" s="12" t="e">
        <f t="shared" si="3"/>
        <v>#NUM!</v>
      </c>
      <c r="G66" s="12" t="e">
        <f>+(A66*'IMAE regresion (2)'!$B$18)+'IMAE regresion (2)'!$B$17</f>
        <v>#NUM!</v>
      </c>
      <c r="I66" s="12" t="e">
        <f t="shared" si="13"/>
        <v>#NUM!</v>
      </c>
      <c r="J66" s="12" t="e">
        <f t="shared" si="4"/>
        <v>#NUM!</v>
      </c>
      <c r="K66" s="15" t="e">
        <f t="shared" si="5"/>
        <v>#NUM!</v>
      </c>
      <c r="L66" s="12" t="e">
        <f t="shared" si="11"/>
        <v>#NUM!</v>
      </c>
      <c r="M66" s="23" t="e">
        <f t="shared" si="15"/>
        <v>#NUM!</v>
      </c>
      <c r="N66" s="23" t="e">
        <f t="shared" si="15"/>
        <v>#NUM!</v>
      </c>
      <c r="O66" s="23" t="e">
        <f t="shared" si="15"/>
        <v>#NUM!</v>
      </c>
      <c r="P66" s="23" t="e">
        <f t="shared" si="15"/>
        <v>#NUM!</v>
      </c>
      <c r="Q66" s="23" t="e">
        <f t="shared" si="15"/>
        <v>#NUM!</v>
      </c>
      <c r="R66" s="23" t="e">
        <f t="shared" si="15"/>
        <v>#NUM!</v>
      </c>
      <c r="S66" s="15" t="e">
        <f t="shared" si="6"/>
        <v>#NUM!</v>
      </c>
      <c r="T66" s="23" t="e">
        <f t="shared" si="7"/>
        <v>#NUM!</v>
      </c>
      <c r="U66" s="12" t="e">
        <f t="shared" si="8"/>
        <v>#NUM!</v>
      </c>
      <c r="V66" s="12" t="e">
        <f>+IF(C66=MAX(IMAE!G:G),'IMAE shewhart (2)'!B66,NA())</f>
        <v>#NUM!</v>
      </c>
    </row>
    <row r="67" spans="1:26" x14ac:dyDescent="0.3">
      <c r="A67" s="12">
        <f t="shared" si="9"/>
        <v>64</v>
      </c>
      <c r="B67" s="12" t="e">
        <f>+'IMAE para s (2)'!E65</f>
        <v>#NUM!</v>
      </c>
      <c r="C67" s="14" t="e">
        <f t="shared" si="10"/>
        <v>#NUM!</v>
      </c>
      <c r="D67" s="12" t="e">
        <f t="shared" si="1"/>
        <v>#NUM!</v>
      </c>
      <c r="E67" s="12" t="e">
        <f t="shared" si="2"/>
        <v>#NUM!</v>
      </c>
      <c r="F67" s="12" t="e">
        <f t="shared" si="3"/>
        <v>#NUM!</v>
      </c>
      <c r="G67" s="12" t="e">
        <f>+(A67*'IMAE regresion (2)'!$B$18)+'IMAE regresion (2)'!$B$17</f>
        <v>#NUM!</v>
      </c>
      <c r="I67" s="12" t="e">
        <f t="shared" si="13"/>
        <v>#NUM!</v>
      </c>
      <c r="J67" s="12" t="e">
        <f t="shared" si="4"/>
        <v>#NUM!</v>
      </c>
      <c r="K67" s="15" t="e">
        <f t="shared" si="5"/>
        <v>#NUM!</v>
      </c>
      <c r="L67" s="12" t="e">
        <f t="shared" si="11"/>
        <v>#NUM!</v>
      </c>
      <c r="M67" s="23" t="e">
        <f t="shared" si="15"/>
        <v>#NUM!</v>
      </c>
      <c r="N67" s="23" t="e">
        <f t="shared" si="15"/>
        <v>#NUM!</v>
      </c>
      <c r="O67" s="23" t="e">
        <f t="shared" si="15"/>
        <v>#NUM!</v>
      </c>
      <c r="P67" s="23" t="e">
        <f t="shared" si="15"/>
        <v>#NUM!</v>
      </c>
      <c r="Q67" s="23" t="e">
        <f t="shared" si="15"/>
        <v>#NUM!</v>
      </c>
      <c r="R67" s="23" t="e">
        <f t="shared" si="15"/>
        <v>#NUM!</v>
      </c>
      <c r="S67" s="15" t="e">
        <f t="shared" si="6"/>
        <v>#NUM!</v>
      </c>
      <c r="T67" s="23" t="e">
        <f t="shared" si="7"/>
        <v>#NUM!</v>
      </c>
      <c r="U67" s="12" t="e">
        <f t="shared" si="8"/>
        <v>#NUM!</v>
      </c>
      <c r="V67" s="12" t="e">
        <f>+IF(C67=MAX(IMAE!G:G),'IMAE shewhart (2)'!B67,NA())</f>
        <v>#NUM!</v>
      </c>
    </row>
    <row r="68" spans="1:26" x14ac:dyDescent="0.3">
      <c r="A68" s="12">
        <f t="shared" si="9"/>
        <v>65</v>
      </c>
      <c r="B68" s="12" t="e">
        <f>+'IMAE para s (2)'!E66</f>
        <v>#NUM!</v>
      </c>
      <c r="C68" s="14" t="e">
        <f t="shared" si="10"/>
        <v>#NUM!</v>
      </c>
      <c r="D68" s="12" t="e">
        <f t="shared" si="1"/>
        <v>#NUM!</v>
      </c>
      <c r="E68" s="12" t="e">
        <f t="shared" si="2"/>
        <v>#NUM!</v>
      </c>
      <c r="F68" s="12" t="e">
        <f t="shared" si="3"/>
        <v>#NUM!</v>
      </c>
      <c r="G68" s="12" t="e">
        <f>+(A68*'IMAE regresion (2)'!$B$18)+'IMAE regresion (2)'!$B$17</f>
        <v>#NUM!</v>
      </c>
      <c r="I68" s="12" t="e">
        <f t="shared" si="13"/>
        <v>#NUM!</v>
      </c>
      <c r="J68" s="12" t="e">
        <f t="shared" si="4"/>
        <v>#NUM!</v>
      </c>
      <c r="K68" s="15" t="e">
        <f t="shared" si="5"/>
        <v>#NUM!</v>
      </c>
      <c r="L68" s="12" t="e">
        <f t="shared" si="11"/>
        <v>#NUM!</v>
      </c>
      <c r="M68" s="23" t="e">
        <f t="shared" si="15"/>
        <v>#NUM!</v>
      </c>
      <c r="N68" s="23" t="e">
        <f t="shared" si="15"/>
        <v>#NUM!</v>
      </c>
      <c r="O68" s="23" t="e">
        <f t="shared" si="15"/>
        <v>#NUM!</v>
      </c>
      <c r="P68" s="23" t="e">
        <f t="shared" si="15"/>
        <v>#NUM!</v>
      </c>
      <c r="Q68" s="23" t="e">
        <f t="shared" si="15"/>
        <v>#NUM!</v>
      </c>
      <c r="R68" s="23" t="e">
        <f t="shared" si="15"/>
        <v>#NUM!</v>
      </c>
      <c r="S68" s="15" t="e">
        <f t="shared" si="6"/>
        <v>#NUM!</v>
      </c>
      <c r="T68" s="23" t="e">
        <f t="shared" si="7"/>
        <v>#NUM!</v>
      </c>
      <c r="U68" s="12" t="e">
        <f t="shared" si="8"/>
        <v>#NUM!</v>
      </c>
      <c r="V68" s="12" t="e">
        <f>+IF(C68=MAX(IMAE!G:G),'IMAE shewhart (2)'!B68,NA())</f>
        <v>#NUM!</v>
      </c>
    </row>
    <row r="69" spans="1:26" x14ac:dyDescent="0.3">
      <c r="A69" s="12">
        <f t="shared" si="9"/>
        <v>66</v>
      </c>
      <c r="B69" s="12" t="e">
        <f>+'IMAE para s (2)'!E67</f>
        <v>#NUM!</v>
      </c>
      <c r="C69" s="14" t="e">
        <f t="shared" si="10"/>
        <v>#NUM!</v>
      </c>
      <c r="D69" s="12" t="e">
        <f t="shared" ref="D69:D75" si="16">+YEAR(C69)</f>
        <v>#NUM!</v>
      </c>
      <c r="E69" s="12" t="e">
        <f t="shared" ref="E69:E75" si="17">+MONTH(C69)</f>
        <v>#NUM!</v>
      </c>
      <c r="F69" s="12" t="e">
        <f t="shared" ref="F69:F75" si="18">+_xlfn.CONCAT(D69,E69)</f>
        <v>#NUM!</v>
      </c>
      <c r="G69" s="12" t="e">
        <f>+(A69*'IMAE regresion (2)'!$B$18)+'IMAE regresion (2)'!$B$17</f>
        <v>#NUM!</v>
      </c>
      <c r="I69" s="12" t="e">
        <f t="shared" si="13"/>
        <v>#NUM!</v>
      </c>
      <c r="J69" s="12" t="e">
        <f t="shared" ref="J69:J75" si="19">+G69+I69</f>
        <v>#NUM!</v>
      </c>
      <c r="K69" s="15" t="e">
        <f t="shared" ref="K69:K75" si="20">+B69-J69</f>
        <v>#NUM!</v>
      </c>
      <c r="L69" s="12" t="e">
        <f t="shared" si="11"/>
        <v>#NUM!</v>
      </c>
      <c r="M69" s="23" t="e">
        <f t="shared" si="15"/>
        <v>#NUM!</v>
      </c>
      <c r="N69" s="23" t="e">
        <f t="shared" si="15"/>
        <v>#NUM!</v>
      </c>
      <c r="O69" s="23" t="e">
        <f t="shared" si="15"/>
        <v>#NUM!</v>
      </c>
      <c r="P69" s="23" t="e">
        <f t="shared" si="15"/>
        <v>#NUM!</v>
      </c>
      <c r="Q69" s="23" t="e">
        <f t="shared" si="15"/>
        <v>#NUM!</v>
      </c>
      <c r="R69" s="23" t="e">
        <f t="shared" si="15"/>
        <v>#NUM!</v>
      </c>
      <c r="S69" s="15" t="e">
        <f t="shared" ref="S69:S84" si="21">+IF(B69=0,NA(),B69)</f>
        <v>#NUM!</v>
      </c>
      <c r="T69" s="23" t="e">
        <f t="shared" ref="T69:T84" si="22">+IF(B70=0,NA(),J69)</f>
        <v>#NUM!</v>
      </c>
      <c r="U69" s="12" t="e">
        <f t="shared" ref="U69:U84" si="23">+IF(B70=0,J69,NA())</f>
        <v>#NUM!</v>
      </c>
      <c r="V69" s="12" t="e">
        <f>+IF(C69=MAX(IMAE!G:G),'IMAE shewhart (2)'!B69,NA())</f>
        <v>#NUM!</v>
      </c>
    </row>
    <row r="70" spans="1:26" x14ac:dyDescent="0.3">
      <c r="A70" s="12">
        <f t="shared" ref="A70:A84" si="24">+A69+1</f>
        <v>67</v>
      </c>
      <c r="B70" s="12" t="e">
        <f>+'IMAE para s (2)'!E68</f>
        <v>#NUM!</v>
      </c>
      <c r="C70" s="14" t="e">
        <f t="shared" ref="C70:C84" si="25">+EOMONTH(C69,1)</f>
        <v>#NUM!</v>
      </c>
      <c r="D70" s="12" t="e">
        <f t="shared" si="16"/>
        <v>#NUM!</v>
      </c>
      <c r="E70" s="12" t="e">
        <f t="shared" si="17"/>
        <v>#NUM!</v>
      </c>
      <c r="F70" s="12" t="e">
        <f t="shared" si="18"/>
        <v>#NUM!</v>
      </c>
      <c r="G70" s="12" t="e">
        <f>+(A70*'IMAE regresion (2)'!$B$18)+'IMAE regresion (2)'!$B$17</f>
        <v>#NUM!</v>
      </c>
      <c r="I70" s="12" t="e">
        <f t="shared" si="13"/>
        <v>#NUM!</v>
      </c>
      <c r="J70" s="12" t="e">
        <f t="shared" si="19"/>
        <v>#NUM!</v>
      </c>
      <c r="K70" s="15" t="e">
        <f t="shared" si="20"/>
        <v>#NUM!</v>
      </c>
      <c r="L70" s="12" t="e">
        <f t="shared" ref="L70:L75" si="26">+ABS(K70-K69)</f>
        <v>#NUM!</v>
      </c>
      <c r="M70" s="23" t="e">
        <f t="shared" si="15"/>
        <v>#NUM!</v>
      </c>
      <c r="N70" s="23" t="e">
        <f t="shared" si="15"/>
        <v>#NUM!</v>
      </c>
      <c r="O70" s="23" t="e">
        <f t="shared" si="15"/>
        <v>#NUM!</v>
      </c>
      <c r="P70" s="23" t="e">
        <f t="shared" si="15"/>
        <v>#NUM!</v>
      </c>
      <c r="Q70" s="23" t="e">
        <f t="shared" si="15"/>
        <v>#NUM!</v>
      </c>
      <c r="R70" s="23" t="e">
        <f t="shared" si="15"/>
        <v>#NUM!</v>
      </c>
      <c r="S70" s="15" t="e">
        <f t="shared" si="21"/>
        <v>#NUM!</v>
      </c>
      <c r="T70" s="23" t="e">
        <f t="shared" si="22"/>
        <v>#NUM!</v>
      </c>
      <c r="U70" s="12" t="e">
        <f t="shared" si="23"/>
        <v>#NUM!</v>
      </c>
      <c r="V70" s="12" t="e">
        <f>+IF(C70=MAX(IMAE!G:G),'IMAE shewhart (2)'!B70,NA())</f>
        <v>#NUM!</v>
      </c>
    </row>
    <row r="71" spans="1:26" x14ac:dyDescent="0.3">
      <c r="A71" s="12">
        <f t="shared" si="24"/>
        <v>68</v>
      </c>
      <c r="B71" s="12" t="e">
        <f>+'IMAE para s (2)'!E69</f>
        <v>#NUM!</v>
      </c>
      <c r="C71" s="14" t="e">
        <f t="shared" si="25"/>
        <v>#NUM!</v>
      </c>
      <c r="D71" s="12" t="e">
        <f t="shared" si="16"/>
        <v>#NUM!</v>
      </c>
      <c r="E71" s="12" t="e">
        <f t="shared" si="17"/>
        <v>#NUM!</v>
      </c>
      <c r="F71" s="12" t="e">
        <f t="shared" si="18"/>
        <v>#NUM!</v>
      </c>
      <c r="G71" s="12" t="e">
        <f>+(A71*'IMAE regresion (2)'!$B$18)+'IMAE regresion (2)'!$B$17</f>
        <v>#NUM!</v>
      </c>
      <c r="I71" s="12" t="e">
        <f t="shared" si="13"/>
        <v>#NUM!</v>
      </c>
      <c r="J71" s="12" t="e">
        <f t="shared" si="19"/>
        <v>#NUM!</v>
      </c>
      <c r="K71" s="15" t="e">
        <f t="shared" si="20"/>
        <v>#NUM!</v>
      </c>
      <c r="L71" s="12" t="e">
        <f t="shared" si="26"/>
        <v>#NUM!</v>
      </c>
      <c r="M71" s="23" t="e">
        <f t="shared" si="15"/>
        <v>#NUM!</v>
      </c>
      <c r="N71" s="23" t="e">
        <f t="shared" si="15"/>
        <v>#NUM!</v>
      </c>
      <c r="O71" s="23" t="e">
        <f t="shared" si="15"/>
        <v>#NUM!</v>
      </c>
      <c r="P71" s="23" t="e">
        <f t="shared" si="15"/>
        <v>#NUM!</v>
      </c>
      <c r="Q71" s="23" t="e">
        <f t="shared" si="15"/>
        <v>#NUM!</v>
      </c>
      <c r="R71" s="23" t="e">
        <f t="shared" si="15"/>
        <v>#NUM!</v>
      </c>
      <c r="S71" s="15" t="e">
        <f t="shared" si="21"/>
        <v>#NUM!</v>
      </c>
      <c r="T71" s="23" t="e">
        <f t="shared" si="22"/>
        <v>#NUM!</v>
      </c>
      <c r="U71" s="12" t="e">
        <f t="shared" si="23"/>
        <v>#NUM!</v>
      </c>
      <c r="V71" s="12" t="e">
        <f>+IF(C71=MAX(IMAE!G:G),'IMAE shewhart (2)'!B71,NA())</f>
        <v>#NUM!</v>
      </c>
    </row>
    <row r="72" spans="1:26" x14ac:dyDescent="0.3">
      <c r="A72" s="12">
        <f t="shared" si="24"/>
        <v>69</v>
      </c>
      <c r="B72" s="12" t="e">
        <f>+'IMAE para s (2)'!E70</f>
        <v>#NUM!</v>
      </c>
      <c r="C72" s="14" t="e">
        <f t="shared" si="25"/>
        <v>#NUM!</v>
      </c>
      <c r="D72" s="12" t="e">
        <f t="shared" si="16"/>
        <v>#NUM!</v>
      </c>
      <c r="E72" s="12" t="e">
        <f t="shared" si="17"/>
        <v>#NUM!</v>
      </c>
      <c r="F72" s="12" t="e">
        <f t="shared" si="18"/>
        <v>#NUM!</v>
      </c>
      <c r="G72" s="12" t="e">
        <f>+(A72*'IMAE regresion (2)'!$B$18)+'IMAE regresion (2)'!$B$17</f>
        <v>#NUM!</v>
      </c>
      <c r="I72" s="12" t="e">
        <f t="shared" si="13"/>
        <v>#NUM!</v>
      </c>
      <c r="J72" s="12" t="e">
        <f t="shared" si="19"/>
        <v>#NUM!</v>
      </c>
      <c r="K72" s="15" t="e">
        <f t="shared" si="20"/>
        <v>#NUM!</v>
      </c>
      <c r="L72" s="12" t="e">
        <f t="shared" si="26"/>
        <v>#NUM!</v>
      </c>
      <c r="M72" s="23" t="e">
        <f t="shared" si="15"/>
        <v>#NUM!</v>
      </c>
      <c r="N72" s="23" t="e">
        <f t="shared" si="15"/>
        <v>#NUM!</v>
      </c>
      <c r="O72" s="23" t="e">
        <f t="shared" si="15"/>
        <v>#NUM!</v>
      </c>
      <c r="P72" s="23" t="e">
        <f t="shared" si="15"/>
        <v>#NUM!</v>
      </c>
      <c r="Q72" s="23" t="e">
        <f t="shared" si="15"/>
        <v>#NUM!</v>
      </c>
      <c r="R72" s="23" t="e">
        <f t="shared" si="15"/>
        <v>#NUM!</v>
      </c>
      <c r="S72" s="15" t="e">
        <f t="shared" si="21"/>
        <v>#NUM!</v>
      </c>
      <c r="T72" s="23" t="e">
        <f t="shared" si="22"/>
        <v>#NUM!</v>
      </c>
      <c r="U72" s="12" t="e">
        <f t="shared" si="23"/>
        <v>#NUM!</v>
      </c>
      <c r="V72" s="12" t="e">
        <f>+IF(C72=MAX(IMAE!G:G),'IMAE shewhart (2)'!B72,NA())</f>
        <v>#NUM!</v>
      </c>
    </row>
    <row r="73" spans="1:26" x14ac:dyDescent="0.3">
      <c r="A73" s="12">
        <f t="shared" si="24"/>
        <v>70</v>
      </c>
      <c r="B73" s="12" t="e">
        <f>+'IMAE para s (2)'!E71</f>
        <v>#NUM!</v>
      </c>
      <c r="C73" s="14" t="e">
        <f t="shared" si="25"/>
        <v>#NUM!</v>
      </c>
      <c r="D73" s="12" t="e">
        <f t="shared" si="16"/>
        <v>#NUM!</v>
      </c>
      <c r="E73" s="12" t="e">
        <f t="shared" si="17"/>
        <v>#NUM!</v>
      </c>
      <c r="F73" s="12" t="e">
        <f t="shared" si="18"/>
        <v>#NUM!</v>
      </c>
      <c r="G73" s="12" t="e">
        <f>+(A73*'IMAE regresion (2)'!$B$18)+'IMAE regresion (2)'!$B$17</f>
        <v>#NUM!</v>
      </c>
      <c r="I73" s="12" t="e">
        <f t="shared" si="13"/>
        <v>#NUM!</v>
      </c>
      <c r="J73" s="12" t="e">
        <f t="shared" si="19"/>
        <v>#NUM!</v>
      </c>
      <c r="K73" s="15" t="e">
        <f t="shared" si="20"/>
        <v>#NUM!</v>
      </c>
      <c r="L73" s="12" t="e">
        <f t="shared" si="26"/>
        <v>#NUM!</v>
      </c>
      <c r="M73" s="23" t="e">
        <f t="shared" si="15"/>
        <v>#NUM!</v>
      </c>
      <c r="N73" s="23" t="e">
        <f t="shared" si="15"/>
        <v>#NUM!</v>
      </c>
      <c r="O73" s="23" t="e">
        <f t="shared" si="15"/>
        <v>#NUM!</v>
      </c>
      <c r="P73" s="23" t="e">
        <f t="shared" si="15"/>
        <v>#NUM!</v>
      </c>
      <c r="Q73" s="23" t="e">
        <f t="shared" si="15"/>
        <v>#NUM!</v>
      </c>
      <c r="R73" s="23" t="e">
        <f t="shared" si="15"/>
        <v>#NUM!</v>
      </c>
      <c r="S73" s="15" t="e">
        <f t="shared" si="21"/>
        <v>#NUM!</v>
      </c>
      <c r="T73" s="23" t="e">
        <f t="shared" si="22"/>
        <v>#NUM!</v>
      </c>
      <c r="U73" s="12" t="e">
        <f t="shared" si="23"/>
        <v>#NUM!</v>
      </c>
      <c r="V73" s="12" t="e">
        <f>+IF(C73=MAX(IMAE!G:G),'IMAE shewhart (2)'!B73,NA())</f>
        <v>#NUM!</v>
      </c>
    </row>
    <row r="74" spans="1:26" x14ac:dyDescent="0.3">
      <c r="A74" s="12">
        <f t="shared" si="24"/>
        <v>71</v>
      </c>
      <c r="B74" s="12" t="e">
        <f>+'IMAE para s (2)'!E72</f>
        <v>#NUM!</v>
      </c>
      <c r="C74" s="14" t="e">
        <f t="shared" si="25"/>
        <v>#NUM!</v>
      </c>
      <c r="D74" s="12" t="e">
        <f t="shared" si="16"/>
        <v>#NUM!</v>
      </c>
      <c r="E74" s="12" t="e">
        <f t="shared" si="17"/>
        <v>#NUM!</v>
      </c>
      <c r="F74" s="12" t="e">
        <f t="shared" si="18"/>
        <v>#NUM!</v>
      </c>
      <c r="G74" s="12" t="e">
        <f>+(A74*'IMAE regresion (2)'!$B$18)+'IMAE regresion (2)'!$B$17</f>
        <v>#NUM!</v>
      </c>
      <c r="I74" s="12" t="e">
        <f t="shared" si="13"/>
        <v>#NUM!</v>
      </c>
      <c r="J74" s="12" t="e">
        <f t="shared" si="19"/>
        <v>#NUM!</v>
      </c>
      <c r="K74" s="15" t="e">
        <f t="shared" si="20"/>
        <v>#NUM!</v>
      </c>
      <c r="L74" s="12" t="e">
        <f t="shared" si="26"/>
        <v>#NUM!</v>
      </c>
      <c r="M74" s="23" t="e">
        <f t="shared" si="15"/>
        <v>#NUM!</v>
      </c>
      <c r="N74" s="23" t="e">
        <f t="shared" si="15"/>
        <v>#NUM!</v>
      </c>
      <c r="O74" s="23" t="e">
        <f t="shared" si="15"/>
        <v>#NUM!</v>
      </c>
      <c r="P74" s="23" t="e">
        <f t="shared" si="15"/>
        <v>#NUM!</v>
      </c>
      <c r="Q74" s="23" t="e">
        <f t="shared" si="15"/>
        <v>#NUM!</v>
      </c>
      <c r="R74" s="23" t="e">
        <f t="shared" si="15"/>
        <v>#NUM!</v>
      </c>
      <c r="S74" s="15" t="e">
        <f t="shared" si="21"/>
        <v>#NUM!</v>
      </c>
      <c r="T74" s="23" t="e">
        <f t="shared" si="22"/>
        <v>#NUM!</v>
      </c>
      <c r="U74" s="12" t="e">
        <f t="shared" si="23"/>
        <v>#NUM!</v>
      </c>
      <c r="V74" s="12" t="e">
        <f>+IF(C74=MAX(IMAE!G:G),'IMAE shewhart (2)'!B74,NA())</f>
        <v>#NUM!</v>
      </c>
    </row>
    <row r="75" spans="1:26" ht="36.6" x14ac:dyDescent="0.7">
      <c r="A75" s="12">
        <f t="shared" si="24"/>
        <v>72</v>
      </c>
      <c r="B75" s="12" t="e">
        <f>+'IMAE para s (2)'!E73</f>
        <v>#NUM!</v>
      </c>
      <c r="C75" s="14" t="e">
        <f t="shared" si="25"/>
        <v>#NUM!</v>
      </c>
      <c r="D75" s="12" t="e">
        <f t="shared" si="16"/>
        <v>#NUM!</v>
      </c>
      <c r="E75" s="12" t="e">
        <f t="shared" si="17"/>
        <v>#NUM!</v>
      </c>
      <c r="F75" s="12" t="e">
        <f t="shared" si="18"/>
        <v>#NUM!</v>
      </c>
      <c r="G75" s="12" t="e">
        <f>+(A75*'IMAE regresion (2)'!$B$18)+'IMAE regresion (2)'!$B$17</f>
        <v>#NUM!</v>
      </c>
      <c r="I75" s="12" t="e">
        <f t="shared" si="13"/>
        <v>#NUM!</v>
      </c>
      <c r="J75" s="12" t="e">
        <f t="shared" si="19"/>
        <v>#NUM!</v>
      </c>
      <c r="K75" s="15" t="e">
        <f t="shared" si="20"/>
        <v>#NUM!</v>
      </c>
      <c r="L75" s="12" t="e">
        <f t="shared" si="26"/>
        <v>#NUM!</v>
      </c>
      <c r="M75" s="23" t="e">
        <f t="shared" si="15"/>
        <v>#NUM!</v>
      </c>
      <c r="N75" s="23" t="e">
        <f t="shared" si="15"/>
        <v>#NUM!</v>
      </c>
      <c r="O75" s="23" t="e">
        <f t="shared" si="15"/>
        <v>#NUM!</v>
      </c>
      <c r="P75" s="23" t="e">
        <f t="shared" si="15"/>
        <v>#NUM!</v>
      </c>
      <c r="Q75" s="23" t="e">
        <f t="shared" si="15"/>
        <v>#NUM!</v>
      </c>
      <c r="R75" s="23" t="e">
        <f t="shared" si="15"/>
        <v>#NUM!</v>
      </c>
      <c r="S75" s="15" t="e">
        <f t="shared" si="21"/>
        <v>#NUM!</v>
      </c>
      <c r="T75" s="23" t="e">
        <f t="shared" si="22"/>
        <v>#NUM!</v>
      </c>
      <c r="U75" s="12" t="e">
        <f t="shared" si="23"/>
        <v>#NUM!</v>
      </c>
      <c r="V75" s="12" t="e">
        <f>+IF(C75=MAX(IMAE!G:G),'IMAE shewhart (2)'!B75,NA())</f>
        <v>#NUM!</v>
      </c>
      <c r="W75" s="24"/>
      <c r="X75" s="25"/>
      <c r="Z75" s="26"/>
    </row>
    <row r="76" spans="1:26" ht="36.6" x14ac:dyDescent="0.7">
      <c r="A76" s="12">
        <f t="shared" si="24"/>
        <v>73</v>
      </c>
      <c r="B76" s="12" t="e">
        <f>+'IMAE para s (2)'!E74</f>
        <v>#NUM!</v>
      </c>
      <c r="C76" s="14" t="e">
        <f t="shared" si="25"/>
        <v>#NUM!</v>
      </c>
      <c r="D76" s="12" t="e">
        <f>+YEAR(C76)</f>
        <v>#NUM!</v>
      </c>
      <c r="E76" s="12" t="e">
        <f>+MONTH(C76)</f>
        <v>#NUM!</v>
      </c>
      <c r="F76" s="12" t="e">
        <f>+_xlfn.CONCAT(D76,E76)</f>
        <v>#NUM!</v>
      </c>
      <c r="G76" s="12" t="e">
        <f>+(A76*'IMAE regresion (2)'!$B$18)+'IMAE regresion (2)'!$B$17</f>
        <v>#NUM!</v>
      </c>
      <c r="I76" s="12" t="e">
        <f t="shared" si="13"/>
        <v>#NUM!</v>
      </c>
      <c r="J76" s="12" t="e">
        <f>+G76+I76</f>
        <v>#NUM!</v>
      </c>
      <c r="K76" s="15" t="e">
        <f>+B76-J76</f>
        <v>#NUM!</v>
      </c>
      <c r="L76" s="12" t="e">
        <f>+ABS(K76-K75)</f>
        <v>#NUM!</v>
      </c>
      <c r="M76" s="23" t="e">
        <f t="shared" si="15"/>
        <v>#NUM!</v>
      </c>
      <c r="N76" s="23" t="e">
        <f t="shared" si="15"/>
        <v>#NUM!</v>
      </c>
      <c r="O76" s="23" t="e">
        <f t="shared" si="15"/>
        <v>#NUM!</v>
      </c>
      <c r="P76" s="23" t="e">
        <f t="shared" si="15"/>
        <v>#NUM!</v>
      </c>
      <c r="Q76" s="23" t="e">
        <f t="shared" si="15"/>
        <v>#NUM!</v>
      </c>
      <c r="R76" s="23" t="e">
        <f t="shared" si="15"/>
        <v>#NUM!</v>
      </c>
      <c r="S76" s="15" t="e">
        <f t="shared" si="21"/>
        <v>#NUM!</v>
      </c>
      <c r="T76" s="23" t="e">
        <f t="shared" si="22"/>
        <v>#NUM!</v>
      </c>
      <c r="U76" s="12" t="e">
        <f t="shared" si="23"/>
        <v>#NUM!</v>
      </c>
      <c r="V76" s="12" t="e">
        <f>+IF(C76=MAX(IMAE!G:G),'IMAE shewhart (2)'!B76,NA())</f>
        <v>#NUM!</v>
      </c>
      <c r="W76" s="24"/>
      <c r="X76" s="25"/>
      <c r="Z76" s="26"/>
    </row>
    <row r="77" spans="1:26" ht="36.6" x14ac:dyDescent="0.7">
      <c r="A77" s="12">
        <f t="shared" si="24"/>
        <v>74</v>
      </c>
      <c r="B77" s="12" t="e">
        <f>+'IMAE para s (2)'!E75</f>
        <v>#NUM!</v>
      </c>
      <c r="C77" s="14" t="e">
        <f t="shared" si="25"/>
        <v>#NUM!</v>
      </c>
      <c r="D77" s="12" t="e">
        <f>+YEAR(C77)</f>
        <v>#NUM!</v>
      </c>
      <c r="E77" s="12" t="e">
        <f>+MONTH(C77)</f>
        <v>#NUM!</v>
      </c>
      <c r="F77" s="12" t="e">
        <f>+_xlfn.CONCAT(D77,E77)</f>
        <v>#NUM!</v>
      </c>
      <c r="G77" s="12" t="e">
        <f>+(A77*'IMAE regresion (2)'!$B$18)+'IMAE regresion (2)'!$B$17</f>
        <v>#NUM!</v>
      </c>
      <c r="I77" s="12" t="e">
        <f t="shared" si="13"/>
        <v>#NUM!</v>
      </c>
      <c r="J77" s="12" t="e">
        <f>+G77+I77</f>
        <v>#NUM!</v>
      </c>
      <c r="K77" s="15" t="e">
        <f>+B77-J77</f>
        <v>#NUM!</v>
      </c>
      <c r="L77" s="12" t="e">
        <f>+ABS(K77-K76)</f>
        <v>#NUM!</v>
      </c>
      <c r="M77" s="23" t="e">
        <f t="shared" si="15"/>
        <v>#NUM!</v>
      </c>
      <c r="N77" s="23" t="e">
        <f t="shared" si="15"/>
        <v>#NUM!</v>
      </c>
      <c r="O77" s="23" t="e">
        <f t="shared" si="15"/>
        <v>#NUM!</v>
      </c>
      <c r="P77" s="23" t="e">
        <f t="shared" si="15"/>
        <v>#NUM!</v>
      </c>
      <c r="Q77" s="23" t="e">
        <f t="shared" si="15"/>
        <v>#NUM!</v>
      </c>
      <c r="R77" s="23" t="e">
        <f t="shared" si="15"/>
        <v>#NUM!</v>
      </c>
      <c r="S77" s="15" t="e">
        <f t="shared" si="21"/>
        <v>#NUM!</v>
      </c>
      <c r="T77" s="23" t="e">
        <f t="shared" si="22"/>
        <v>#NUM!</v>
      </c>
      <c r="U77" s="12" t="e">
        <f t="shared" si="23"/>
        <v>#NUM!</v>
      </c>
      <c r="V77" s="12" t="e">
        <f>+IF(C77=MAX(IMAE!G:G),'IMAE shewhart (2)'!B77,NA())</f>
        <v>#NUM!</v>
      </c>
      <c r="W77" s="24"/>
      <c r="X77" s="25"/>
      <c r="Z77" s="26"/>
    </row>
    <row r="78" spans="1:26" ht="36.6" x14ac:dyDescent="0.7">
      <c r="A78" s="12">
        <f t="shared" si="24"/>
        <v>75</v>
      </c>
      <c r="B78" s="12" t="e">
        <f>+'IMAE para s (2)'!E76</f>
        <v>#NUM!</v>
      </c>
      <c r="C78" s="14" t="e">
        <f t="shared" si="25"/>
        <v>#NUM!</v>
      </c>
      <c r="D78" s="12" t="e">
        <f>+YEAR(C78)</f>
        <v>#NUM!</v>
      </c>
      <c r="E78" s="12" t="e">
        <f>+MONTH(C78)</f>
        <v>#NUM!</v>
      </c>
      <c r="F78" s="12" t="e">
        <f>+_xlfn.CONCAT(D78,E78)</f>
        <v>#NUM!</v>
      </c>
      <c r="G78" s="12" t="e">
        <f>+(A78*'IMAE regresion (2)'!$B$18)+'IMAE regresion (2)'!$B$17</f>
        <v>#NUM!</v>
      </c>
      <c r="I78" s="12" t="e">
        <f t="shared" si="13"/>
        <v>#NUM!</v>
      </c>
      <c r="J78" s="12" t="e">
        <f>+G78+I78</f>
        <v>#NUM!</v>
      </c>
      <c r="K78" s="15" t="e">
        <f>+B78-J78</f>
        <v>#NUM!</v>
      </c>
      <c r="L78" s="12" t="e">
        <f>+ABS(K78-K77)</f>
        <v>#NUM!</v>
      </c>
      <c r="M78" s="23" t="e">
        <f t="shared" si="15"/>
        <v>#NUM!</v>
      </c>
      <c r="N78" s="23" t="e">
        <f t="shared" si="15"/>
        <v>#NUM!</v>
      </c>
      <c r="O78" s="23" t="e">
        <f t="shared" si="15"/>
        <v>#NUM!</v>
      </c>
      <c r="P78" s="23" t="e">
        <f t="shared" si="15"/>
        <v>#NUM!</v>
      </c>
      <c r="Q78" s="23" t="e">
        <f t="shared" si="15"/>
        <v>#NUM!</v>
      </c>
      <c r="R78" s="23" t="e">
        <f t="shared" si="15"/>
        <v>#NUM!</v>
      </c>
      <c r="S78" s="15" t="e">
        <f t="shared" si="21"/>
        <v>#NUM!</v>
      </c>
      <c r="T78" s="23" t="e">
        <f t="shared" si="22"/>
        <v>#NUM!</v>
      </c>
      <c r="U78" s="12" t="e">
        <f t="shared" si="23"/>
        <v>#NUM!</v>
      </c>
      <c r="V78" s="12" t="e">
        <f>+IF(C78=MAX(IMAE!G:G),'IMAE shewhart (2)'!B78,NA())</f>
        <v>#NUM!</v>
      </c>
      <c r="W78" s="24"/>
      <c r="X78" s="25"/>
      <c r="Z78" s="26"/>
    </row>
    <row r="79" spans="1:26" x14ac:dyDescent="0.3">
      <c r="A79" s="12">
        <f t="shared" si="24"/>
        <v>76</v>
      </c>
      <c r="B79" s="12" t="e">
        <f>+'IMAE para s (2)'!E77</f>
        <v>#NUM!</v>
      </c>
      <c r="C79" s="14" t="e">
        <f t="shared" si="25"/>
        <v>#NUM!</v>
      </c>
      <c r="D79" s="12" t="e">
        <f t="shared" ref="D79:D84" si="27">+YEAR(C79)</f>
        <v>#NUM!</v>
      </c>
      <c r="E79" s="12" t="e">
        <f t="shared" ref="E79:E84" si="28">+MONTH(C79)</f>
        <v>#NUM!</v>
      </c>
      <c r="F79" s="12" t="e">
        <f t="shared" ref="F79:F84" si="29">+_xlfn.CONCAT(D79,E79)</f>
        <v>#NUM!</v>
      </c>
      <c r="G79" s="12" t="e">
        <f>+(A79*'IMAE regresion (2)'!$B$18)+'IMAE regresion (2)'!$B$17</f>
        <v>#NUM!</v>
      </c>
      <c r="I79" s="12" t="e">
        <f t="shared" si="13"/>
        <v>#NUM!</v>
      </c>
      <c r="J79" s="12" t="e">
        <f t="shared" ref="J79:J84" si="30">+G79+I79</f>
        <v>#NUM!</v>
      </c>
      <c r="K79" s="15" t="e">
        <f t="shared" ref="K79:K84" si="31">+B79-J79</f>
        <v>#NUM!</v>
      </c>
      <c r="L79" s="12" t="e">
        <f t="shared" ref="L79:L84" si="32">+ABS(K79-K78)</f>
        <v>#NUM!</v>
      </c>
      <c r="M79" s="23" t="e">
        <f t="shared" si="15"/>
        <v>#NUM!</v>
      </c>
      <c r="N79" s="23" t="e">
        <f t="shared" si="15"/>
        <v>#NUM!</v>
      </c>
      <c r="O79" s="23" t="e">
        <f t="shared" si="15"/>
        <v>#NUM!</v>
      </c>
      <c r="P79" s="23" t="e">
        <f t="shared" si="15"/>
        <v>#NUM!</v>
      </c>
      <c r="Q79" s="23" t="e">
        <f t="shared" si="15"/>
        <v>#NUM!</v>
      </c>
      <c r="R79" s="23" t="e">
        <f t="shared" si="15"/>
        <v>#NUM!</v>
      </c>
      <c r="S79" s="15" t="e">
        <f t="shared" si="21"/>
        <v>#NUM!</v>
      </c>
      <c r="T79" s="23" t="e">
        <f t="shared" si="22"/>
        <v>#NUM!</v>
      </c>
      <c r="U79" s="12" t="e">
        <f t="shared" si="23"/>
        <v>#NUM!</v>
      </c>
      <c r="V79" s="12" t="e">
        <f>+IF(C79=MAX(IMAE!G:G),'IMAE shewhart (2)'!B79,NA())</f>
        <v>#NUM!</v>
      </c>
      <c r="W79" s="27"/>
      <c r="X79" s="27"/>
      <c r="Y79" s="27"/>
      <c r="Z79" s="27"/>
    </row>
    <row r="80" spans="1:26" x14ac:dyDescent="0.3">
      <c r="A80" s="12">
        <f t="shared" si="24"/>
        <v>77</v>
      </c>
      <c r="B80" s="12" t="e">
        <f>+'IMAE para s (2)'!E78</f>
        <v>#NUM!</v>
      </c>
      <c r="C80" s="14" t="e">
        <f t="shared" si="25"/>
        <v>#NUM!</v>
      </c>
      <c r="D80" s="12" t="e">
        <f t="shared" si="27"/>
        <v>#NUM!</v>
      </c>
      <c r="E80" s="12" t="e">
        <f t="shared" si="28"/>
        <v>#NUM!</v>
      </c>
      <c r="F80" s="12" t="e">
        <f t="shared" si="29"/>
        <v>#NUM!</v>
      </c>
      <c r="G80" s="12" t="e">
        <f>+(A80*'IMAE regresion (2)'!$B$18)+'IMAE regresion (2)'!$B$17</f>
        <v>#NUM!</v>
      </c>
      <c r="I80" s="12" t="e">
        <f t="shared" si="13"/>
        <v>#NUM!</v>
      </c>
      <c r="J80" s="12" t="e">
        <f t="shared" si="30"/>
        <v>#NUM!</v>
      </c>
      <c r="K80" s="15" t="e">
        <f t="shared" si="31"/>
        <v>#NUM!</v>
      </c>
      <c r="L80" s="12" t="e">
        <f t="shared" si="32"/>
        <v>#NUM!</v>
      </c>
      <c r="M80" s="23" t="e">
        <f t="shared" ref="M80:R84" si="33">($J80)+(M$1*$M$2)</f>
        <v>#NUM!</v>
      </c>
      <c r="N80" s="23" t="e">
        <f t="shared" si="33"/>
        <v>#NUM!</v>
      </c>
      <c r="O80" s="23" t="e">
        <f t="shared" si="33"/>
        <v>#NUM!</v>
      </c>
      <c r="P80" s="23" t="e">
        <f t="shared" si="33"/>
        <v>#NUM!</v>
      </c>
      <c r="Q80" s="23" t="e">
        <f t="shared" si="33"/>
        <v>#NUM!</v>
      </c>
      <c r="R80" s="23" t="e">
        <f t="shared" si="33"/>
        <v>#NUM!</v>
      </c>
      <c r="S80" s="15" t="e">
        <f t="shared" si="21"/>
        <v>#NUM!</v>
      </c>
      <c r="T80" s="23" t="e">
        <f t="shared" si="22"/>
        <v>#NUM!</v>
      </c>
      <c r="U80" s="12" t="e">
        <f t="shared" si="23"/>
        <v>#NUM!</v>
      </c>
      <c r="V80" s="12" t="e">
        <f>+IF(C80=MAX(IMAE!G:G),'IMAE shewhart (2)'!B80,NA())</f>
        <v>#NUM!</v>
      </c>
      <c r="W80" s="27"/>
      <c r="X80" s="27"/>
      <c r="Y80" s="27"/>
      <c r="Z80" s="27"/>
    </row>
    <row r="81" spans="1:26" x14ac:dyDescent="0.3">
      <c r="A81" s="12">
        <f t="shared" si="24"/>
        <v>78</v>
      </c>
      <c r="B81" s="12" t="e">
        <f>+'IMAE para s (2)'!E79</f>
        <v>#NUM!</v>
      </c>
      <c r="C81" s="14" t="e">
        <f t="shared" si="25"/>
        <v>#NUM!</v>
      </c>
      <c r="D81" s="12" t="e">
        <f t="shared" si="27"/>
        <v>#NUM!</v>
      </c>
      <c r="E81" s="12" t="e">
        <f t="shared" si="28"/>
        <v>#NUM!</v>
      </c>
      <c r="F81" s="12" t="e">
        <f t="shared" si="29"/>
        <v>#NUM!</v>
      </c>
      <c r="G81" s="12" t="e">
        <f>+(A81*'IMAE regresion (2)'!$B$18)+'IMAE regresion (2)'!$B$17</f>
        <v>#NUM!</v>
      </c>
      <c r="I81" s="12" t="e">
        <f t="shared" ref="I81:I84" si="34">+I69</f>
        <v>#NUM!</v>
      </c>
      <c r="J81" s="12" t="e">
        <f t="shared" si="30"/>
        <v>#NUM!</v>
      </c>
      <c r="K81" s="15" t="e">
        <f t="shared" si="31"/>
        <v>#NUM!</v>
      </c>
      <c r="L81" s="12" t="e">
        <f t="shared" si="32"/>
        <v>#NUM!</v>
      </c>
      <c r="M81" s="23" t="e">
        <f t="shared" si="33"/>
        <v>#NUM!</v>
      </c>
      <c r="N81" s="23" t="e">
        <f t="shared" si="33"/>
        <v>#NUM!</v>
      </c>
      <c r="O81" s="23" t="e">
        <f t="shared" si="33"/>
        <v>#NUM!</v>
      </c>
      <c r="P81" s="23" t="e">
        <f t="shared" si="33"/>
        <v>#NUM!</v>
      </c>
      <c r="Q81" s="23" t="e">
        <f t="shared" si="33"/>
        <v>#NUM!</v>
      </c>
      <c r="R81" s="23" t="e">
        <f t="shared" si="33"/>
        <v>#NUM!</v>
      </c>
      <c r="S81" s="15" t="e">
        <f t="shared" si="21"/>
        <v>#NUM!</v>
      </c>
      <c r="T81" s="23" t="e">
        <f t="shared" si="22"/>
        <v>#NUM!</v>
      </c>
      <c r="U81" s="12" t="e">
        <f t="shared" si="23"/>
        <v>#NUM!</v>
      </c>
      <c r="V81" s="12" t="e">
        <f>+IF(C81=MAX(IMAE!G:G),'IMAE shewhart (2)'!B81,NA())</f>
        <v>#NUM!</v>
      </c>
      <c r="W81" s="27"/>
      <c r="X81" s="27"/>
      <c r="Y81" s="27"/>
      <c r="Z81" s="27"/>
    </row>
    <row r="82" spans="1:26" x14ac:dyDescent="0.3">
      <c r="A82" s="12">
        <f t="shared" si="24"/>
        <v>79</v>
      </c>
      <c r="B82" s="12" t="e">
        <f>+'IMAE para s (2)'!E80</f>
        <v>#NUM!</v>
      </c>
      <c r="C82" s="14" t="e">
        <f t="shared" si="25"/>
        <v>#NUM!</v>
      </c>
      <c r="D82" s="12" t="e">
        <f t="shared" si="27"/>
        <v>#NUM!</v>
      </c>
      <c r="E82" s="12" t="e">
        <f t="shared" si="28"/>
        <v>#NUM!</v>
      </c>
      <c r="F82" s="12" t="e">
        <f t="shared" si="29"/>
        <v>#NUM!</v>
      </c>
      <c r="G82" s="12" t="e">
        <f>+(A82*'IMAE regresion (2)'!$B$18)+'IMAE regresion (2)'!$B$17</f>
        <v>#NUM!</v>
      </c>
      <c r="I82" s="12" t="e">
        <f t="shared" si="34"/>
        <v>#NUM!</v>
      </c>
      <c r="J82" s="12" t="e">
        <f t="shared" si="30"/>
        <v>#NUM!</v>
      </c>
      <c r="K82" s="15" t="e">
        <f t="shared" si="31"/>
        <v>#NUM!</v>
      </c>
      <c r="L82" s="12" t="e">
        <f t="shared" si="32"/>
        <v>#NUM!</v>
      </c>
      <c r="M82" s="23" t="e">
        <f t="shared" si="33"/>
        <v>#NUM!</v>
      </c>
      <c r="N82" s="23" t="e">
        <f t="shared" si="33"/>
        <v>#NUM!</v>
      </c>
      <c r="O82" s="23" t="e">
        <f t="shared" si="33"/>
        <v>#NUM!</v>
      </c>
      <c r="P82" s="23" t="e">
        <f t="shared" si="33"/>
        <v>#NUM!</v>
      </c>
      <c r="Q82" s="23" t="e">
        <f t="shared" si="33"/>
        <v>#NUM!</v>
      </c>
      <c r="R82" s="23" t="e">
        <f t="shared" si="33"/>
        <v>#NUM!</v>
      </c>
      <c r="S82" s="15" t="e">
        <f t="shared" si="21"/>
        <v>#NUM!</v>
      </c>
      <c r="T82" s="23" t="e">
        <f t="shared" si="22"/>
        <v>#NUM!</v>
      </c>
      <c r="U82" s="12" t="e">
        <f t="shared" si="23"/>
        <v>#NUM!</v>
      </c>
      <c r="V82" s="12" t="e">
        <f>+IF(C82=MAX(IMAE!G:G),'IMAE shewhart (2)'!B82,NA())</f>
        <v>#NUM!</v>
      </c>
      <c r="W82" s="27"/>
      <c r="X82" s="27"/>
      <c r="Y82" s="27"/>
      <c r="Z82" s="27"/>
    </row>
    <row r="83" spans="1:26" x14ac:dyDescent="0.3">
      <c r="A83" s="12">
        <f t="shared" si="24"/>
        <v>80</v>
      </c>
      <c r="B83" s="12" t="e">
        <f>+'IMAE para s (2)'!E81</f>
        <v>#NUM!</v>
      </c>
      <c r="C83" s="14" t="e">
        <f t="shared" si="25"/>
        <v>#NUM!</v>
      </c>
      <c r="D83" s="12" t="e">
        <f t="shared" si="27"/>
        <v>#NUM!</v>
      </c>
      <c r="E83" s="12" t="e">
        <f t="shared" si="28"/>
        <v>#NUM!</v>
      </c>
      <c r="F83" s="12" t="e">
        <f t="shared" si="29"/>
        <v>#NUM!</v>
      </c>
      <c r="G83" s="12" t="e">
        <f>+(A83*'IMAE regresion (2)'!$B$18)+'IMAE regresion (2)'!$B$17</f>
        <v>#NUM!</v>
      </c>
      <c r="I83" s="12" t="e">
        <f t="shared" si="34"/>
        <v>#NUM!</v>
      </c>
      <c r="J83" s="12" t="e">
        <f t="shared" si="30"/>
        <v>#NUM!</v>
      </c>
      <c r="K83" s="15" t="e">
        <f t="shared" si="31"/>
        <v>#NUM!</v>
      </c>
      <c r="L83" s="12" t="e">
        <f t="shared" si="32"/>
        <v>#NUM!</v>
      </c>
      <c r="M83" s="23" t="e">
        <f t="shared" si="33"/>
        <v>#NUM!</v>
      </c>
      <c r="N83" s="23" t="e">
        <f t="shared" si="33"/>
        <v>#NUM!</v>
      </c>
      <c r="O83" s="23" t="e">
        <f t="shared" si="33"/>
        <v>#NUM!</v>
      </c>
      <c r="P83" s="23" t="e">
        <f t="shared" si="33"/>
        <v>#NUM!</v>
      </c>
      <c r="Q83" s="23" t="e">
        <f t="shared" si="33"/>
        <v>#NUM!</v>
      </c>
      <c r="R83" s="23" t="e">
        <f t="shared" si="33"/>
        <v>#NUM!</v>
      </c>
      <c r="S83" s="15" t="e">
        <f t="shared" si="21"/>
        <v>#NUM!</v>
      </c>
      <c r="T83" s="23" t="e">
        <f t="shared" si="22"/>
        <v>#NUM!</v>
      </c>
      <c r="U83" s="12" t="e">
        <f t="shared" si="23"/>
        <v>#NUM!</v>
      </c>
      <c r="V83" s="12" t="e">
        <f>+IF(C83=MAX(IMAE!G:G),'IMAE shewhart (2)'!B83,NA())</f>
        <v>#NUM!</v>
      </c>
      <c r="W83" s="27"/>
      <c r="X83" s="27"/>
      <c r="Y83" s="27"/>
      <c r="Z83" s="27"/>
    </row>
    <row r="84" spans="1:26" x14ac:dyDescent="0.3">
      <c r="A84" s="12">
        <f t="shared" si="24"/>
        <v>81</v>
      </c>
      <c r="B84" s="12" t="e">
        <f>+'IMAE para s (2)'!E82</f>
        <v>#NUM!</v>
      </c>
      <c r="C84" s="14" t="e">
        <f t="shared" si="25"/>
        <v>#NUM!</v>
      </c>
      <c r="D84" s="12" t="e">
        <f t="shared" si="27"/>
        <v>#NUM!</v>
      </c>
      <c r="E84" s="12" t="e">
        <f t="shared" si="28"/>
        <v>#NUM!</v>
      </c>
      <c r="F84" s="12" t="e">
        <f t="shared" si="29"/>
        <v>#NUM!</v>
      </c>
      <c r="G84" s="12" t="e">
        <f>+(A84*'IMAE regresion (2)'!$B$18)+'IMAE regresion (2)'!$B$17</f>
        <v>#NUM!</v>
      </c>
      <c r="I84" s="12" t="e">
        <f t="shared" si="34"/>
        <v>#NUM!</v>
      </c>
      <c r="J84" s="12" t="e">
        <f t="shared" si="30"/>
        <v>#NUM!</v>
      </c>
      <c r="K84" s="15" t="e">
        <f t="shared" si="31"/>
        <v>#NUM!</v>
      </c>
      <c r="L84" s="12" t="e">
        <f t="shared" si="32"/>
        <v>#NUM!</v>
      </c>
      <c r="M84" s="23" t="e">
        <f t="shared" si="33"/>
        <v>#NUM!</v>
      </c>
      <c r="N84" s="23" t="e">
        <f t="shared" si="33"/>
        <v>#NUM!</v>
      </c>
      <c r="O84" s="23" t="e">
        <f t="shared" si="33"/>
        <v>#NUM!</v>
      </c>
      <c r="P84" s="23" t="e">
        <f t="shared" si="33"/>
        <v>#NUM!</v>
      </c>
      <c r="Q84" s="23" t="e">
        <f t="shared" si="33"/>
        <v>#NUM!</v>
      </c>
      <c r="R84" s="23" t="e">
        <f t="shared" si="33"/>
        <v>#NUM!</v>
      </c>
      <c r="S84" s="15" t="e">
        <f t="shared" si="21"/>
        <v>#NUM!</v>
      </c>
      <c r="T84" s="23" t="e">
        <f t="shared" si="22"/>
        <v>#N/A</v>
      </c>
      <c r="U84" s="12" t="e">
        <f t="shared" si="23"/>
        <v>#NUM!</v>
      </c>
      <c r="V84" s="12" t="e">
        <f>+IF(C84=MAX(IMAE!G:G),'IMAE shewhart (2)'!B84,NA())</f>
        <v>#NUM!</v>
      </c>
      <c r="W84" s="27"/>
      <c r="X84" s="27"/>
      <c r="Y84" s="27"/>
      <c r="Z84" s="27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Ingresos totales</vt:lpstr>
      <vt:lpstr>Ingresos tributarios</vt:lpstr>
      <vt:lpstr>Gastos totales</vt:lpstr>
      <vt:lpstr>Resultados fiscales</vt:lpstr>
      <vt:lpstr>Fiscal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SALVADOR AMAYA</cp:lastModifiedBy>
  <dcterms:created xsi:type="dcterms:W3CDTF">2021-04-05T17:46:41Z</dcterms:created>
  <dcterms:modified xsi:type="dcterms:W3CDTF">2024-02-19T16:15:29Z</dcterms:modified>
</cp:coreProperties>
</file>