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y\Dropbox\Employment\Journal Submissions\EMA Compensable billing in the Emergency Department – an analysis of efficiency of a manual system of entry\"/>
    </mc:Choice>
  </mc:AlternateContent>
  <xr:revisionPtr revIDLastSave="0" documentId="13_ncr:1_{97AEAD3A-9509-464A-9282-D895CEFDF932}" xr6:coauthVersionLast="45" xr6:coauthVersionMax="45" xr10:uidLastSave="{00000000-0000-0000-0000-000000000000}"/>
  <bookViews>
    <workbookView xWindow="-98" yWindow="-98" windowWidth="24196" windowHeight="13695" xr2:uid="{00000000-000D-0000-FFFF-FFFF00000000}"/>
  </bookViews>
  <sheets>
    <sheet name="TEMP" sheetId="3" r:id="rId1"/>
    <sheet name="ModelRiskSYS1" sheetId="2" state="hidden" r:id="rId2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3" l="1"/>
  <c r="J12" i="3"/>
  <c r="J19" i="3" s="1"/>
  <c r="F28" i="3" l="1"/>
  <c r="D28" i="3"/>
  <c r="E30" i="3"/>
  <c r="D30" i="3" s="1"/>
  <c r="J29" i="3"/>
  <c r="G29" i="3"/>
  <c r="G28" i="3"/>
  <c r="K8" i="3"/>
  <c r="G33" i="3"/>
  <c r="K26" i="3"/>
  <c r="G27" i="3"/>
  <c r="G26" i="3"/>
  <c r="J31" i="3" l="1"/>
  <c r="F30" i="3"/>
  <c r="J10" i="3"/>
  <c r="J18" i="3" s="1"/>
  <c r="E12" i="3"/>
  <c r="L26" i="3"/>
  <c r="G8" i="3"/>
  <c r="G10" i="3"/>
  <c r="L8" i="3"/>
  <c r="G15" i="3"/>
  <c r="K9" i="3"/>
  <c r="G11" i="3"/>
  <c r="G9" i="3"/>
  <c r="K27" i="3"/>
  <c r="G30" i="3"/>
  <c r="J11" i="3" l="1"/>
  <c r="J13" i="3" s="1"/>
  <c r="J20" i="3"/>
  <c r="F12" i="3"/>
  <c r="D12" i="3"/>
  <c r="M8" i="3"/>
  <c r="M26" i="3"/>
  <c r="L27" i="3"/>
  <c r="K28" i="3"/>
  <c r="K10" i="3"/>
  <c r="L9" i="3"/>
  <c r="K12" i="3"/>
  <c r="K30" i="3"/>
  <c r="G12" i="3"/>
  <c r="L10" i="3" l="1"/>
  <c r="L30" i="3"/>
  <c r="N8" i="3"/>
  <c r="L12" i="3"/>
  <c r="L28" i="3"/>
  <c r="M9" i="3"/>
  <c r="K11" i="3"/>
  <c r="N26" i="3"/>
  <c r="K29" i="3"/>
  <c r="M27" i="3"/>
  <c r="K31" i="3" l="1"/>
  <c r="K13" i="3"/>
  <c r="N27" i="3"/>
  <c r="M12" i="3"/>
  <c r="L11" i="3"/>
  <c r="M28" i="3"/>
  <c r="O26" i="3"/>
  <c r="L29" i="3"/>
  <c r="M30" i="3"/>
  <c r="N9" i="3"/>
  <c r="M10" i="3"/>
  <c r="O8" i="3"/>
  <c r="L31" i="3" l="1"/>
  <c r="L13" i="3"/>
  <c r="M11" i="3"/>
  <c r="P26" i="3"/>
  <c r="N30" i="3"/>
  <c r="N12" i="3"/>
  <c r="O27" i="3"/>
  <c r="N28" i="3"/>
  <c r="P8" i="3"/>
  <c r="N10" i="3"/>
  <c r="M29" i="3"/>
  <c r="O9" i="3"/>
  <c r="M31" i="3" l="1"/>
  <c r="M13" i="3"/>
  <c r="N29" i="3"/>
  <c r="Q26" i="3"/>
  <c r="N11" i="3"/>
  <c r="O28" i="3"/>
  <c r="O12" i="3"/>
  <c r="Q8" i="3"/>
  <c r="O30" i="3"/>
  <c r="O10" i="3"/>
  <c r="P9" i="3"/>
  <c r="P27" i="3"/>
  <c r="N13" i="3" l="1"/>
  <c r="N31" i="3"/>
  <c r="P10" i="3"/>
  <c r="R8" i="3"/>
  <c r="R26" i="3"/>
  <c r="P12" i="3"/>
  <c r="O29" i="3"/>
  <c r="P28" i="3"/>
  <c r="O11" i="3"/>
  <c r="P30" i="3"/>
  <c r="Q9" i="3"/>
  <c r="Q27" i="3"/>
  <c r="O13" i="3" l="1"/>
  <c r="O31" i="3"/>
  <c r="Q10" i="3"/>
  <c r="R9" i="3"/>
  <c r="Q12" i="3"/>
  <c r="R27" i="3"/>
  <c r="P11" i="3"/>
  <c r="Q28" i="3"/>
  <c r="S26" i="3"/>
  <c r="Q30" i="3"/>
  <c r="P29" i="3"/>
  <c r="S8" i="3"/>
  <c r="P31" i="3" l="1"/>
  <c r="P13" i="3"/>
  <c r="R10" i="3"/>
  <c r="T26" i="3"/>
  <c r="R30" i="3"/>
  <c r="Q11" i="3"/>
  <c r="S9" i="3"/>
  <c r="S27" i="3"/>
  <c r="R28" i="3"/>
  <c r="T8" i="3"/>
  <c r="Q29" i="3"/>
  <c r="R12" i="3"/>
  <c r="Q31" i="3" l="1"/>
  <c r="Q13" i="3"/>
  <c r="U8" i="3"/>
  <c r="S12" i="3"/>
  <c r="U26" i="3"/>
  <c r="R29" i="3"/>
  <c r="S10" i="3"/>
  <c r="R11" i="3"/>
  <c r="S28" i="3"/>
  <c r="T9" i="3"/>
  <c r="S30" i="3"/>
  <c r="T27" i="3"/>
  <c r="R13" i="3" l="1"/>
  <c r="R31" i="3"/>
  <c r="T10" i="3"/>
  <c r="V8" i="3"/>
  <c r="T28" i="3"/>
  <c r="S29" i="3"/>
  <c r="U27" i="3"/>
  <c r="T30" i="3"/>
  <c r="V26" i="3"/>
  <c r="T12" i="3"/>
  <c r="S11" i="3"/>
  <c r="U9" i="3"/>
  <c r="S13" i="3" l="1"/>
  <c r="S31" i="3"/>
  <c r="U30" i="3"/>
  <c r="W8" i="3"/>
  <c r="V27" i="3"/>
  <c r="T11" i="3"/>
  <c r="U10" i="3"/>
  <c r="W26" i="3"/>
  <c r="T29" i="3"/>
  <c r="U12" i="3"/>
  <c r="U28" i="3"/>
  <c r="V9" i="3"/>
  <c r="T31" i="3" l="1"/>
  <c r="T13" i="3"/>
  <c r="W9" i="3"/>
  <c r="V10" i="3"/>
  <c r="X26" i="3"/>
  <c r="V30" i="3"/>
  <c r="V12" i="3"/>
  <c r="W27" i="3"/>
  <c r="V28" i="3"/>
  <c r="U29" i="3"/>
  <c r="U11" i="3"/>
  <c r="X8" i="3"/>
  <c r="U13" i="3" l="1"/>
  <c r="U31" i="3"/>
  <c r="W30" i="3"/>
  <c r="W10" i="3"/>
  <c r="X27" i="3"/>
  <c r="W12" i="3"/>
  <c r="X9" i="3"/>
  <c r="V29" i="3"/>
  <c r="Y26" i="3"/>
  <c r="Y8" i="3"/>
  <c r="W28" i="3"/>
  <c r="V11" i="3"/>
  <c r="V13" i="3" l="1"/>
  <c r="V31" i="3"/>
  <c r="Z26" i="3"/>
  <c r="X12" i="3"/>
  <c r="W29" i="3"/>
  <c r="Y27" i="3"/>
  <c r="X30" i="3"/>
  <c r="Z8" i="3"/>
  <c r="X28" i="3"/>
  <c r="Y9" i="3"/>
  <c r="X10" i="3"/>
  <c r="W11" i="3"/>
  <c r="W13" i="3" l="1"/>
  <c r="W31" i="3"/>
  <c r="X29" i="3"/>
  <c r="Y28" i="3"/>
  <c r="AA8" i="3"/>
  <c r="Y30" i="3"/>
  <c r="X11" i="3"/>
  <c r="Z9" i="3"/>
  <c r="Y12" i="3"/>
  <c r="Z27" i="3"/>
  <c r="Y10" i="3"/>
  <c r="AA26" i="3"/>
  <c r="X13" i="3" l="1"/>
  <c r="X31" i="3"/>
  <c r="AA27" i="3"/>
  <c r="Z30" i="3"/>
  <c r="AB8" i="3"/>
  <c r="AB26" i="3"/>
  <c r="Z12" i="3"/>
  <c r="AA9" i="3"/>
  <c r="Y11" i="3"/>
  <c r="Z10" i="3"/>
  <c r="Y29" i="3"/>
  <c r="Z28" i="3"/>
  <c r="Y31" i="3" l="1"/>
  <c r="Y13" i="3"/>
  <c r="Z29" i="3"/>
  <c r="AA10" i="3"/>
  <c r="AC8" i="3"/>
  <c r="AA28" i="3"/>
  <c r="AA12" i="3"/>
  <c r="AB9" i="3"/>
  <c r="Z11" i="3"/>
  <c r="AC26" i="3"/>
  <c r="AA30" i="3"/>
  <c r="AB27" i="3"/>
  <c r="Z13" i="3" l="1"/>
  <c r="Z31" i="3"/>
  <c r="AB28" i="3"/>
  <c r="AC9" i="3"/>
  <c r="AC27" i="3"/>
  <c r="AB30" i="3"/>
  <c r="AB10" i="3"/>
  <c r="AD8" i="3"/>
  <c r="AD26" i="3"/>
  <c r="AB12" i="3"/>
  <c r="AA11" i="3"/>
  <c r="AA29" i="3"/>
  <c r="AA31" i="3" l="1"/>
  <c r="AA13" i="3"/>
  <c r="AE8" i="3"/>
  <c r="AC30" i="3"/>
  <c r="AD9" i="3"/>
  <c r="AC12" i="3"/>
  <c r="AE26" i="3"/>
  <c r="AB11" i="3"/>
  <c r="AC10" i="3"/>
  <c r="AD27" i="3"/>
  <c r="AC28" i="3"/>
  <c r="AB29" i="3"/>
  <c r="AB31" i="3" l="1"/>
  <c r="AB13" i="3"/>
  <c r="AC11" i="3"/>
  <c r="AD12" i="3"/>
  <c r="AF26" i="3"/>
  <c r="AD30" i="3"/>
  <c r="AC29" i="3"/>
  <c r="AD10" i="3"/>
  <c r="AD28" i="3"/>
  <c r="AE9" i="3"/>
  <c r="AE27" i="3"/>
  <c r="AF8" i="3"/>
  <c r="AC31" i="3" l="1"/>
  <c r="AC13" i="3"/>
  <c r="AG8" i="3"/>
  <c r="AE12" i="3"/>
  <c r="AD29" i="3"/>
  <c r="AE28" i="3"/>
  <c r="AF9" i="3"/>
  <c r="AE10" i="3"/>
  <c r="AG26" i="3"/>
  <c r="AE30" i="3"/>
  <c r="AF27" i="3"/>
  <c r="AD11" i="3"/>
  <c r="AD13" i="3" l="1"/>
  <c r="AD31" i="3"/>
  <c r="AG27" i="3"/>
  <c r="AE29" i="3"/>
  <c r="AF28" i="3"/>
  <c r="AG9" i="3"/>
  <c r="AF10" i="3"/>
  <c r="AF30" i="3"/>
  <c r="AE11" i="3"/>
  <c r="AF12" i="3"/>
  <c r="AH26" i="3"/>
  <c r="AH8" i="3"/>
  <c r="AE13" i="3" l="1"/>
  <c r="AE31" i="3"/>
  <c r="AH9" i="3"/>
  <c r="AF29" i="3"/>
  <c r="AH27" i="3"/>
  <c r="AG30" i="3"/>
  <c r="AI26" i="3"/>
  <c r="AG28" i="3"/>
  <c r="AI8" i="3"/>
  <c r="AF11" i="3"/>
  <c r="AG12" i="3"/>
  <c r="AG10" i="3"/>
  <c r="AF13" i="3" l="1"/>
  <c r="AF31" i="3"/>
  <c r="AG11" i="3"/>
  <c r="AG29" i="3"/>
  <c r="AH30" i="3"/>
  <c r="AH10" i="3"/>
  <c r="AH28" i="3"/>
  <c r="AJ26" i="3"/>
  <c r="AJ8" i="3"/>
  <c r="AI27" i="3"/>
  <c r="AI9" i="3"/>
  <c r="AH12" i="3"/>
  <c r="AG31" i="3" l="1"/>
  <c r="AG13" i="3"/>
  <c r="AI10" i="3"/>
  <c r="AK8" i="3"/>
  <c r="AH29" i="3"/>
  <c r="AJ27" i="3"/>
  <c r="AI12" i="3"/>
  <c r="AJ9" i="3"/>
  <c r="AH11" i="3"/>
  <c r="AI28" i="3"/>
  <c r="AK26" i="3"/>
  <c r="AI30" i="3"/>
  <c r="AH13" i="3" l="1"/>
  <c r="AH31" i="3"/>
  <c r="AL26" i="3"/>
  <c r="AJ10" i="3"/>
  <c r="AJ30" i="3"/>
  <c r="AK27" i="3"/>
  <c r="AJ12" i="3"/>
  <c r="AK9" i="3"/>
  <c r="AI29" i="3"/>
  <c r="AJ28" i="3"/>
  <c r="AL8" i="3"/>
  <c r="AI11" i="3"/>
  <c r="AI13" i="3" l="1"/>
  <c r="AI31" i="3"/>
  <c r="AK28" i="3"/>
  <c r="AK12" i="3"/>
  <c r="AJ29" i="3"/>
  <c r="AM26" i="3"/>
  <c r="AL9" i="3"/>
  <c r="AK10" i="3"/>
  <c r="AJ11" i="3"/>
  <c r="AM8" i="3"/>
  <c r="AL27" i="3"/>
  <c r="AK30" i="3"/>
  <c r="AJ13" i="3" l="1"/>
  <c r="AJ31" i="3"/>
  <c r="AL28" i="3"/>
  <c r="AN26" i="3"/>
  <c r="AM9" i="3"/>
  <c r="AL12" i="3"/>
  <c r="AL30" i="3"/>
  <c r="AK11" i="3"/>
  <c r="AM27" i="3"/>
  <c r="AL10" i="3"/>
  <c r="AN8" i="3"/>
  <c r="AK29" i="3"/>
  <c r="AK31" i="3" l="1"/>
  <c r="AK13" i="3"/>
  <c r="AM30" i="3"/>
  <c r="AN27" i="3"/>
  <c r="AM12" i="3"/>
  <c r="AN9" i="3"/>
  <c r="AL29" i="3"/>
  <c r="AL11" i="3"/>
  <c r="AM28" i="3"/>
  <c r="AM10" i="3"/>
  <c r="AL13" i="3" l="1"/>
  <c r="AL31" i="3"/>
  <c r="AM11" i="3"/>
  <c r="AN10" i="3"/>
  <c r="AM29" i="3"/>
  <c r="AN12" i="3"/>
  <c r="AN30" i="3"/>
  <c r="AN28" i="3"/>
  <c r="AM31" i="3" l="1"/>
  <c r="AM13" i="3"/>
  <c r="AN29" i="3"/>
  <c r="AN11" i="3"/>
  <c r="AN13" i="3" l="1"/>
  <c r="AO13" i="3" s="1"/>
  <c r="AN31" i="3"/>
  <c r="AO31" i="3" s="1"/>
</calcChain>
</file>

<file path=xl/sharedStrings.xml><?xml version="1.0" encoding="utf-8"?>
<sst xmlns="http://schemas.openxmlformats.org/spreadsheetml/2006/main" count="45" uniqueCount="24">
  <si>
    <t>Weeks</t>
  </si>
  <si>
    <t>Task</t>
  </si>
  <si>
    <t>M L</t>
  </si>
  <si>
    <t>Distribution</t>
  </si>
  <si>
    <t>Min</t>
  </si>
  <si>
    <t>Max</t>
  </si>
  <si>
    <t>Variation in Schedule Indexation</t>
  </si>
  <si>
    <t>Variation in Presentation Growth Rate</t>
  </si>
  <si>
    <t>Year</t>
  </si>
  <si>
    <t>Annual presentations</t>
  </si>
  <si>
    <t>Variation in Percentage Compensable</t>
  </si>
  <si>
    <t>Annual compensable</t>
  </si>
  <si>
    <t xml:space="preserve">Variation in $ per patient </t>
  </si>
  <si>
    <t>Variation in % recoverable</t>
  </si>
  <si>
    <t>NPV</t>
  </si>
  <si>
    <t>Variation in hours taken</t>
  </si>
  <si>
    <t>Cost of recovery</t>
  </si>
  <si>
    <t>Total $ recovered</t>
  </si>
  <si>
    <t>$ potentially recoverable</t>
  </si>
  <si>
    <t>$ actually recoverable</t>
  </si>
  <si>
    <t>80-100%</t>
  </si>
  <si>
    <t>$ recovered per patient</t>
  </si>
  <si>
    <t>$ cost per patient</t>
  </si>
  <si>
    <t>Net revenue per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</si>
</sst>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000000000"/>
    <numFmt numFmtId="166" formatCode="0.000000000"/>
  </numFmts>
  <fonts count="9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6" fillId="2" borderId="10" xfId="0" applyFont="1" applyFill="1" applyBorder="1"/>
    <xf numFmtId="0" fontId="6" fillId="2" borderId="3" xfId="0" applyFont="1" applyFill="1" applyBorder="1"/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distributed" wrapText="1"/>
    </xf>
    <xf numFmtId="0" fontId="5" fillId="2" borderId="6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623888</xdr:colOff>
          <xdr:row>3</xdr:row>
          <xdr:rowOff>33338</xdr:rowOff>
        </xdr:to>
        <xdr:sp macro="" textlink="">
          <xdr:nvSpPr>
            <xdr:cNvPr id="2053" name="SIMXXXCACH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85725</xdr:colOff>
          <xdr:row>3</xdr:row>
          <xdr:rowOff>33338</xdr:rowOff>
        </xdr:to>
        <xdr:sp macro="" textlink="">
          <xdr:nvSpPr>
            <xdr:cNvPr id="2139" name="PAGEOPTIONS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B7C3-BB08-4C90-A1C7-1CECAE72C311}">
  <sheetPr codeName="Sheet3"/>
  <dimension ref="B5:AO37"/>
  <sheetViews>
    <sheetView tabSelected="1" zoomScale="69" workbookViewId="0">
      <selection activeCell="J16" sqref="J16"/>
    </sheetView>
  </sheetViews>
  <sheetFormatPr defaultRowHeight="12.75" x14ac:dyDescent="0.35"/>
  <cols>
    <col min="2" max="2" width="7.9296875" bestFit="1" customWidth="1"/>
    <col min="3" max="3" width="31.46484375" bestFit="1" customWidth="1"/>
    <col min="7" max="7" width="24.06640625" bestFit="1" customWidth="1"/>
    <col min="8" max="8" width="9.06640625" customWidth="1"/>
    <col min="9" max="9" width="20.53125" bestFit="1" customWidth="1"/>
    <col min="10" max="40" width="12" bestFit="1" customWidth="1"/>
    <col min="41" max="41" width="13.59765625" bestFit="1" customWidth="1"/>
    <col min="42" max="42" width="9.06640625" customWidth="1"/>
  </cols>
  <sheetData>
    <row r="5" spans="2:41" ht="13.15" thickBot="1" x14ac:dyDescent="0.4"/>
    <row r="6" spans="2:41" ht="13.15" x14ac:dyDescent="0.4">
      <c r="C6" s="27" t="s">
        <v>1</v>
      </c>
      <c r="D6" s="29" t="s">
        <v>0</v>
      </c>
      <c r="E6" s="29"/>
      <c r="F6" s="29"/>
      <c r="G6" s="30"/>
    </row>
    <row r="7" spans="2:41" ht="13.15" x14ac:dyDescent="0.4">
      <c r="C7" s="28"/>
      <c r="D7" s="3" t="s">
        <v>4</v>
      </c>
      <c r="E7" s="4" t="s">
        <v>2</v>
      </c>
      <c r="F7" s="4" t="s">
        <v>5</v>
      </c>
      <c r="G7" s="5" t="s">
        <v>3</v>
      </c>
      <c r="I7" s="17" t="s">
        <v>8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 t="s">
        <v>14</v>
      </c>
    </row>
    <row r="8" spans="2:41" x14ac:dyDescent="0.35">
      <c r="B8" s="22">
        <v>1</v>
      </c>
      <c r="C8" s="6" t="s">
        <v>7</v>
      </c>
      <c r="D8" s="11">
        <v>1</v>
      </c>
      <c r="E8" s="12">
        <v>1.0274000000000001</v>
      </c>
      <c r="F8" s="12">
        <v>1.0548</v>
      </c>
      <c r="G8" s="8">
        <f ca="1">_xll.VoseInput(TEMP!C8)+_xll.VosePERT($D8,$E8,$F8)</f>
        <v>1.0112392243041954</v>
      </c>
      <c r="I8" t="s">
        <v>9</v>
      </c>
      <c r="J8" s="18">
        <v>91828</v>
      </c>
      <c r="K8" s="18">
        <f ca="1">J8*_xll.VosePERT($D$8,$E$8,$F$8)</f>
        <v>94569.933923193254</v>
      </c>
      <c r="L8" s="18">
        <f ca="1">K8*_xll.VosePERT($D$8,$E$8,$F$8)</f>
        <v>96341.738990990649</v>
      </c>
      <c r="M8" s="18">
        <f ca="1">L8*_xll.VosePERT($D$8,$E$8,$F$8)</f>
        <v>99017.238790642848</v>
      </c>
      <c r="N8" s="18">
        <f ca="1">M8*_xll.VosePERT($D$8,$E$8,$F$8)</f>
        <v>101504.96149642931</v>
      </c>
      <c r="O8" s="18">
        <f ca="1">N8*_xll.VosePERT($D$8,$E$8,$F$8)</f>
        <v>104778.67065513434</v>
      </c>
      <c r="P8" s="18">
        <f ca="1">O8*_xll.VosePERT($D$8,$E$8,$F$8)</f>
        <v>107893.50927910404</v>
      </c>
      <c r="Q8" s="18">
        <f ca="1">P8*_xll.VosePERT($D$8,$E$8,$F$8)</f>
        <v>110333.01882140484</v>
      </c>
      <c r="R8" s="18">
        <f ca="1">Q8*_xll.VosePERT($D$8,$E$8,$F$8)</f>
        <v>115567.54829333386</v>
      </c>
      <c r="S8" s="18">
        <f ca="1">R8*_xll.VosePERT($D$8,$E$8,$F$8)</f>
        <v>118171.09598765871</v>
      </c>
      <c r="T8" s="18">
        <f ca="1">S8*_xll.VosePERT($D$8,$E$8,$F$8)</f>
        <v>120495.14574832282</v>
      </c>
      <c r="U8" s="18">
        <f ca="1">T8*_xll.VosePERT($D$8,$E$8,$F$8)</f>
        <v>124015.13623799729</v>
      </c>
      <c r="V8" s="18">
        <f ca="1">U8*_xll.VosePERT($D$8,$E$8,$F$8)</f>
        <v>128722.43953033928</v>
      </c>
      <c r="W8" s="18">
        <f ca="1">V8*_xll.VosePERT($D$8,$E$8,$F$8)</f>
        <v>132266.89992298844</v>
      </c>
      <c r="X8" s="18">
        <f ca="1">W8*_xll.VosePERT($D$8,$E$8,$F$8)</f>
        <v>137572.44001651456</v>
      </c>
      <c r="Y8" s="18">
        <f ca="1">X8*_xll.VosePERT($D$8,$E$8,$F$8)</f>
        <v>142311.75885460878</v>
      </c>
      <c r="Z8" s="18">
        <f ca="1">Y8*_xll.VosePERT($D$8,$E$8,$F$8)</f>
        <v>147398.33789967836</v>
      </c>
      <c r="AA8" s="18">
        <f ca="1">Z8*_xll.VosePERT($D$8,$E$8,$F$8)</f>
        <v>150085.0586509422</v>
      </c>
      <c r="AB8" s="18">
        <f ca="1">AA8*_xll.VosePERT($D$8,$E$8,$F$8)</f>
        <v>153862.15406416167</v>
      </c>
      <c r="AC8" s="18">
        <f ca="1">AB8*_xll.VosePERT($D$8,$E$8,$F$8)</f>
        <v>155692.75807679366</v>
      </c>
      <c r="AD8" s="18">
        <f ca="1">AC8*_xll.VosePERT($D$8,$E$8,$F$8)</f>
        <v>158863.30376334299</v>
      </c>
      <c r="AE8" s="18">
        <f ca="1">AD8*_xll.VosePERT($D$8,$E$8,$F$8)</f>
        <v>163250.29867841044</v>
      </c>
      <c r="AF8" s="18">
        <f ca="1">AE8*_xll.VosePERT($D$8,$E$8,$F$8)</f>
        <v>168396.47182174798</v>
      </c>
      <c r="AG8" s="18">
        <f ca="1">AF8*_xll.VosePERT($D$8,$E$8,$F$8)</f>
        <v>173669.13798039505</v>
      </c>
      <c r="AH8" s="18">
        <f ca="1">AG8*_xll.VosePERT($D$8,$E$8,$F$8)</f>
        <v>176920.8257932142</v>
      </c>
      <c r="AI8" s="18">
        <f ca="1">AH8*_xll.VosePERT($D$8,$E$8,$F$8)</f>
        <v>183133.04863731438</v>
      </c>
      <c r="AJ8" s="18">
        <f ca="1">AI8*_xll.VosePERT($D$8,$E$8,$F$8)</f>
        <v>192777.66704682264</v>
      </c>
      <c r="AK8" s="18">
        <f ca="1">AJ8*_xll.VosePERT($D$8,$E$8,$F$8)</f>
        <v>199207.6011916133</v>
      </c>
      <c r="AL8" s="18">
        <f ca="1">AK8*_xll.VosePERT($D$8,$E$8,$F$8)</f>
        <v>205700.62197340452</v>
      </c>
      <c r="AM8" s="18">
        <f ca="1">AL8*_xll.VosePERT($D$8,$E$8,$F$8)</f>
        <v>212583.70340230927</v>
      </c>
      <c r="AN8" s="18">
        <f ca="1">AM8*_xll.VosePERT($D$8,$E$8,$F$8)</f>
        <v>213926.09428982998</v>
      </c>
    </row>
    <row r="9" spans="2:41" x14ac:dyDescent="0.35">
      <c r="B9" s="22">
        <v>0.1</v>
      </c>
      <c r="C9" s="6" t="s">
        <v>10</v>
      </c>
      <c r="D9" s="11">
        <v>3.2219999999999999E-2</v>
      </c>
      <c r="E9" s="12">
        <v>3.5799999999999998E-2</v>
      </c>
      <c r="F9" s="12">
        <v>3.9379999999999998E-2</v>
      </c>
      <c r="G9" s="8">
        <f ca="1">_xll.VoseInput(TEMP!C9)+_xll.VosePERT($D9,$E9,$F9)</f>
        <v>3.6076562203290211E-2</v>
      </c>
      <c r="I9" t="s">
        <v>11</v>
      </c>
      <c r="J9" s="18">
        <v>3287</v>
      </c>
      <c r="K9" s="18">
        <f ca="1">K8*_xll.VosePERT($D$9,$E$9,$F$9)</f>
        <v>3417.5218621454046</v>
      </c>
      <c r="L9" s="18">
        <f ca="1">L8*_xll.VosePERT($D$9,$E$9,$F$9)</f>
        <v>3436.6741999086703</v>
      </c>
      <c r="M9" s="18">
        <f ca="1">M8*_xll.VosePERT($D$9,$E$9,$F$9)</f>
        <v>3483.3866176944434</v>
      </c>
      <c r="N9" s="18">
        <f ca="1">N8*_xll.VosePERT($D$9,$E$9,$F$9)</f>
        <v>3512.0391077811178</v>
      </c>
      <c r="O9" s="18">
        <f ca="1">O8*_xll.VosePERT($D$9,$E$9,$F$9)</f>
        <v>3561.1483660788767</v>
      </c>
      <c r="P9" s="18">
        <f ca="1">P8*_xll.VosePERT($D$9,$E$9,$F$9)</f>
        <v>3619.1414239279866</v>
      </c>
      <c r="Q9" s="18">
        <f ca="1">Q8*_xll.VosePERT($D$9,$E$9,$F$9)</f>
        <v>3969.2258485039902</v>
      </c>
      <c r="R9" s="18">
        <f ca="1">R8*_xll.VosePERT($D$9,$E$9,$F$9)</f>
        <v>4231.094322612108</v>
      </c>
      <c r="S9" s="18">
        <f ca="1">S8*_xll.VosePERT($D$9,$E$9,$F$9)</f>
        <v>4463.6255128282355</v>
      </c>
      <c r="T9" s="18">
        <f ca="1">T8*_xll.VosePERT($D$9,$E$9,$F$9)</f>
        <v>4322.2991178220645</v>
      </c>
      <c r="U9" s="18">
        <f ca="1">U8*_xll.VosePERT($D$9,$E$9,$F$9)</f>
        <v>4282.979801784797</v>
      </c>
      <c r="V9" s="18">
        <f ca="1">V8*_xll.VosePERT($D$9,$E$9,$F$9)</f>
        <v>4944.0523779509876</v>
      </c>
      <c r="W9" s="18">
        <f ca="1">W8*_xll.VosePERT($D$9,$E$9,$F$9)</f>
        <v>4641.3245626786511</v>
      </c>
      <c r="X9" s="18">
        <f ca="1">X8*_xll.VosePERT($D$9,$E$9,$F$9)</f>
        <v>4790.5717313887699</v>
      </c>
      <c r="Y9" s="18">
        <f ca="1">Y8*_xll.VosePERT($D$9,$E$9,$F$9)</f>
        <v>5232.5182919025601</v>
      </c>
      <c r="Z9" s="18">
        <f ca="1">Z8*_xll.VosePERT($D$9,$E$9,$F$9)</f>
        <v>5330.107213086947</v>
      </c>
      <c r="AA9" s="18">
        <f ca="1">AA8*_xll.VosePERT($D$9,$E$9,$F$9)</f>
        <v>5399.8515040964176</v>
      </c>
      <c r="AB9" s="18">
        <f ca="1">AB8*_xll.VosePERT($D$9,$E$9,$F$9)</f>
        <v>5333.0464656601198</v>
      </c>
      <c r="AC9" s="18">
        <f ca="1">AC8*_xll.VosePERT($D$9,$E$9,$F$9)</f>
        <v>5874.0904414320112</v>
      </c>
      <c r="AD9" s="18">
        <f ca="1">AD8*_xll.VosePERT($D$9,$E$9,$F$9)</f>
        <v>5887.2765224345567</v>
      </c>
      <c r="AE9" s="18">
        <f ca="1">AE8*_xll.VosePERT($D$9,$E$9,$F$9)</f>
        <v>5772.5272200197423</v>
      </c>
      <c r="AF9" s="18">
        <f ca="1">AF8*_xll.VosePERT($D$9,$E$9,$F$9)</f>
        <v>5943.7657492243088</v>
      </c>
      <c r="AG9" s="18">
        <f ca="1">AG8*_xll.VosePERT($D$9,$E$9,$F$9)</f>
        <v>6628.5113771118331</v>
      </c>
      <c r="AH9" s="18">
        <f ca="1">AH8*_xll.VosePERT($D$9,$E$9,$F$9)</f>
        <v>6362.9392224931553</v>
      </c>
      <c r="AI9" s="18">
        <f ca="1">AI8*_xll.VosePERT($D$9,$E$9,$F$9)</f>
        <v>6962.9377285518094</v>
      </c>
      <c r="AJ9" s="18">
        <f ca="1">AJ8*_xll.VosePERT($D$9,$E$9,$F$9)</f>
        <v>6678.5798897298919</v>
      </c>
      <c r="AK9" s="18">
        <f ca="1">AK8*_xll.VosePERT($D$9,$E$9,$F$9)</f>
        <v>7384.2832958113167</v>
      </c>
      <c r="AL9" s="18">
        <f ca="1">AL8*_xll.VosePERT($D$9,$E$9,$F$9)</f>
        <v>6881.2947276559989</v>
      </c>
      <c r="AM9" s="18">
        <f ca="1">AM8*_xll.VosePERT($D$9,$E$9,$F$9)</f>
        <v>7771.3626364420552</v>
      </c>
      <c r="AN9" s="18">
        <f ca="1">AN8*_xll.VosePERT($D$9,$E$9,$F$9)</f>
        <v>7070.2989785285754</v>
      </c>
    </row>
    <row r="10" spans="2:41" x14ac:dyDescent="0.35">
      <c r="B10" s="22">
        <v>0.1</v>
      </c>
      <c r="C10" s="6" t="s">
        <v>12</v>
      </c>
      <c r="D10" s="11">
        <v>19.68</v>
      </c>
      <c r="E10" s="12">
        <v>21.87</v>
      </c>
      <c r="F10" s="12">
        <v>24.06</v>
      </c>
      <c r="G10" s="8">
        <f ca="1">_xll.VoseInput(TEMP!C10)+_xll.VosePERT($D10,$E10,$F10)</f>
        <v>20.800428644678419</v>
      </c>
      <c r="I10" t="s">
        <v>18</v>
      </c>
      <c r="J10" s="19">
        <f>21.87*J9</f>
        <v>71886.69</v>
      </c>
      <c r="K10" s="19">
        <f ca="1">K9*_xll.VosePERT($D$10,$E$10,$F$10)</f>
        <v>72603.689956615926</v>
      </c>
      <c r="L10" s="19">
        <f ca="1">L9*_xll.VosePERT($D$10,$E$10,$F$10)</f>
        <v>78241.031943186623</v>
      </c>
      <c r="M10" s="19">
        <f ca="1">M9*_xll.VosePERT($D$10,$E$10,$F$10)</f>
        <v>76957.027237424059</v>
      </c>
      <c r="N10" s="19">
        <f ca="1">N9*_xll.VosePERT($D$10,$E$10,$F$10)</f>
        <v>74525.093598017789</v>
      </c>
      <c r="O10" s="19">
        <f ca="1">O9*_xll.VosePERT($D$10,$E$10,$F$10)</f>
        <v>76790.462518940418</v>
      </c>
      <c r="P10" s="19">
        <f ca="1">P9*_xll.VosePERT($D$10,$E$10,$F$10)</f>
        <v>81460.150338124367</v>
      </c>
      <c r="Q10" s="19">
        <f ca="1">Q9*_xll.VosePERT($D$10,$E$10,$F$10)</f>
        <v>91831.71752812319</v>
      </c>
      <c r="R10" s="19">
        <f ca="1">R9*_xll.VosePERT($D$10,$E$10,$F$10)</f>
        <v>94906.25059915267</v>
      </c>
      <c r="S10" s="19">
        <f ca="1">S9*_xll.VosePERT($D$10,$E$10,$F$10)</f>
        <v>95075.691512444464</v>
      </c>
      <c r="T10" s="19">
        <f ca="1">T9*_xll.VosePERT($D$10,$E$10,$F$10)</f>
        <v>99359.705588941535</v>
      </c>
      <c r="U10" s="19">
        <f ca="1">U9*_xll.VosePERT($D$10,$E$10,$F$10)</f>
        <v>89276.874121165107</v>
      </c>
      <c r="V10" s="19">
        <f ca="1">V9*_xll.VosePERT($D$10,$E$10,$F$10)</f>
        <v>111455.70420520588</v>
      </c>
      <c r="W10" s="19">
        <f ca="1">W9*_xll.VosePERT($D$10,$E$10,$F$10)</f>
        <v>103673.23238872328</v>
      </c>
      <c r="X10" s="19">
        <f ca="1">X9*_xll.VosePERT($D$10,$E$10,$F$10)</f>
        <v>106862.29379720257</v>
      </c>
      <c r="Y10" s="19">
        <f ca="1">Y9*_xll.VosePERT($D$10,$E$10,$F$10)</f>
        <v>110692.06718615862</v>
      </c>
      <c r="Z10" s="19">
        <f ca="1">Z9*_xll.VosePERT($D$10,$E$10,$F$10)</f>
        <v>112387.16591977965</v>
      </c>
      <c r="AA10" s="19">
        <f ca="1">AA9*_xll.VosePERT($D$10,$E$10,$F$10)</f>
        <v>124569.64421245283</v>
      </c>
      <c r="AB10" s="19">
        <f ca="1">AB9*_xll.VosePERT($D$10,$E$10,$F$10)</f>
        <v>112756.35996048071</v>
      </c>
      <c r="AC10" s="19">
        <f ca="1">AC9*_xll.VosePERT($D$10,$E$10,$F$10)</f>
        <v>126552.89462155152</v>
      </c>
      <c r="AD10" s="19">
        <f ca="1">AD9*_xll.VosePERT($D$10,$E$10,$F$10)</f>
        <v>124235.04249608402</v>
      </c>
      <c r="AE10" s="19">
        <f ca="1">AE9*_xll.VosePERT($D$10,$E$10,$F$10)</f>
        <v>127673.244422175</v>
      </c>
      <c r="AF10" s="19">
        <f ca="1">AF9*_xll.VosePERT($D$10,$E$10,$F$10)</f>
        <v>121068.15181530299</v>
      </c>
      <c r="AG10" s="19">
        <f ca="1">AG9*_xll.VosePERT($D$10,$E$10,$F$10)</f>
        <v>139481.42642996676</v>
      </c>
      <c r="AH10" s="19">
        <f ca="1">AH9*_xll.VosePERT($D$10,$E$10,$F$10)</f>
        <v>145206.27860686189</v>
      </c>
      <c r="AI10" s="19">
        <f ca="1">AI9*_xll.VosePERT($D$10,$E$10,$F$10)</f>
        <v>154805.7232015995</v>
      </c>
      <c r="AJ10" s="19">
        <f ca="1">AJ9*_xll.VosePERT($D$10,$E$10,$F$10)</f>
        <v>149884.00940813991</v>
      </c>
      <c r="AK10" s="19">
        <f ca="1">AK9*_xll.VosePERT($D$10,$E$10,$F$10)</f>
        <v>159555.08654024234</v>
      </c>
      <c r="AL10" s="19">
        <f ca="1">AL9*_xll.VosePERT($D$10,$E$10,$F$10)</f>
        <v>144452.83507870691</v>
      </c>
      <c r="AM10" s="19">
        <f ca="1">AM9*_xll.VosePERT($D$10,$E$10,$F$10)</f>
        <v>173247.56936419255</v>
      </c>
      <c r="AN10" s="19">
        <f ca="1">AN9*_xll.VosePERT($D$10,$E$10,$F$10)</f>
        <v>159353.74230344919</v>
      </c>
      <c r="AO10" s="20"/>
    </row>
    <row r="11" spans="2:41" x14ac:dyDescent="0.35">
      <c r="B11" t="s">
        <v>20</v>
      </c>
      <c r="C11" s="6" t="s">
        <v>13</v>
      </c>
      <c r="D11" s="11">
        <v>80</v>
      </c>
      <c r="E11" s="12">
        <v>90</v>
      </c>
      <c r="F11" s="12">
        <v>100</v>
      </c>
      <c r="G11" s="8">
        <f ca="1">_xll.VoseInput(TEMP!C11)+_xll.VosePERT($D11,$E11,$F11)</f>
        <v>89.456128412546462</v>
      </c>
      <c r="I11" t="s">
        <v>19</v>
      </c>
      <c r="J11" s="21">
        <f>J10</f>
        <v>71886.69</v>
      </c>
      <c r="K11" s="21">
        <f ca="1">K10*_xll.VosePERT($D$11,$E$11,$F$11)/100</f>
        <v>62936.333304070489</v>
      </c>
      <c r="L11" s="21">
        <f ca="1">L10*_xll.VosePERT($D$11,$E$11,$F$11)/100</f>
        <v>75320.752296731327</v>
      </c>
      <c r="M11" s="21">
        <f ca="1">M10*_xll.VosePERT($D$11,$E$11,$F$11)/100</f>
        <v>69002.553073058938</v>
      </c>
      <c r="N11" s="21">
        <f ca="1">N10*_xll.VosePERT($D$11,$E$11,$F$11)/100</f>
        <v>68131.816602957711</v>
      </c>
      <c r="O11" s="21">
        <f ca="1">O10*_xll.VosePERT($D$11,$E$11,$F$11)/100</f>
        <v>64701.278066979161</v>
      </c>
      <c r="P11" s="21">
        <f ca="1">P10*_xll.VosePERT($D$11,$E$11,$F$11)/100</f>
        <v>72704.949836411557</v>
      </c>
      <c r="Q11" s="21">
        <f ca="1">Q10*_xll.VosePERT($D$11,$E$11,$F$11)/100</f>
        <v>80755.042914569392</v>
      </c>
      <c r="R11" s="21">
        <f ca="1">R10*_xll.VosePERT($D$11,$E$11,$F$11)/100</f>
        <v>83000.563973693192</v>
      </c>
      <c r="S11" s="21">
        <f ca="1">S10*_xll.VosePERT($D$11,$E$11,$F$11)/100</f>
        <v>89275.514336091801</v>
      </c>
      <c r="T11" s="21">
        <f ca="1">T10*_xll.VosePERT($D$11,$E$11,$F$11)/100</f>
        <v>92142.61539904197</v>
      </c>
      <c r="U11" s="21">
        <f ca="1">U10*_xll.VosePERT($D$11,$E$11,$F$11)/100</f>
        <v>84463.410302416072</v>
      </c>
      <c r="V11" s="21">
        <f ca="1">V10*_xll.VosePERT($D$11,$E$11,$F$11)/100</f>
        <v>106157.12164181171</v>
      </c>
      <c r="W11" s="21">
        <f ca="1">W10*_xll.VosePERT($D$11,$E$11,$F$11)/100</f>
        <v>94151.720918627529</v>
      </c>
      <c r="X11" s="21">
        <f ca="1">X10*_xll.VosePERT($D$11,$E$11,$F$11)/100</f>
        <v>99770.966979208446</v>
      </c>
      <c r="Y11" s="21">
        <f ca="1">Y10*_xll.VosePERT($D$11,$E$11,$F$11)/100</f>
        <v>98282.653908915003</v>
      </c>
      <c r="Z11" s="21">
        <f ca="1">Z10*_xll.VosePERT($D$11,$E$11,$F$11)/100</f>
        <v>97536.595373201693</v>
      </c>
      <c r="AA11" s="21">
        <f ca="1">AA10*_xll.VosePERT($D$11,$E$11,$F$11)/100</f>
        <v>109444.04382430523</v>
      </c>
      <c r="AB11" s="21">
        <f ca="1">AB10*_xll.VosePERT($D$11,$E$11,$F$11)/100</f>
        <v>100583.96052068777</v>
      </c>
      <c r="AC11" s="21">
        <f ca="1">AC10*_xll.VosePERT($D$11,$E$11,$F$11)/100</f>
        <v>118006.28335059376</v>
      </c>
      <c r="AD11" s="21">
        <f ca="1">AD10*_xll.VosePERT($D$11,$E$11,$F$11)/100</f>
        <v>113385.93493858725</v>
      </c>
      <c r="AE11" s="21">
        <f ca="1">AE10*_xll.VosePERT($D$11,$E$11,$F$11)/100</f>
        <v>113597.43852967897</v>
      </c>
      <c r="AF11" s="21">
        <f ca="1">AF10*_xll.VosePERT($D$11,$E$11,$F$11)/100</f>
        <v>106413.13370998815</v>
      </c>
      <c r="AG11" s="21">
        <f ca="1">AG10*_xll.VosePERT($D$11,$E$11,$F$11)/100</f>
        <v>127533.11896218665</v>
      </c>
      <c r="AH11" s="21">
        <f ca="1">AH10*_xll.VosePERT($D$11,$E$11,$F$11)/100</f>
        <v>139755.80688345045</v>
      </c>
      <c r="AI11" s="21">
        <f ca="1">AI10*_xll.VosePERT($D$11,$E$11,$F$11)/100</f>
        <v>135665.77556848314</v>
      </c>
      <c r="AJ11" s="21">
        <f ca="1">AJ10*_xll.VosePERT($D$11,$E$11,$F$11)/100</f>
        <v>133854.4929132681</v>
      </c>
      <c r="AK11" s="21">
        <f ca="1">AK10*_xll.VosePERT($D$11,$E$11,$F$11)/100</f>
        <v>145914.38594188649</v>
      </c>
      <c r="AL11" s="21">
        <f ca="1">AL10*_xll.VosePERT($D$11,$E$11,$F$11)/100</f>
        <v>132367.28068790401</v>
      </c>
      <c r="AM11" s="21">
        <f ca="1">AM10*_xll.VosePERT($D$11,$E$11,$F$11)/100</f>
        <v>159911.71493463521</v>
      </c>
      <c r="AN11" s="21">
        <f ca="1">AN10*_xll.VosePERT($D$11,$E$11,$F$11)/100</f>
        <v>155269.17860309855</v>
      </c>
      <c r="AO11" s="20"/>
    </row>
    <row r="12" spans="2:41" x14ac:dyDescent="0.35">
      <c r="B12" s="22">
        <v>0.1</v>
      </c>
      <c r="C12" s="6" t="s">
        <v>15</v>
      </c>
      <c r="D12" s="13">
        <f>0.9*E12</f>
        <v>2.3346729996346363E-2</v>
      </c>
      <c r="E12" s="14">
        <f>71/2737</f>
        <v>2.5940811107051515E-2</v>
      </c>
      <c r="F12" s="14">
        <f>1.1*E12</f>
        <v>2.853489221775667E-2</v>
      </c>
      <c r="G12" s="8">
        <f ca="1">_xll.VoseInput(TEMP!C12)+_xll.VosePERT($D12,$E12,$F12)</f>
        <v>2.6855582162218124E-2</v>
      </c>
      <c r="I12" t="s">
        <v>16</v>
      </c>
      <c r="J12" s="19">
        <f>71*30</f>
        <v>2130</v>
      </c>
      <c r="K12" s="19">
        <f ca="1">K9*_xll.VosePERT($D12,$E12,$F12)*30</f>
        <v>2500.2753757856153</v>
      </c>
      <c r="L12" s="19">
        <f ca="1">L9*_xll.VosePERT($D12,$E12,$F12)*30</f>
        <v>2714.9026067276827</v>
      </c>
      <c r="M12" s="19">
        <f ca="1">M9*_xll.VosePERT($D12,$E12,$F12)*30</f>
        <v>2606.6896726076739</v>
      </c>
      <c r="N12" s="19">
        <f ca="1">N9*_xll.VosePERT($D12,$E12,$F12)*30</f>
        <v>2733.3808507306749</v>
      </c>
      <c r="O12" s="19">
        <f ca="1">O9*_xll.VosePERT($D12,$E12,$F12)*30</f>
        <v>2878.8919781543386</v>
      </c>
      <c r="P12" s="19">
        <f ca="1">P9*_xll.VosePERT($D12,$E12,$F12)*30</f>
        <v>2913.1852278226252</v>
      </c>
      <c r="Q12" s="19">
        <f ca="1">Q9*_xll.VosePERT($D12,$E12,$F12)*30</f>
        <v>3278.7607613179439</v>
      </c>
      <c r="R12" s="19">
        <f ca="1">R9*_xll.VosePERT($D12,$E12,$F12)*30</f>
        <v>3248.0588341450161</v>
      </c>
      <c r="S12" s="19">
        <f ca="1">S9*_xll.VosePERT($D12,$E12,$F12)*30</f>
        <v>3720.6106693692586</v>
      </c>
      <c r="T12" s="19">
        <f ca="1">T9*_xll.VosePERT($D12,$E12,$F12)*30</f>
        <v>3168.404054203696</v>
      </c>
      <c r="U12" s="19">
        <f ca="1">U9*_xll.VosePERT($D12,$E12,$F12)*30</f>
        <v>3401.565591406114</v>
      </c>
      <c r="V12" s="19">
        <f ca="1">V9*_xll.VosePERT($D12,$E12,$F12)*30</f>
        <v>3663.9625074804926</v>
      </c>
      <c r="W12" s="19">
        <f ca="1">W9*_xll.VosePERT($D12,$E12,$F12)*30</f>
        <v>3713.3021589169016</v>
      </c>
      <c r="X12" s="19">
        <f ca="1">X9*_xll.VosePERT($D12,$E12,$F12)*30</f>
        <v>3629.77495521622</v>
      </c>
      <c r="Y12" s="19">
        <f ca="1">Y9*_xll.VosePERT($D12,$E12,$F12)*30</f>
        <v>3939.3642065857994</v>
      </c>
      <c r="Z12" s="19">
        <f ca="1">Z9*_xll.VosePERT($D12,$E12,$F12)*30</f>
        <v>4127.6692215372605</v>
      </c>
      <c r="AA12" s="19">
        <f ca="1">AA9*_xll.VosePERT($D12,$E12,$F12)*30</f>
        <v>4524.6895353197397</v>
      </c>
      <c r="AB12" s="19">
        <f ca="1">AB9*_xll.VosePERT($D12,$E12,$F12)*30</f>
        <v>4244.6153707819576</v>
      </c>
      <c r="AC12" s="19">
        <f ca="1">AC9*_xll.VosePERT($D12,$E12,$F12)*30</f>
        <v>4650.7645924089857</v>
      </c>
      <c r="AD12" s="19">
        <f ca="1">AD9*_xll.VosePERT($D12,$E12,$F12)*30</f>
        <v>4304.1017462246236</v>
      </c>
      <c r="AE12" s="19">
        <f ca="1">AE9*_xll.VosePERT($D12,$E12,$F12)*30</f>
        <v>4470.6825192038996</v>
      </c>
      <c r="AF12" s="19">
        <f ca="1">AF9*_xll.VosePERT($D12,$E12,$F12)*30</f>
        <v>4616.9161171685664</v>
      </c>
      <c r="AG12" s="19">
        <f ca="1">AG9*_xll.VosePERT($D12,$E12,$F12)*30</f>
        <v>4984.5745738986652</v>
      </c>
      <c r="AH12" s="19">
        <f ca="1">AH9*_xll.VosePERT($D12,$E12,$F12)*30</f>
        <v>4823.3200352099257</v>
      </c>
      <c r="AI12" s="19">
        <f ca="1">AI9*_xll.VosePERT($D12,$E12,$F12)*30</f>
        <v>5499.8507094134156</v>
      </c>
      <c r="AJ12" s="19">
        <f ca="1">AJ9*_xll.VosePERT($D12,$E12,$F12)*30</f>
        <v>5056.9830472454059</v>
      </c>
      <c r="AK12" s="19">
        <f ca="1">AK9*_xll.VosePERT($D12,$E12,$F12)*30</f>
        <v>5925.0930276294766</v>
      </c>
      <c r="AL12" s="19">
        <f ca="1">AL9*_xll.VosePERT($D12,$E12,$F12)*30</f>
        <v>5694.8769757787913</v>
      </c>
      <c r="AM12" s="19">
        <f ca="1">AM9*_xll.VosePERT($D12,$E12,$F12)*30</f>
        <v>5876.4969628663657</v>
      </c>
      <c r="AN12" s="19">
        <f ca="1">AN9*_xll.VosePERT($D12,$E12,$F12)*30</f>
        <v>5237.4581135513517</v>
      </c>
      <c r="AO12" s="20"/>
    </row>
    <row r="13" spans="2:41" x14ac:dyDescent="0.35">
      <c r="C13" s="6"/>
      <c r="D13" s="11"/>
      <c r="E13" s="12"/>
      <c r="F13" s="12"/>
      <c r="G13" s="8"/>
      <c r="I13" t="s">
        <v>17</v>
      </c>
      <c r="J13" s="21">
        <f>J11-J12</f>
        <v>69756.69</v>
      </c>
      <c r="K13" s="21">
        <f t="shared" ref="K13" ca="1" si="0">K11-K12</f>
        <v>60436.057928284878</v>
      </c>
      <c r="L13" s="21">
        <f t="shared" ref="L13:AN13" ca="1" si="1">L11-L12</f>
        <v>72605.849690003641</v>
      </c>
      <c r="M13" s="21">
        <f t="shared" ca="1" si="1"/>
        <v>66395.863400451257</v>
      </c>
      <c r="N13" s="21">
        <f t="shared" ca="1" si="1"/>
        <v>65398.435752227037</v>
      </c>
      <c r="O13" s="21">
        <f t="shared" ca="1" si="1"/>
        <v>61822.386088824824</v>
      </c>
      <c r="P13" s="21">
        <f t="shared" ca="1" si="1"/>
        <v>69791.764608588928</v>
      </c>
      <c r="Q13" s="21">
        <f t="shared" ca="1" si="1"/>
        <v>77476.28215325145</v>
      </c>
      <c r="R13" s="21">
        <f t="shared" ca="1" si="1"/>
        <v>79752.505139548171</v>
      </c>
      <c r="S13" s="21">
        <f t="shared" ca="1" si="1"/>
        <v>85554.903666722545</v>
      </c>
      <c r="T13" s="21">
        <f t="shared" ca="1" si="1"/>
        <v>88974.211344838273</v>
      </c>
      <c r="U13" s="21">
        <f t="shared" ca="1" si="1"/>
        <v>81061.844711009951</v>
      </c>
      <c r="V13" s="21">
        <f t="shared" ca="1" si="1"/>
        <v>102493.15913433122</v>
      </c>
      <c r="W13" s="21">
        <f t="shared" ca="1" si="1"/>
        <v>90438.418759710621</v>
      </c>
      <c r="X13" s="21">
        <f t="shared" ca="1" si="1"/>
        <v>96141.192023992233</v>
      </c>
      <c r="Y13" s="21">
        <f t="shared" ca="1" si="1"/>
        <v>94343.289702329203</v>
      </c>
      <c r="Z13" s="21">
        <f t="shared" ca="1" si="1"/>
        <v>93408.926151664433</v>
      </c>
      <c r="AA13" s="21">
        <f t="shared" ca="1" si="1"/>
        <v>104919.35428898549</v>
      </c>
      <c r="AB13" s="21">
        <f t="shared" ca="1" si="1"/>
        <v>96339.345149905814</v>
      </c>
      <c r="AC13" s="21">
        <f t="shared" ca="1" si="1"/>
        <v>113355.51875818477</v>
      </c>
      <c r="AD13" s="21">
        <f t="shared" ca="1" si="1"/>
        <v>109081.83319236262</v>
      </c>
      <c r="AE13" s="21">
        <f t="shared" ca="1" si="1"/>
        <v>109126.75601047507</v>
      </c>
      <c r="AF13" s="21">
        <f t="shared" ca="1" si="1"/>
        <v>101796.21759281958</v>
      </c>
      <c r="AG13" s="21">
        <f t="shared" ca="1" si="1"/>
        <v>122548.54438828799</v>
      </c>
      <c r="AH13" s="21">
        <f t="shared" ca="1" si="1"/>
        <v>134932.48684824051</v>
      </c>
      <c r="AI13" s="21">
        <f t="shared" ca="1" si="1"/>
        <v>130165.92485906972</v>
      </c>
      <c r="AJ13" s="21">
        <f t="shared" ca="1" si="1"/>
        <v>128797.50986602269</v>
      </c>
      <c r="AK13" s="21">
        <f t="shared" ca="1" si="1"/>
        <v>139989.29291425701</v>
      </c>
      <c r="AL13" s="21">
        <f t="shared" ca="1" si="1"/>
        <v>126672.40371212522</v>
      </c>
      <c r="AM13" s="21">
        <f t="shared" ca="1" si="1"/>
        <v>154035.21797176884</v>
      </c>
      <c r="AN13" s="21">
        <f t="shared" ca="1" si="1"/>
        <v>150031.72048954721</v>
      </c>
      <c r="AO13" s="19">
        <f ca="1">_xll.VoseOutput()+J13+NPV(0.03,K13:AN13)</f>
        <v>1912422.6277777837</v>
      </c>
    </row>
    <row r="14" spans="2:41" x14ac:dyDescent="0.35">
      <c r="C14" s="6"/>
      <c r="D14" s="11"/>
      <c r="E14" s="12"/>
      <c r="F14" s="12"/>
      <c r="G14" s="8"/>
    </row>
    <row r="15" spans="2:41" x14ac:dyDescent="0.35">
      <c r="C15" s="6" t="s">
        <v>6</v>
      </c>
      <c r="D15" s="13">
        <v>0</v>
      </c>
      <c r="E15" s="14">
        <v>0.02</v>
      </c>
      <c r="F15" s="14">
        <v>0.04</v>
      </c>
      <c r="G15" s="8">
        <f ca="1">_xll.VosePERT(D15,E15,F15)</f>
        <v>1.9551661078799815E-2</v>
      </c>
    </row>
    <row r="16" spans="2:41" x14ac:dyDescent="0.35">
      <c r="C16" s="6"/>
      <c r="D16" s="13"/>
      <c r="E16" s="14"/>
      <c r="F16" s="14"/>
      <c r="G16" s="9"/>
      <c r="I16" s="21"/>
    </row>
    <row r="17" spans="2:41" x14ac:dyDescent="0.35">
      <c r="C17" s="6"/>
      <c r="D17" s="13"/>
      <c r="E17" s="14"/>
      <c r="F17" s="14"/>
      <c r="G17" s="9"/>
    </row>
    <row r="18" spans="2:41" x14ac:dyDescent="0.35">
      <c r="C18" s="6"/>
      <c r="D18" s="13"/>
      <c r="E18" s="14"/>
      <c r="F18" s="14"/>
      <c r="G18" s="9"/>
      <c r="I18" t="s">
        <v>21</v>
      </c>
      <c r="J18" s="21">
        <f>J10/J9</f>
        <v>21.87</v>
      </c>
    </row>
    <row r="19" spans="2:41" ht="13.15" thickBot="1" x14ac:dyDescent="0.4">
      <c r="C19" s="7"/>
      <c r="D19" s="15"/>
      <c r="E19" s="16"/>
      <c r="F19" s="16"/>
      <c r="G19" s="10"/>
      <c r="I19" t="s">
        <v>22</v>
      </c>
      <c r="J19" s="21">
        <f>J12/J9</f>
        <v>0.64800730149072105</v>
      </c>
    </row>
    <row r="20" spans="2:41" x14ac:dyDescent="0.35">
      <c r="C20" s="1"/>
      <c r="D20" s="1"/>
      <c r="E20" s="1"/>
      <c r="F20" s="1"/>
      <c r="G20" s="2"/>
      <c r="I20" t="s">
        <v>23</v>
      </c>
      <c r="J20" s="21">
        <f>J18-J19</f>
        <v>21.221992698509279</v>
      </c>
    </row>
    <row r="21" spans="2:41" ht="13.15" x14ac:dyDescent="0.4">
      <c r="B21" s="23"/>
      <c r="C21" s="24"/>
      <c r="D21" s="25"/>
      <c r="E21" s="25"/>
      <c r="F21" s="25"/>
      <c r="G21" s="26"/>
    </row>
    <row r="23" spans="2:41" ht="13.15" thickBot="1" x14ac:dyDescent="0.4"/>
    <row r="24" spans="2:41" ht="13.15" x14ac:dyDescent="0.4">
      <c r="C24" s="27" t="s">
        <v>1</v>
      </c>
      <c r="D24" s="29" t="s">
        <v>0</v>
      </c>
      <c r="E24" s="29"/>
      <c r="F24" s="29"/>
      <c r="G24" s="30"/>
    </row>
    <row r="25" spans="2:41" ht="13.15" x14ac:dyDescent="0.4">
      <c r="C25" s="28"/>
      <c r="D25" s="3" t="s">
        <v>4</v>
      </c>
      <c r="E25" s="4" t="s">
        <v>2</v>
      </c>
      <c r="F25" s="4" t="s">
        <v>5</v>
      </c>
      <c r="G25" s="5" t="s">
        <v>3</v>
      </c>
      <c r="I25" s="17" t="s">
        <v>8</v>
      </c>
      <c r="J25">
        <v>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>
        <v>11</v>
      </c>
      <c r="V25">
        <v>12</v>
      </c>
      <c r="W25">
        <v>13</v>
      </c>
      <c r="X25">
        <v>14</v>
      </c>
      <c r="Y25">
        <v>15</v>
      </c>
      <c r="Z25">
        <v>16</v>
      </c>
      <c r="AA25">
        <v>17</v>
      </c>
      <c r="AB25">
        <v>18</v>
      </c>
      <c r="AC25">
        <v>19</v>
      </c>
      <c r="AD25">
        <v>20</v>
      </c>
      <c r="AE25">
        <v>21</v>
      </c>
      <c r="AF25">
        <v>22</v>
      </c>
      <c r="AG25">
        <v>23</v>
      </c>
      <c r="AH25">
        <v>24</v>
      </c>
      <c r="AI25">
        <v>25</v>
      </c>
      <c r="AJ25">
        <v>26</v>
      </c>
      <c r="AK25">
        <v>27</v>
      </c>
      <c r="AL25">
        <v>28</v>
      </c>
      <c r="AM25">
        <v>29</v>
      </c>
      <c r="AN25">
        <v>30</v>
      </c>
      <c r="AO25" t="s">
        <v>14</v>
      </c>
    </row>
    <row r="26" spans="2:41" x14ac:dyDescent="0.35">
      <c r="B26" s="22">
        <v>1</v>
      </c>
      <c r="C26" s="6" t="s">
        <v>7</v>
      </c>
      <c r="D26" s="11">
        <v>1</v>
      </c>
      <c r="E26" s="12">
        <v>1.0274000000000001</v>
      </c>
      <c r="F26" s="12">
        <v>1.0548</v>
      </c>
      <c r="G26" s="8">
        <f ca="1">_xll.VoseInput(TEMP!C26)+_xll.VosePERT($D26,$E26,$F26)</f>
        <v>1.0141616959049724</v>
      </c>
      <c r="I26" t="s">
        <v>9</v>
      </c>
      <c r="J26" s="18">
        <v>91828</v>
      </c>
      <c r="K26" s="18">
        <f ca="1">J26*_xll.VosePERT($D$26,$E$26,$F$26)</f>
        <v>94246.395006274819</v>
      </c>
      <c r="L26" s="18">
        <f ca="1">K26*_xll.VosePERT($D$26,$E$26,$F$26)</f>
        <v>95752.071904192751</v>
      </c>
      <c r="M26" s="18">
        <f ca="1">L26*_xll.VosePERT($D$26,$E$26,$F$26)</f>
        <v>98306.304270587585</v>
      </c>
      <c r="N26" s="18">
        <f ca="1">M26*_xll.VosePERT($D$26,$E$26,$F$26)</f>
        <v>100788.61130345332</v>
      </c>
      <c r="O26" s="18">
        <f ca="1">N26*_xll.VosePERT($D$26,$E$26,$F$26)</f>
        <v>104651.63101649008</v>
      </c>
      <c r="P26" s="18">
        <f ca="1">O26*_xll.VosePERT($D$26,$E$26,$F$26)</f>
        <v>108612.82463511954</v>
      </c>
      <c r="Q26" s="18">
        <f ca="1">P26*_xll.VosePERT($D$26,$E$26,$F$26)</f>
        <v>112981.30381217977</v>
      </c>
      <c r="R26" s="18">
        <f ca="1">Q26*_xll.VosePERT($D$26,$E$26,$F$26)</f>
        <v>116028.42611101379</v>
      </c>
      <c r="S26" s="18">
        <f ca="1">R26*_xll.VosePERT($D$26,$E$26,$F$26)</f>
        <v>118179.33012091064</v>
      </c>
      <c r="T26" s="18">
        <f ca="1">S26*_xll.VosePERT($D$26,$E$26,$F$26)</f>
        <v>119141.66427243096</v>
      </c>
      <c r="U26" s="18">
        <f ca="1">T26*_xll.VosePERT($D$26,$E$26,$F$26)</f>
        <v>120801.76881367294</v>
      </c>
      <c r="V26" s="18">
        <f ca="1">U26*_xll.VosePERT($D$26,$E$26,$F$26)</f>
        <v>122039.51298461686</v>
      </c>
      <c r="W26" s="18">
        <f ca="1">V26*_xll.VosePERT($D$26,$E$26,$F$26)</f>
        <v>124847.39993126283</v>
      </c>
      <c r="X26" s="18">
        <f ca="1">W26*_xll.VosePERT($D$26,$E$26,$F$26)</f>
        <v>128466.31484021473</v>
      </c>
      <c r="Y26" s="18">
        <f ca="1">X26*_xll.VosePERT($D$26,$E$26,$F$26)</f>
        <v>131130.45873131388</v>
      </c>
      <c r="Z26" s="18">
        <f ca="1">Y26*_xll.VosePERT($D$26,$E$26,$F$26)</f>
        <v>132406.42580191785</v>
      </c>
      <c r="AA26" s="18">
        <f ca="1">Z26*_xll.VosePERT($D$26,$E$26,$F$26)</f>
        <v>135053.34499497095</v>
      </c>
      <c r="AB26" s="18">
        <f ca="1">AA26*_xll.VosePERT($D$26,$E$26,$F$26)</f>
        <v>138941.89238125048</v>
      </c>
      <c r="AC26" s="18">
        <f ca="1">AB26*_xll.VosePERT($D$26,$E$26,$F$26)</f>
        <v>141354.2157183431</v>
      </c>
      <c r="AD26" s="18">
        <f ca="1">AC26*_xll.VosePERT($D$26,$E$26,$F$26)</f>
        <v>146333.16422799302</v>
      </c>
      <c r="AE26" s="18">
        <f ca="1">AD26*_xll.VosePERT($D$26,$E$26,$F$26)</f>
        <v>150647.60972168026</v>
      </c>
      <c r="AF26" s="18">
        <f ca="1">AE26*_xll.VosePERT($D$26,$E$26,$F$26)</f>
        <v>152669.74106389593</v>
      </c>
      <c r="AG26" s="18">
        <f ca="1">AF26*_xll.VosePERT($D$26,$E$26,$F$26)</f>
        <v>158447.69969337163</v>
      </c>
      <c r="AH26" s="18">
        <f ca="1">AG26*_xll.VosePERT($D$26,$E$26,$F$26)</f>
        <v>163565.02230690693</v>
      </c>
      <c r="AI26" s="18">
        <f ca="1">AH26*_xll.VosePERT($D$26,$E$26,$F$26)</f>
        <v>169122.7576858105</v>
      </c>
      <c r="AJ26" s="18">
        <f ca="1">AI26*_xll.VosePERT($D$26,$E$26,$F$26)</f>
        <v>173830.01074318378</v>
      </c>
      <c r="AK26" s="18">
        <f ca="1">AJ26*_xll.VosePERT($D$26,$E$26,$F$26)</f>
        <v>179836.38493814034</v>
      </c>
      <c r="AL26" s="18">
        <f ca="1">AK26*_xll.VosePERT($D$26,$E$26,$F$26)</f>
        <v>185550.80483878514</v>
      </c>
      <c r="AM26" s="18">
        <f ca="1">AL26*_xll.VosePERT($D$26,$E$26,$F$26)</f>
        <v>187624.2815033092</v>
      </c>
      <c r="AN26" s="18">
        <f ca="1">AM26*_xll.VosePERT($D$26,$E$26,$F$26)</f>
        <v>192239.37953189807</v>
      </c>
    </row>
    <row r="27" spans="2:41" x14ac:dyDescent="0.35">
      <c r="B27" s="22">
        <v>0.1</v>
      </c>
      <c r="C27" s="6" t="s">
        <v>10</v>
      </c>
      <c r="D27" s="11">
        <v>3.2219999999999999E-2</v>
      </c>
      <c r="E27" s="12">
        <v>3.5799999999999998E-2</v>
      </c>
      <c r="F27" s="12">
        <v>3.9379999999999998E-2</v>
      </c>
      <c r="G27" s="8">
        <f ca="1">_xll.VoseInput(TEMP!C27)+_xll.VosePERT($D27,$E27,$F27)</f>
        <v>3.6995503251849506E-2</v>
      </c>
      <c r="I27" t="s">
        <v>11</v>
      </c>
      <c r="J27" s="18">
        <v>3287</v>
      </c>
      <c r="K27" s="18">
        <f ca="1">K26*_xll.VosePERT($D$27,$E$27,$F$27)</f>
        <v>3260.4638761491146</v>
      </c>
      <c r="L27" s="18">
        <f ca="1">L26*_xll.VosePERT($D$27,$E$27,$F$27)</f>
        <v>3428.3288581631173</v>
      </c>
      <c r="M27" s="18">
        <f ca="1">M26*_xll.VosePERT($D$27,$E$27,$F$27)</f>
        <v>3459.6948487463178</v>
      </c>
      <c r="N27" s="18">
        <f ca="1">N26*_xll.VosePERT($D$27,$E$27,$F$27)</f>
        <v>3623.0186616368642</v>
      </c>
      <c r="O27" s="18">
        <f ca="1">O26*_xll.VosePERT($D$27,$E$27,$F$27)</f>
        <v>3977.3331632924837</v>
      </c>
      <c r="P27" s="18">
        <f ca="1">P26*_xll.VosePERT($D$27,$E$27,$F$27)</f>
        <v>3964.0821488513675</v>
      </c>
      <c r="Q27" s="18">
        <f ca="1">Q26*_xll.VosePERT($D$27,$E$27,$F$27)</f>
        <v>4102.1548460221302</v>
      </c>
      <c r="R27" s="18">
        <f ca="1">R26*_xll.VosePERT($D$27,$E$27,$F$27)</f>
        <v>4223.8634434822852</v>
      </c>
      <c r="S27" s="18">
        <f ca="1">S26*_xll.VosePERT($D$27,$E$27,$F$27)</f>
        <v>4298.5681804003871</v>
      </c>
      <c r="T27" s="18">
        <f ca="1">T26*_xll.VosePERT($D$27,$E$27,$F$27)</f>
        <v>4130.1245135030349</v>
      </c>
      <c r="U27" s="18">
        <f ca="1">U26*_xll.VosePERT($D$27,$E$27,$F$27)</f>
        <v>4234.8648252200137</v>
      </c>
      <c r="V27" s="18">
        <f ca="1">V26*_xll.VosePERT($D$27,$E$27,$F$27)</f>
        <v>4154.4523471884568</v>
      </c>
      <c r="W27" s="18">
        <f ca="1">W26*_xll.VosePERT($D$27,$E$27,$F$27)</f>
        <v>4499.087775402184</v>
      </c>
      <c r="X27" s="18">
        <f ca="1">X26*_xll.VosePERT($D$27,$E$27,$F$27)</f>
        <v>4576.2548296515888</v>
      </c>
      <c r="Y27" s="18">
        <f ca="1">Y26*_xll.VosePERT($D$27,$E$27,$F$27)</f>
        <v>4501.0668390147594</v>
      </c>
      <c r="Z27" s="18">
        <f ca="1">Z26*_xll.VosePERT($D$27,$E$27,$F$27)</f>
        <v>4807.0458470811354</v>
      </c>
      <c r="AA27" s="18">
        <f ca="1">AA26*_xll.VosePERT($D$27,$E$27,$F$27)</f>
        <v>4511.4685354944522</v>
      </c>
      <c r="AB27" s="18">
        <f ca="1">AB26*_xll.VosePERT($D$27,$E$27,$F$27)</f>
        <v>4947.963936162294</v>
      </c>
      <c r="AC27" s="18">
        <f ca="1">AC26*_xll.VosePERT($D$27,$E$27,$F$27)</f>
        <v>4910.2884999970647</v>
      </c>
      <c r="AD27" s="18">
        <f ca="1">AD26*_xll.VosePERT($D$27,$E$27,$F$27)</f>
        <v>5234.2884119119881</v>
      </c>
      <c r="AE27" s="18">
        <f ca="1">AE26*_xll.VosePERT($D$27,$E$27,$F$27)</f>
        <v>5328.7369027715695</v>
      </c>
      <c r="AF27" s="18">
        <f ca="1">AF26*_xll.VosePERT($D$27,$E$27,$F$27)</f>
        <v>5701.5419335949309</v>
      </c>
      <c r="AG27" s="18">
        <f ca="1">AG26*_xll.VosePERT($D$27,$E$27,$F$27)</f>
        <v>5894.9915260138732</v>
      </c>
      <c r="AH27" s="18">
        <f ca="1">AH26*_xll.VosePERT($D$27,$E$27,$F$27)</f>
        <v>5871.7790816756515</v>
      </c>
      <c r="AI27" s="18">
        <f ca="1">AI26*_xll.VosePERT($D$27,$E$27,$F$27)</f>
        <v>6240.9766296206335</v>
      </c>
      <c r="AJ27" s="18">
        <f ca="1">AJ26*_xll.VosePERT($D$27,$E$27,$F$27)</f>
        <v>6351.8337179818609</v>
      </c>
      <c r="AK27" s="18">
        <f ca="1">AK26*_xll.VosePERT($D$27,$E$27,$F$27)</f>
        <v>6246.2668279160716</v>
      </c>
      <c r="AL27" s="18">
        <f ca="1">AL26*_xll.VosePERT($D$27,$E$27,$F$27)</f>
        <v>6980.0820924267628</v>
      </c>
      <c r="AM27" s="18">
        <f ca="1">AM26*_xll.VosePERT($D$27,$E$27,$F$27)</f>
        <v>6636.0941860676012</v>
      </c>
      <c r="AN27" s="18">
        <f ca="1">AN26*_xll.VosePERT($D$27,$E$27,$F$27)</f>
        <v>7143.7643954751138</v>
      </c>
    </row>
    <row r="28" spans="2:41" x14ac:dyDescent="0.35">
      <c r="B28" s="22">
        <v>0.1</v>
      </c>
      <c r="C28" s="6" t="s">
        <v>12</v>
      </c>
      <c r="D28" s="11">
        <f>E28*0.9</f>
        <v>60.137999999999998</v>
      </c>
      <c r="E28" s="12">
        <v>66.819999999999993</v>
      </c>
      <c r="F28" s="12">
        <f>E28*1.1</f>
        <v>73.501999999999995</v>
      </c>
      <c r="G28" s="8">
        <f ca="1">_xll.VoseInput(TEMP!C28)+_xll.VosePERT($D28,$E28,$F28)</f>
        <v>71.319970060948435</v>
      </c>
      <c r="I28" t="s">
        <v>18</v>
      </c>
      <c r="J28" s="19">
        <v>182880</v>
      </c>
      <c r="K28" s="19">
        <f ca="1">K27*_xll.VosePERT($D$28,$E$28,$F$29)</f>
        <v>208694.52429677549</v>
      </c>
      <c r="L28" s="19">
        <f ca="1">L27*_xll.VosePERT($D$28,$E$28,$F$29)</f>
        <v>233392.97988126223</v>
      </c>
      <c r="M28" s="19">
        <f ca="1">M27*_xll.VosePERT($D$28,$E$28,$F$29)</f>
        <v>268210.05973074678</v>
      </c>
      <c r="N28" s="19">
        <f ca="1">N27*_xll.VosePERT($D$28,$E$28,$F$29)</f>
        <v>272653.76645487396</v>
      </c>
      <c r="O28" s="19">
        <f ca="1">O27*_xll.VosePERT($D$28,$E$28,$F$29)</f>
        <v>298385.57772644982</v>
      </c>
      <c r="P28" s="19">
        <f ca="1">P27*_xll.VosePERT($D$28,$E$28,$F$29)</f>
        <v>294203.97832707124</v>
      </c>
      <c r="Q28" s="19">
        <f ca="1">Q27*_xll.VosePERT($D$28,$E$28,$F$29)</f>
        <v>320231.52925540274</v>
      </c>
      <c r="R28" s="19">
        <f ca="1">R27*_xll.VosePERT($D$28,$E$28,$F$29)</f>
        <v>262385.35597936407</v>
      </c>
      <c r="S28" s="19">
        <f ca="1">S27*_xll.VosePERT($D$28,$E$28,$F$29)</f>
        <v>289043.73879171087</v>
      </c>
      <c r="T28" s="19">
        <f ca="1">T27*_xll.VosePERT($D$28,$E$28,$F$29)</f>
        <v>368885.12635835644</v>
      </c>
      <c r="U28" s="19">
        <f ca="1">U27*_xll.VosePERT($D$28,$E$28,$F$29)</f>
        <v>308229.15466684237</v>
      </c>
      <c r="V28" s="19">
        <f ca="1">V27*_xll.VosePERT($D$28,$E$28,$F$29)</f>
        <v>312777.86835506657</v>
      </c>
      <c r="W28" s="19">
        <f ca="1">W27*_xll.VosePERT($D$28,$E$28,$F$29)</f>
        <v>318027.68490393163</v>
      </c>
      <c r="X28" s="19">
        <f ca="1">X27*_xll.VosePERT($D$28,$E$28,$F$29)</f>
        <v>331029.22866579168</v>
      </c>
      <c r="Y28" s="19">
        <f ca="1">Y27*_xll.VosePERT($D$28,$E$28,$F$29)</f>
        <v>332698.55626836518</v>
      </c>
      <c r="Z28" s="19">
        <f ca="1">Z27*_xll.VosePERT($D$28,$E$28,$F$29)</f>
        <v>303984.09294082411</v>
      </c>
      <c r="AA28" s="19">
        <f ca="1">AA27*_xll.VosePERT($D$28,$E$28,$F$29)</f>
        <v>327852.85571694269</v>
      </c>
      <c r="AB28" s="19">
        <f ca="1">AB27*_xll.VosePERT($D$28,$E$28,$F$29)</f>
        <v>351947.14379073732</v>
      </c>
      <c r="AC28" s="19">
        <f ca="1">AC27*_xll.VosePERT($D$28,$E$28,$F$29)</f>
        <v>301069.70887592959</v>
      </c>
      <c r="AD28" s="19">
        <f ca="1">AD27*_xll.VosePERT($D$28,$E$28,$F$29)</f>
        <v>355356.87696929881</v>
      </c>
      <c r="AE28" s="19">
        <f ca="1">AE27*_xll.VosePERT($D$28,$E$28,$F$29)</f>
        <v>366724.13070618658</v>
      </c>
      <c r="AF28" s="19">
        <f ca="1">AF27*_xll.VosePERT($D$28,$E$28,$F$29)</f>
        <v>401205.88165523618</v>
      </c>
      <c r="AG28" s="19">
        <f ca="1">AG27*_xll.VosePERT($D$28,$E$28,$F$29)</f>
        <v>439928.60672739916</v>
      </c>
      <c r="AH28" s="19">
        <f ca="1">AH27*_xll.VosePERT($D$28,$E$28,$F$29)</f>
        <v>401213.97846283205</v>
      </c>
      <c r="AI28" s="19">
        <f ca="1">AI27*_xll.VosePERT($D$28,$E$28,$F$29)</f>
        <v>449472.9902134001</v>
      </c>
      <c r="AJ28" s="19">
        <f ca="1">AJ27*_xll.VosePERT($D$28,$E$28,$F$29)</f>
        <v>506647.8948463368</v>
      </c>
      <c r="AK28" s="19">
        <f ca="1">AK27*_xll.VosePERT($D$28,$E$28,$F$29)</f>
        <v>470464.58714442886</v>
      </c>
      <c r="AL28" s="19">
        <f ca="1">AL27*_xll.VosePERT($D$28,$E$28,$F$29)</f>
        <v>527204.87986620644</v>
      </c>
      <c r="AM28" s="19">
        <f ca="1">AM27*_xll.VosePERT($D$28,$E$28,$F$29)</f>
        <v>586258.18841475714</v>
      </c>
      <c r="AN28" s="19">
        <f ca="1">AN27*_xll.VosePERT($D$28,$E$28,$F$29)</f>
        <v>531666.95383262041</v>
      </c>
      <c r="AO28" s="20"/>
    </row>
    <row r="29" spans="2:41" x14ac:dyDescent="0.35">
      <c r="B29" t="s">
        <v>20</v>
      </c>
      <c r="C29" s="6" t="s">
        <v>13</v>
      </c>
      <c r="D29" s="11">
        <v>80</v>
      </c>
      <c r="E29" s="12">
        <v>90</v>
      </c>
      <c r="F29" s="12">
        <v>100</v>
      </c>
      <c r="G29" s="8">
        <f ca="1">_xll.VoseInput(TEMP!C29)+_xll.VosePERT($D29,$E29,$F29)</f>
        <v>93.853263097171393</v>
      </c>
      <c r="I29" t="s">
        <v>19</v>
      </c>
      <c r="J29" s="21">
        <f>J28</f>
        <v>182880</v>
      </c>
      <c r="K29" s="21">
        <f ca="1">K28*_xll.VosePERT($D$11,$E$11,$F$11)/100</f>
        <v>198440.21424047119</v>
      </c>
      <c r="L29" s="21">
        <f ca="1">L28*_xll.VosePERT($D$11,$E$11,$F$11)/100</f>
        <v>225095.02834062491</v>
      </c>
      <c r="M29" s="21">
        <f ca="1">M28*_xll.VosePERT($D$11,$E$11,$F$11)/100</f>
        <v>250307.10026596513</v>
      </c>
      <c r="N29" s="21">
        <f ca="1">N28*_xll.VosePERT($D$11,$E$11,$F$11)/100</f>
        <v>234520.85294798992</v>
      </c>
      <c r="O29" s="21">
        <f ca="1">O28*_xll.VosePERT($D$11,$E$11,$F$11)/100</f>
        <v>260335.45798400426</v>
      </c>
      <c r="P29" s="21">
        <f ca="1">P28*_xll.VosePERT($D$11,$E$11,$F$11)/100</f>
        <v>253139.84408180826</v>
      </c>
      <c r="Q29" s="21">
        <f ca="1">Q28*_xll.VosePERT($D$11,$E$11,$F$11)/100</f>
        <v>282319.78066405491</v>
      </c>
      <c r="R29" s="21">
        <f ca="1">R28*_xll.VosePERT($D$11,$E$11,$F$11)/100</f>
        <v>242861.445961844</v>
      </c>
      <c r="S29" s="21">
        <f ca="1">S28*_xll.VosePERT($D$11,$E$11,$F$11)/100</f>
        <v>266077.073069092</v>
      </c>
      <c r="T29" s="21">
        <f ca="1">T28*_xll.VosePERT($D$11,$E$11,$F$11)/100</f>
        <v>324285.05967915989</v>
      </c>
      <c r="U29" s="21">
        <f ca="1">U28*_xll.VosePERT($D$11,$E$11,$F$11)/100</f>
        <v>275820.54275769764</v>
      </c>
      <c r="V29" s="21">
        <f ca="1">V28*_xll.VosePERT($D$11,$E$11,$F$11)/100</f>
        <v>274972.47111336834</v>
      </c>
      <c r="W29" s="21">
        <f ca="1">W28*_xll.VosePERT($D$11,$E$11,$F$11)/100</f>
        <v>270723.64692777733</v>
      </c>
      <c r="X29" s="21">
        <f ca="1">X28*_xll.VosePERT($D$11,$E$11,$F$11)/100</f>
        <v>311008.47320633364</v>
      </c>
      <c r="Y29" s="21">
        <f ca="1">Y28*_xll.VosePERT($D$11,$E$11,$F$11)/100</f>
        <v>319914.85161325929</v>
      </c>
      <c r="Z29" s="21">
        <f ca="1">Z28*_xll.VosePERT($D$11,$E$11,$F$11)/100</f>
        <v>280137.78733766964</v>
      </c>
      <c r="AA29" s="21">
        <f ca="1">AA28*_xll.VosePERT($D$11,$E$11,$F$11)/100</f>
        <v>294916.32560852368</v>
      </c>
      <c r="AB29" s="21">
        <f ca="1">AB28*_xll.VosePERT($D$11,$E$11,$F$11)/100</f>
        <v>289339.83694188064</v>
      </c>
      <c r="AC29" s="21">
        <f ca="1">AC28*_xll.VosePERT($D$11,$E$11,$F$11)/100</f>
        <v>269500.73224238749</v>
      </c>
      <c r="AD29" s="21">
        <f ca="1">AD28*_xll.VosePERT($D$11,$E$11,$F$11)/100</f>
        <v>336752.20277657127</v>
      </c>
      <c r="AE29" s="21">
        <f ca="1">AE28*_xll.VosePERT($D$11,$E$11,$F$11)/100</f>
        <v>339754.13543219282</v>
      </c>
      <c r="AF29" s="21">
        <f ca="1">AF28*_xll.VosePERT($D$11,$E$11,$F$11)/100</f>
        <v>339764.75968517544</v>
      </c>
      <c r="AG29" s="21">
        <f ca="1">AG28*_xll.VosePERT($D$11,$E$11,$F$11)/100</f>
        <v>413793.57751743763</v>
      </c>
      <c r="AH29" s="21">
        <f ca="1">AH28*_xll.VosePERT($D$11,$E$11,$F$11)/100</f>
        <v>347170.8426920604</v>
      </c>
      <c r="AI29" s="21">
        <f ca="1">AI28*_xll.VosePERT($D$11,$E$11,$F$11)/100</f>
        <v>427085.63296203315</v>
      </c>
      <c r="AJ29" s="21">
        <f ca="1">AJ28*_xll.VosePERT($D$11,$E$11,$F$11)/100</f>
        <v>417851.29060837539</v>
      </c>
      <c r="AK29" s="21">
        <f ca="1">AK28*_xll.VosePERT($D$11,$E$11,$F$11)/100</f>
        <v>438447.0190748038</v>
      </c>
      <c r="AL29" s="21">
        <f ca="1">AL28*_xll.VosePERT($D$11,$E$11,$F$11)/100</f>
        <v>477066.47194146214</v>
      </c>
      <c r="AM29" s="21">
        <f ca="1">AM28*_xll.VosePERT($D$11,$E$11,$F$11)/100</f>
        <v>523033.88487319613</v>
      </c>
      <c r="AN29" s="21">
        <f ca="1">AN28*_xll.VosePERT($D$11,$E$11,$F$11)/100</f>
        <v>477702.37163839408</v>
      </c>
      <c r="AO29" s="20"/>
    </row>
    <row r="30" spans="2:41" x14ac:dyDescent="0.35">
      <c r="B30" s="22">
        <v>0.1</v>
      </c>
      <c r="C30" s="6" t="s">
        <v>15</v>
      </c>
      <c r="D30" s="13">
        <f>0.9*E30</f>
        <v>2.3346729996346363E-2</v>
      </c>
      <c r="E30" s="14">
        <f>71/2737</f>
        <v>2.5940811107051515E-2</v>
      </c>
      <c r="F30" s="14">
        <f>1.1*E30</f>
        <v>2.853489221775667E-2</v>
      </c>
      <c r="G30" s="8">
        <f ca="1">_xll.VoseInput(TEMP!C30)+_xll.VosePERT($D30,$E30,$F30)</f>
        <v>2.5178179257271727E-2</v>
      </c>
      <c r="I30" t="s">
        <v>16</v>
      </c>
      <c r="J30" s="19">
        <f>71*30</f>
        <v>2130</v>
      </c>
      <c r="K30" s="19">
        <f ca="1">K27*_xll.VosePERT($D30,$E30,$F30)*30</f>
        <v>2675.3802569504205</v>
      </c>
      <c r="L30" s="19">
        <f ca="1">L27*_xll.VosePERT($D30,$E30,$F30)*30</f>
        <v>2651.2322272099568</v>
      </c>
      <c r="M30" s="19">
        <f ca="1">M27*_xll.VosePERT($D30,$E30,$F30)*30</f>
        <v>2680.5158250006134</v>
      </c>
      <c r="N30" s="19">
        <f ca="1">N27*_xll.VosePERT($D30,$E30,$F30)*30</f>
        <v>2989.0453418156103</v>
      </c>
      <c r="O30" s="19">
        <f ca="1">O27*_xll.VosePERT($D30,$E30,$F30)*30</f>
        <v>3115.2636010066349</v>
      </c>
      <c r="P30" s="19">
        <f ca="1">P27*_xll.VosePERT($D30,$E30,$F30)*30</f>
        <v>2916.9060650689999</v>
      </c>
      <c r="Q30" s="19">
        <f ca="1">Q27*_xll.VosePERT($D30,$E30,$F30)*30</f>
        <v>3077.8460334141237</v>
      </c>
      <c r="R30" s="19">
        <f ca="1">R27*_xll.VosePERT($D30,$E30,$F30)*30</f>
        <v>3193.6280994443118</v>
      </c>
      <c r="S30" s="19">
        <f ca="1">S27*_xll.VosePERT($D30,$E30,$F30)*30</f>
        <v>3537.557627000951</v>
      </c>
      <c r="T30" s="19">
        <f ca="1">T27*_xll.VosePERT($D30,$E30,$F30)*30</f>
        <v>3154.0867348526176</v>
      </c>
      <c r="U30" s="19">
        <f ca="1">U27*_xll.VosePERT($D30,$E30,$F30)*30</f>
        <v>3267.3410008085339</v>
      </c>
      <c r="V30" s="19">
        <f ca="1">V27*_xll.VosePERT($D30,$E30,$F30)*30</f>
        <v>3214.5640517960187</v>
      </c>
      <c r="W30" s="19">
        <f ca="1">W27*_xll.VosePERT($D30,$E30,$F30)*30</f>
        <v>3578.1193393948224</v>
      </c>
      <c r="X30" s="19">
        <f ca="1">X27*_xll.VosePERT($D30,$E30,$F30)*30</f>
        <v>3688.5152257566147</v>
      </c>
      <c r="Y30" s="19">
        <f ca="1">Y27*_xll.VosePERT($D30,$E30,$F30)*30</f>
        <v>3540.3984751685753</v>
      </c>
      <c r="Z30" s="19">
        <f ca="1">Z27*_xll.VosePERT($D30,$E30,$F30)*30</f>
        <v>3937.3143538062222</v>
      </c>
      <c r="AA30" s="19">
        <f ca="1">AA27*_xll.VosePERT($D30,$E30,$F30)*30</f>
        <v>3292.6395148627312</v>
      </c>
      <c r="AB30" s="19">
        <f ca="1">AB27*_xll.VosePERT($D30,$E30,$F30)*30</f>
        <v>3804.901744293004</v>
      </c>
      <c r="AC30" s="19">
        <f ca="1">AC27*_xll.VosePERT($D30,$E30,$F30)*30</f>
        <v>3714.7347336165508</v>
      </c>
      <c r="AD30" s="19">
        <f ca="1">AD27*_xll.VosePERT($D30,$E30,$F30)*30</f>
        <v>4313.8108806901382</v>
      </c>
      <c r="AE30" s="19">
        <f ca="1">AE27*_xll.VosePERT($D30,$E30,$F30)*30</f>
        <v>4097.0262145944771</v>
      </c>
      <c r="AF30" s="19">
        <f ca="1">AF27*_xll.VosePERT($D30,$E30,$F30)*30</f>
        <v>4552.9459806591731</v>
      </c>
      <c r="AG30" s="19">
        <f ca="1">AG27*_xll.VosePERT($D30,$E30,$F30)*30</f>
        <v>4633.678560547758</v>
      </c>
      <c r="AH30" s="19">
        <f ca="1">AH27*_xll.VosePERT($D30,$E30,$F30)*30</f>
        <v>4652.7547126497393</v>
      </c>
      <c r="AI30" s="19">
        <f ca="1">AI27*_xll.VosePERT($D30,$E30,$F30)*30</f>
        <v>5209.0736680752025</v>
      </c>
      <c r="AJ30" s="19">
        <f ca="1">AJ27*_xll.VosePERT($D30,$E30,$F30)*30</f>
        <v>5199.3756225702791</v>
      </c>
      <c r="AK30" s="19">
        <f ca="1">AK27*_xll.VosePERT($D30,$E30,$F30)*30</f>
        <v>4724.3447289978212</v>
      </c>
      <c r="AL30" s="19">
        <f ca="1">AL27*_xll.VosePERT($D30,$E30,$F30)*30</f>
        <v>5918.7897129817629</v>
      </c>
      <c r="AM30" s="19">
        <f ca="1">AM27*_xll.VosePERT($D30,$E30,$F30)*30</f>
        <v>5098.9786561044884</v>
      </c>
      <c r="AN30" s="19">
        <f ca="1">AN27*_xll.VosePERT($D30,$E30,$F30)*30</f>
        <v>5318.6550280792171</v>
      </c>
      <c r="AO30" s="20"/>
    </row>
    <row r="31" spans="2:41" x14ac:dyDescent="0.35">
      <c r="C31" s="6"/>
      <c r="D31" s="11"/>
      <c r="E31" s="12"/>
      <c r="F31" s="12"/>
      <c r="G31" s="8"/>
      <c r="I31" t="s">
        <v>17</v>
      </c>
      <c r="J31" s="21">
        <f>J29-J30</f>
        <v>180750</v>
      </c>
      <c r="K31" s="21">
        <f t="shared" ref="K31" ca="1" si="2">K29-K30</f>
        <v>195764.83398352077</v>
      </c>
      <c r="L31" s="21">
        <f t="shared" ref="L31:AN31" ca="1" si="3">L29-L30</f>
        <v>222443.79611341495</v>
      </c>
      <c r="M31" s="21">
        <f t="shared" ca="1" si="3"/>
        <v>247626.58444096451</v>
      </c>
      <c r="N31" s="21">
        <f t="shared" ca="1" si="3"/>
        <v>231531.80760617432</v>
      </c>
      <c r="O31" s="21">
        <f t="shared" ca="1" si="3"/>
        <v>257220.19438299761</v>
      </c>
      <c r="P31" s="21">
        <f t="shared" ca="1" si="3"/>
        <v>250222.93801673927</v>
      </c>
      <c r="Q31" s="21">
        <f t="shared" ca="1" si="3"/>
        <v>279241.93463064078</v>
      </c>
      <c r="R31" s="21">
        <f t="shared" ca="1" si="3"/>
        <v>239667.81786239968</v>
      </c>
      <c r="S31" s="21">
        <f t="shared" ca="1" si="3"/>
        <v>262539.51544209104</v>
      </c>
      <c r="T31" s="21">
        <f t="shared" ca="1" si="3"/>
        <v>321130.97294430726</v>
      </c>
      <c r="U31" s="21">
        <f t="shared" ca="1" si="3"/>
        <v>272553.20175688912</v>
      </c>
      <c r="V31" s="21">
        <f t="shared" ca="1" si="3"/>
        <v>271757.9070615723</v>
      </c>
      <c r="W31" s="21">
        <f t="shared" ca="1" si="3"/>
        <v>267145.52758838248</v>
      </c>
      <c r="X31" s="21">
        <f t="shared" ca="1" si="3"/>
        <v>307319.95798057702</v>
      </c>
      <c r="Y31" s="21">
        <f t="shared" ca="1" si="3"/>
        <v>316374.45313809073</v>
      </c>
      <c r="Z31" s="21">
        <f t="shared" ca="1" si="3"/>
        <v>276200.47298386344</v>
      </c>
      <c r="AA31" s="21">
        <f t="shared" ca="1" si="3"/>
        <v>291623.68609366094</v>
      </c>
      <c r="AB31" s="21">
        <f t="shared" ca="1" si="3"/>
        <v>285534.93519758765</v>
      </c>
      <c r="AC31" s="21">
        <f t="shared" ca="1" si="3"/>
        <v>265785.99750877096</v>
      </c>
      <c r="AD31" s="21">
        <f t="shared" ca="1" si="3"/>
        <v>332438.39189588116</v>
      </c>
      <c r="AE31" s="21">
        <f t="shared" ca="1" si="3"/>
        <v>335657.10921759834</v>
      </c>
      <c r="AF31" s="21">
        <f t="shared" ca="1" si="3"/>
        <v>335211.81370451627</v>
      </c>
      <c r="AG31" s="21">
        <f t="shared" ca="1" si="3"/>
        <v>409159.89895688987</v>
      </c>
      <c r="AH31" s="21">
        <f t="shared" ca="1" si="3"/>
        <v>342518.08797941066</v>
      </c>
      <c r="AI31" s="21">
        <f t="shared" ca="1" si="3"/>
        <v>421876.55929395795</v>
      </c>
      <c r="AJ31" s="21">
        <f t="shared" ca="1" si="3"/>
        <v>412651.91498580511</v>
      </c>
      <c r="AK31" s="21">
        <f t="shared" ca="1" si="3"/>
        <v>433722.67434580601</v>
      </c>
      <c r="AL31" s="21">
        <f t="shared" ca="1" si="3"/>
        <v>471147.68222848035</v>
      </c>
      <c r="AM31" s="21">
        <f t="shared" ca="1" si="3"/>
        <v>517934.90621709166</v>
      </c>
      <c r="AN31" s="21">
        <f t="shared" ca="1" si="3"/>
        <v>472383.71661031485</v>
      </c>
      <c r="AO31" s="19">
        <f ca="1">_xll.VoseOutput()+J31+NPV(0.03,K31:AN31)</f>
        <v>6067849.4293378526</v>
      </c>
    </row>
    <row r="32" spans="2:41" x14ac:dyDescent="0.35">
      <c r="C32" s="6"/>
      <c r="D32" s="11"/>
      <c r="E32" s="12"/>
      <c r="F32" s="12"/>
      <c r="G32" s="8"/>
    </row>
    <row r="33" spans="3:7" x14ac:dyDescent="0.35">
      <c r="C33" s="6" t="s">
        <v>6</v>
      </c>
      <c r="D33" s="13">
        <v>0</v>
      </c>
      <c r="E33" s="14">
        <v>0.02</v>
      </c>
      <c r="F33" s="14">
        <v>0.04</v>
      </c>
      <c r="G33" s="8">
        <f ca="1">_xll.VosePERT(D33,E33,F33)</f>
        <v>1.4854442601923016E-2</v>
      </c>
    </row>
    <row r="34" spans="3:7" x14ac:dyDescent="0.35">
      <c r="C34" s="6"/>
      <c r="D34" s="13"/>
      <c r="E34" s="14"/>
      <c r="F34" s="14"/>
      <c r="G34" s="9"/>
    </row>
    <row r="35" spans="3:7" x14ac:dyDescent="0.35">
      <c r="C35" s="6"/>
      <c r="D35" s="13"/>
      <c r="E35" s="14"/>
      <c r="F35" s="14"/>
      <c r="G35" s="9"/>
    </row>
    <row r="36" spans="3:7" x14ac:dyDescent="0.35">
      <c r="C36" s="6"/>
      <c r="D36" s="13"/>
      <c r="E36" s="14"/>
      <c r="F36" s="14"/>
      <c r="G36" s="9"/>
    </row>
    <row r="37" spans="3:7" ht="13.15" thickBot="1" x14ac:dyDescent="0.4">
      <c r="C37" s="7"/>
      <c r="D37" s="15"/>
      <c r="E37" s="16"/>
      <c r="F37" s="16"/>
      <c r="G37" s="10"/>
    </row>
  </sheetData>
  <mergeCells count="4">
    <mergeCell ref="C6:C7"/>
    <mergeCell ref="D6:G6"/>
    <mergeCell ref="C24:C25"/>
    <mergeCell ref="D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4119-5D66-4F49-8735-AA68A75F02B3}">
  <sheetPr codeName="Sheet2"/>
  <dimension ref="A1"/>
  <sheetViews>
    <sheetView workbookViewId="0"/>
  </sheetViews>
  <sheetFormatPr defaultRowHeight="12.75" x14ac:dyDescent="0.3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623888</xdr:colOff>
                <xdr:row>3</xdr:row>
                <xdr:rowOff>33338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139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85725</xdr:colOff>
                <xdr:row>3</xdr:row>
                <xdr:rowOff>33338</xdr:rowOff>
              </to>
            </anchor>
          </objectPr>
        </oleObject>
      </mc:Choice>
      <mc:Fallback>
        <oleObject progId="Packager Shell Object" shapeId="213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ModelRiskSYS1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Vose Software</dc:creator>
  <cp:keywords/>
  <dc:description/>
  <cp:lastModifiedBy>Andy Lim</cp:lastModifiedBy>
  <dcterms:created xsi:type="dcterms:W3CDTF">2003-03-28T17:02:24Z</dcterms:created>
  <dcterms:modified xsi:type="dcterms:W3CDTF">2020-03-07T11:19:18Z</dcterms:modified>
  <cp:category/>
  <cp:contentStatus/>
</cp:coreProperties>
</file>