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y\Dropbox\Employment\Journal Submissions\EMA Compensable billing in the Emergency Department – an analysis of efficiency of a manual system of entry\"/>
    </mc:Choice>
  </mc:AlternateContent>
  <xr:revisionPtr revIDLastSave="0" documentId="13_ncr:1_{D717F796-36C4-4152-A946-5384FFA60E96}" xr6:coauthVersionLast="45" xr6:coauthVersionMax="45" xr10:uidLastSave="{00000000-0000-0000-0000-000000000000}"/>
  <bookViews>
    <workbookView xWindow="-98" yWindow="-98" windowWidth="24196" windowHeight="13695" xr2:uid="{00000000-000D-0000-FFFF-FFFF00000000}"/>
  </bookViews>
  <sheets>
    <sheet name="TEMP" sheetId="3" r:id="rId1"/>
    <sheet name="ModelRiskSYS1" sheetId="2" state="hidden" r:id="rId2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0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10000</definedName>
    <definedName name="SimOpt_Seed0" hidden="1">1</definedName>
    <definedName name="SimOpt_SeedFixed" hidden="1">0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3" l="1"/>
  <c r="J12" i="3"/>
  <c r="J19" i="3" s="1"/>
  <c r="G4" i="3"/>
  <c r="F28" i="3" l="1"/>
  <c r="D28" i="3"/>
  <c r="E30" i="3"/>
  <c r="D30" i="3" s="1"/>
  <c r="J29" i="3"/>
  <c r="G29" i="3"/>
  <c r="K8" i="3"/>
  <c r="K26" i="3"/>
  <c r="G26" i="3"/>
  <c r="G28" i="3"/>
  <c r="G33" i="3"/>
  <c r="G27" i="3"/>
  <c r="J31" i="3" l="1"/>
  <c r="F30" i="3"/>
  <c r="J10" i="3"/>
  <c r="J18" i="3" s="1"/>
  <c r="E12" i="3"/>
  <c r="L26" i="3"/>
  <c r="G15" i="3"/>
  <c r="G9" i="3"/>
  <c r="G30" i="3"/>
  <c r="G8" i="3"/>
  <c r="K9" i="3"/>
  <c r="K27" i="3"/>
  <c r="L8" i="3"/>
  <c r="G10" i="3"/>
  <c r="G11" i="3"/>
  <c r="J11" i="3" l="1"/>
  <c r="J13" i="3" s="1"/>
  <c r="J20" i="3"/>
  <c r="F12" i="3"/>
  <c r="D12" i="3"/>
  <c r="M8" i="3"/>
  <c r="K10" i="3"/>
  <c r="K11" i="3" s="1"/>
  <c r="L27" i="3"/>
  <c r="K28" i="3"/>
  <c r="M26" i="3"/>
  <c r="L9" i="3"/>
  <c r="K30" i="3"/>
  <c r="G12" i="3"/>
  <c r="N8" i="3"/>
  <c r="K29" i="3"/>
  <c r="L28" i="3"/>
  <c r="M9" i="3"/>
  <c r="L10" i="3"/>
  <c r="K12" i="3"/>
  <c r="L12" i="3"/>
  <c r="N26" i="3"/>
  <c r="L30" i="3"/>
  <c r="M27" i="3"/>
  <c r="K31" i="3" l="1"/>
  <c r="K13" i="3"/>
  <c r="M28" i="3"/>
  <c r="O26" i="3"/>
  <c r="L29" i="3"/>
  <c r="M12" i="3"/>
  <c r="N9" i="3"/>
  <c r="M10" i="3"/>
  <c r="L11" i="3"/>
  <c r="M30" i="3"/>
  <c r="N27" i="3"/>
  <c r="O8" i="3"/>
  <c r="L31" i="3" l="1"/>
  <c r="L13" i="3"/>
  <c r="N28" i="3"/>
  <c r="M29" i="3"/>
  <c r="M11" i="3"/>
  <c r="P26" i="3"/>
  <c r="N10" i="3"/>
  <c r="N12" i="3"/>
  <c r="N30" i="3"/>
  <c r="O27" i="3"/>
  <c r="O9" i="3"/>
  <c r="P8" i="3"/>
  <c r="M31" i="3" l="1"/>
  <c r="M13" i="3"/>
  <c r="O28" i="3"/>
  <c r="O12" i="3"/>
  <c r="N29" i="3"/>
  <c r="N11" i="3"/>
  <c r="P27" i="3"/>
  <c r="Q26" i="3"/>
  <c r="P9" i="3"/>
  <c r="O30" i="3"/>
  <c r="Q8" i="3"/>
  <c r="O10" i="3"/>
  <c r="N31" i="3" l="1"/>
  <c r="N13" i="3"/>
  <c r="Q9" i="3"/>
  <c r="P10" i="3"/>
  <c r="O29" i="3"/>
  <c r="P12" i="3"/>
  <c r="R8" i="3"/>
  <c r="P28" i="3"/>
  <c r="P30" i="3"/>
  <c r="R26" i="3"/>
  <c r="O11" i="3"/>
  <c r="Q27" i="3"/>
  <c r="O31" i="3" l="1"/>
  <c r="O13" i="3"/>
  <c r="S8" i="3"/>
  <c r="Q10" i="3"/>
  <c r="R27" i="3"/>
  <c r="S26" i="3"/>
  <c r="P11" i="3"/>
  <c r="Q28" i="3"/>
  <c r="Q12" i="3"/>
  <c r="P29" i="3"/>
  <c r="R9" i="3"/>
  <c r="Q30" i="3"/>
  <c r="P31" i="3" l="1"/>
  <c r="P13" i="3"/>
  <c r="R10" i="3"/>
  <c r="S9" i="3"/>
  <c r="S27" i="3"/>
  <c r="R12" i="3"/>
  <c r="R28" i="3"/>
  <c r="T8" i="3"/>
  <c r="Q11" i="3"/>
  <c r="R30" i="3"/>
  <c r="Q29" i="3"/>
  <c r="T26" i="3"/>
  <c r="Q31" i="3" l="1"/>
  <c r="Q13" i="3"/>
  <c r="S12" i="3"/>
  <c r="T9" i="3"/>
  <c r="U26" i="3"/>
  <c r="S30" i="3"/>
  <c r="R29" i="3"/>
  <c r="U8" i="3"/>
  <c r="R11" i="3"/>
  <c r="S10" i="3"/>
  <c r="S28" i="3"/>
  <c r="T27" i="3"/>
  <c r="R31" i="3" l="1"/>
  <c r="R13" i="3"/>
  <c r="T10" i="3"/>
  <c r="S29" i="3"/>
  <c r="U27" i="3"/>
  <c r="T28" i="3"/>
  <c r="T30" i="3"/>
  <c r="S11" i="3"/>
  <c r="V8" i="3"/>
  <c r="T12" i="3"/>
  <c r="V26" i="3"/>
  <c r="U9" i="3"/>
  <c r="S31" i="3" l="1"/>
  <c r="S13" i="3"/>
  <c r="V9" i="3"/>
  <c r="U28" i="3"/>
  <c r="U30" i="3"/>
  <c r="U12" i="3"/>
  <c r="V27" i="3"/>
  <c r="W26" i="3"/>
  <c r="W8" i="3"/>
  <c r="T11" i="3"/>
  <c r="T29" i="3"/>
  <c r="U10" i="3"/>
  <c r="T31" i="3" l="1"/>
  <c r="T13" i="3"/>
  <c r="U29" i="3"/>
  <c r="X26" i="3"/>
  <c r="U11" i="3"/>
  <c r="V28" i="3"/>
  <c r="W27" i="3"/>
  <c r="V30" i="3"/>
  <c r="X8" i="3"/>
  <c r="V12" i="3"/>
  <c r="W9" i="3"/>
  <c r="V10" i="3"/>
  <c r="U31" i="3" l="1"/>
  <c r="U13" i="3"/>
  <c r="X9" i="3"/>
  <c r="V29" i="3"/>
  <c r="W30" i="3"/>
  <c r="W12" i="3"/>
  <c r="W10" i="3"/>
  <c r="W28" i="3"/>
  <c r="V11" i="3"/>
  <c r="Y26" i="3"/>
  <c r="X27" i="3"/>
  <c r="Y8" i="3"/>
  <c r="V31" i="3" l="1"/>
  <c r="V13" i="3"/>
  <c r="Y27" i="3"/>
  <c r="Z26" i="3"/>
  <c r="W29" i="3"/>
  <c r="Z8" i="3"/>
  <c r="Y9" i="3"/>
  <c r="X10" i="3"/>
  <c r="X12" i="3"/>
  <c r="X30" i="3"/>
  <c r="X28" i="3"/>
  <c r="W11" i="3"/>
  <c r="W31" i="3" l="1"/>
  <c r="W13" i="3"/>
  <c r="Z27" i="3"/>
  <c r="Z9" i="3"/>
  <c r="Y28" i="3"/>
  <c r="X11" i="3"/>
  <c r="AA26" i="3"/>
  <c r="Y12" i="3"/>
  <c r="AA8" i="3"/>
  <c r="X29" i="3"/>
  <c r="Y30" i="3"/>
  <c r="Y10" i="3"/>
  <c r="X31" i="3" l="1"/>
  <c r="X13" i="3"/>
  <c r="AA9" i="3"/>
  <c r="Z12" i="3"/>
  <c r="Z28" i="3"/>
  <c r="Y29" i="3"/>
  <c r="AB26" i="3"/>
  <c r="AA27" i="3"/>
  <c r="Z30" i="3"/>
  <c r="AB8" i="3"/>
  <c r="Z10" i="3"/>
  <c r="Y11" i="3"/>
  <c r="Y31" i="3" l="1"/>
  <c r="Y13" i="3"/>
  <c r="AA10" i="3"/>
  <c r="AC26" i="3"/>
  <c r="AA28" i="3"/>
  <c r="AB27" i="3"/>
  <c r="AC8" i="3"/>
  <c r="Z11" i="3"/>
  <c r="AA12" i="3"/>
  <c r="AB9" i="3"/>
  <c r="Z29" i="3"/>
  <c r="AA30" i="3"/>
  <c r="Z31" i="3" l="1"/>
  <c r="Z13" i="3"/>
  <c r="AB12" i="3"/>
  <c r="AB28" i="3"/>
  <c r="AC9" i="3"/>
  <c r="AD8" i="3"/>
  <c r="AA11" i="3"/>
  <c r="AB10" i="3"/>
  <c r="AC27" i="3"/>
  <c r="AB30" i="3"/>
  <c r="AA29" i="3"/>
  <c r="AD26" i="3"/>
  <c r="AA31" i="3" l="1"/>
  <c r="AA13" i="3"/>
  <c r="AC12" i="3"/>
  <c r="AC28" i="3"/>
  <c r="AD27" i="3"/>
  <c r="AB11" i="3"/>
  <c r="AE8" i="3"/>
  <c r="AB29" i="3"/>
  <c r="AC30" i="3"/>
  <c r="AD9" i="3"/>
  <c r="AC10" i="3"/>
  <c r="AE26" i="3"/>
  <c r="AB31" i="3" l="1"/>
  <c r="AB13" i="3"/>
  <c r="AD10" i="3"/>
  <c r="AC29" i="3"/>
  <c r="AC11" i="3"/>
  <c r="AD28" i="3"/>
  <c r="AF26" i="3"/>
  <c r="AE9" i="3"/>
  <c r="AF8" i="3"/>
  <c r="AD30" i="3"/>
  <c r="AE27" i="3"/>
  <c r="AD12" i="3"/>
  <c r="AC31" i="3" l="1"/>
  <c r="AC13" i="3"/>
  <c r="AG26" i="3"/>
  <c r="AD11" i="3"/>
  <c r="AE28" i="3"/>
  <c r="AE10" i="3"/>
  <c r="AD29" i="3"/>
  <c r="AG8" i="3"/>
  <c r="AF9" i="3"/>
  <c r="AF27" i="3"/>
  <c r="AE30" i="3"/>
  <c r="AE12" i="3"/>
  <c r="AD31" i="3" l="1"/>
  <c r="AD13" i="3"/>
  <c r="AG9" i="3"/>
  <c r="AF30" i="3"/>
  <c r="AE11" i="3"/>
  <c r="AH26" i="3"/>
  <c r="AF28" i="3"/>
  <c r="AE29" i="3"/>
  <c r="AF10" i="3"/>
  <c r="AG27" i="3"/>
  <c r="AH8" i="3"/>
  <c r="AF12" i="3"/>
  <c r="AE31" i="3" l="1"/>
  <c r="AE13" i="3"/>
  <c r="AG30" i="3"/>
  <c r="AG28" i="3"/>
  <c r="AG12" i="3"/>
  <c r="AG10" i="3"/>
  <c r="AH27" i="3"/>
  <c r="AH9" i="3"/>
  <c r="AI26" i="3"/>
  <c r="AI8" i="3"/>
  <c r="AF29" i="3"/>
  <c r="AF11" i="3"/>
  <c r="AF31" i="3" l="1"/>
  <c r="AF13" i="3"/>
  <c r="AH30" i="3"/>
  <c r="AG29" i="3"/>
  <c r="AH12" i="3"/>
  <c r="AJ26" i="3"/>
  <c r="AI9" i="3"/>
  <c r="AH10" i="3"/>
  <c r="AH28" i="3"/>
  <c r="AI27" i="3"/>
  <c r="AG11" i="3"/>
  <c r="AJ8" i="3"/>
  <c r="AG31" i="3" l="1"/>
  <c r="AG13" i="3"/>
  <c r="AH11" i="3"/>
  <c r="AI10" i="3"/>
  <c r="AJ9" i="3"/>
  <c r="AI30" i="3"/>
  <c r="AK26" i="3"/>
  <c r="AI12" i="3"/>
  <c r="AJ27" i="3"/>
  <c r="AH29" i="3"/>
  <c r="AI28" i="3"/>
  <c r="AK8" i="3"/>
  <c r="AH31" i="3" l="1"/>
  <c r="AH13" i="3"/>
  <c r="AJ28" i="3"/>
  <c r="AI29" i="3"/>
  <c r="AJ10" i="3"/>
  <c r="AL26" i="3"/>
  <c r="AI11" i="3"/>
  <c r="AK9" i="3"/>
  <c r="AJ12" i="3"/>
  <c r="AK27" i="3"/>
  <c r="AJ30" i="3"/>
  <c r="AL8" i="3"/>
  <c r="AI31" i="3" l="1"/>
  <c r="AI13" i="3"/>
  <c r="AL27" i="3"/>
  <c r="AK30" i="3"/>
  <c r="AJ11" i="3"/>
  <c r="AK12" i="3"/>
  <c r="AM26" i="3"/>
  <c r="AL9" i="3"/>
  <c r="AJ29" i="3"/>
  <c r="AK28" i="3"/>
  <c r="AK10" i="3"/>
  <c r="AM8" i="3"/>
  <c r="AJ31" i="3" l="1"/>
  <c r="AJ13" i="3"/>
  <c r="AN8" i="3"/>
  <c r="AN26" i="3"/>
  <c r="AK11" i="3"/>
  <c r="AL28" i="3"/>
  <c r="AL30" i="3"/>
  <c r="AL10" i="3"/>
  <c r="AK29" i="3"/>
  <c r="AM27" i="3"/>
  <c r="AL12" i="3"/>
  <c r="AM9" i="3"/>
  <c r="AK31" i="3" l="1"/>
  <c r="AK13" i="3"/>
  <c r="AM28" i="3"/>
  <c r="AN9" i="3"/>
  <c r="AM12" i="3"/>
  <c r="AN27" i="3"/>
  <c r="AL29" i="3"/>
  <c r="AM30" i="3"/>
  <c r="AL11" i="3"/>
  <c r="AM10" i="3"/>
  <c r="AL31" i="3" l="1"/>
  <c r="AL13" i="3"/>
  <c r="AM11" i="3"/>
  <c r="AM29" i="3"/>
  <c r="AN30" i="3"/>
  <c r="AN12" i="3"/>
  <c r="AN28" i="3"/>
  <c r="AN10" i="3"/>
  <c r="AM31" i="3" l="1"/>
  <c r="AM13" i="3"/>
  <c r="AN29" i="3"/>
  <c r="AN11" i="3"/>
  <c r="AN31" i="3" l="1"/>
  <c r="AN13" i="3"/>
  <c r="AO31" i="3"/>
  <c r="AO13" i="3"/>
</calcChain>
</file>

<file path=xl/sharedStrings.xml><?xml version="1.0" encoding="utf-8"?>
<sst xmlns="http://schemas.openxmlformats.org/spreadsheetml/2006/main" count="45" uniqueCount="24">
  <si>
    <t>Weeks</t>
  </si>
  <si>
    <t>Task</t>
  </si>
  <si>
    <t>M L</t>
  </si>
  <si>
    <t>Distribution</t>
  </si>
  <si>
    <t>Min</t>
  </si>
  <si>
    <t>Max</t>
  </si>
  <si>
    <t>Variation in Schedule Indexation</t>
  </si>
  <si>
    <t>Variation in Presentation Growth Rate</t>
  </si>
  <si>
    <t>Year</t>
  </si>
  <si>
    <t>Annual presentations</t>
  </si>
  <si>
    <t>Variation in Percentage Compensable</t>
  </si>
  <si>
    <t>Annual compensable</t>
  </si>
  <si>
    <t xml:space="preserve">Variation in $ per patient </t>
  </si>
  <si>
    <t>Variation in % recoverable</t>
  </si>
  <si>
    <t>NPV</t>
  </si>
  <si>
    <t>Variation in hours taken</t>
  </si>
  <si>
    <t>Cost of recovery</t>
  </si>
  <si>
    <t>Total $ recovered</t>
  </si>
  <si>
    <t>$ potentially recoverable</t>
  </si>
  <si>
    <t>$ actually recoverable</t>
  </si>
  <si>
    <t>80-100%</t>
  </si>
  <si>
    <t>$ recovered per patient</t>
  </si>
  <si>
    <t>$ cost per patient</t>
  </si>
  <si>
    <t>Net revenue per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</si>
</sst>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0000000000"/>
    <numFmt numFmtId="166" formatCode="0.000000000"/>
  </numFmts>
  <fonts count="9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D9E1F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6" fillId="2" borderId="10" xfId="0" applyFont="1" applyFill="1" applyBorder="1"/>
    <xf numFmtId="0" fontId="6" fillId="2" borderId="3" xfId="0" applyFont="1" applyFill="1" applyBorder="1"/>
    <xf numFmtId="164" fontId="4" fillId="0" borderId="9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1" fontId="0" fillId="0" borderId="0" xfId="0" applyNumberFormat="1"/>
    <xf numFmtId="44" fontId="0" fillId="0" borderId="0" xfId="1" applyFont="1"/>
    <xf numFmtId="166" fontId="0" fillId="0" borderId="0" xfId="0" applyNumberFormat="1"/>
    <xf numFmtId="44" fontId="0" fillId="0" borderId="0" xfId="0" applyNumberFormat="1"/>
    <xf numFmtId="9" fontId="0" fillId="0" borderId="0" xfId="0" applyNumberFormat="1"/>
    <xf numFmtId="0" fontId="5" fillId="2" borderId="5" xfId="0" applyFont="1" applyFill="1" applyBorder="1" applyAlignment="1">
      <alignment horizontal="center" vertical="distributed" wrapText="1"/>
    </xf>
    <xf numFmtId="0" fontId="5" fillId="2" borderId="6" xfId="0" applyFont="1" applyFill="1" applyBorder="1" applyAlignment="1">
      <alignment horizontal="center" vertical="distributed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623888</xdr:colOff>
          <xdr:row>3</xdr:row>
          <xdr:rowOff>33338</xdr:rowOff>
        </xdr:to>
        <xdr:sp macro="" textlink="">
          <xdr:nvSpPr>
            <xdr:cNvPr id="2053" name="SIMXXXCACHE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85725</xdr:colOff>
          <xdr:row>3</xdr:row>
          <xdr:rowOff>33338</xdr:rowOff>
        </xdr:to>
        <xdr:sp macro="" textlink="">
          <xdr:nvSpPr>
            <xdr:cNvPr id="2139" name="PAGEOPTIONS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721FA7A8-A78D-4CC9-8929-29CEB32CC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B7C3-BB08-4C90-A1C7-1CECAE72C311}">
  <sheetPr codeName="Sheet3"/>
  <dimension ref="B4:AO37"/>
  <sheetViews>
    <sheetView tabSelected="1" zoomScale="69" workbookViewId="0">
      <selection activeCell="P22" sqref="P22"/>
    </sheetView>
  </sheetViews>
  <sheetFormatPr defaultRowHeight="12.75" x14ac:dyDescent="0.35"/>
  <cols>
    <col min="2" max="2" width="7.9296875" bestFit="1" customWidth="1"/>
    <col min="3" max="3" width="31.46484375" bestFit="1" customWidth="1"/>
    <col min="7" max="7" width="24.06640625" bestFit="1" customWidth="1"/>
    <col min="8" max="8" width="9.06640625" customWidth="1"/>
    <col min="9" max="9" width="20.53125" bestFit="1" customWidth="1"/>
    <col min="10" max="40" width="12" bestFit="1" customWidth="1"/>
    <col min="41" max="41" width="13.59765625" bestFit="1" customWidth="1"/>
    <col min="42" max="42" width="9.06640625" customWidth="1"/>
  </cols>
  <sheetData>
    <row r="4" spans="2:41" x14ac:dyDescent="0.35">
      <c r="G4">
        <f ca="1">_xll.VoseModPERT(0,2,4,2)</f>
        <v>0.99952498627349662</v>
      </c>
    </row>
    <row r="5" spans="2:41" ht="13.15" thickBot="1" x14ac:dyDescent="0.4"/>
    <row r="6" spans="2:41" ht="13.15" x14ac:dyDescent="0.4">
      <c r="C6" s="23" t="s">
        <v>1</v>
      </c>
      <c r="D6" s="25" t="s">
        <v>0</v>
      </c>
      <c r="E6" s="25"/>
      <c r="F6" s="25"/>
      <c r="G6" s="26"/>
    </row>
    <row r="7" spans="2:41" ht="13.15" x14ac:dyDescent="0.4">
      <c r="C7" s="24"/>
      <c r="D7" s="3" t="s">
        <v>4</v>
      </c>
      <c r="E7" s="4" t="s">
        <v>2</v>
      </c>
      <c r="F7" s="4" t="s">
        <v>5</v>
      </c>
      <c r="G7" s="5" t="s">
        <v>3</v>
      </c>
      <c r="I7" s="17" t="s">
        <v>8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 t="s">
        <v>14</v>
      </c>
    </row>
    <row r="8" spans="2:41" x14ac:dyDescent="0.35">
      <c r="B8" s="22">
        <v>1</v>
      </c>
      <c r="C8" s="6" t="s">
        <v>7</v>
      </c>
      <c r="D8" s="11">
        <v>1</v>
      </c>
      <c r="E8" s="12">
        <v>1.0274000000000001</v>
      </c>
      <c r="F8" s="12">
        <v>1.0548</v>
      </c>
      <c r="G8" s="8">
        <f ca="1">_xll.VoseInput(TEMP!C8)+_xll.VosePERT($D8,$E8,$F8)</f>
        <v>1.0234522935677517</v>
      </c>
      <c r="I8" t="s">
        <v>9</v>
      </c>
      <c r="J8" s="18">
        <v>91828</v>
      </c>
      <c r="K8" s="18">
        <f ca="1">J8*_xll.VosePERT($D$8,$E$8,$F$8)</f>
        <v>94206.068593939373</v>
      </c>
      <c r="L8" s="18">
        <f ca="1">K8*_xll.VosePERT($D$8,$E$8,$F$8)</f>
        <v>97968.108636705161</v>
      </c>
      <c r="M8" s="18">
        <f ca="1">L8*_xll.VosePERT($D$8,$E$8,$F$8)</f>
        <v>98748.533967657873</v>
      </c>
      <c r="N8" s="18">
        <f ca="1">M8*_xll.VosePERT($D$8,$E$8,$F$8)</f>
        <v>100930.38626756729</v>
      </c>
      <c r="O8" s="18">
        <f ca="1">N8*_xll.VosePERT($D$8,$E$8,$F$8)</f>
        <v>103476.39943774731</v>
      </c>
      <c r="P8" s="18">
        <f ca="1">O8*_xll.VosePERT($D$8,$E$8,$F$8)</f>
        <v>106138.77694508299</v>
      </c>
      <c r="Q8" s="18">
        <f ca="1">P8*_xll.VosePERT($D$8,$E$8,$F$8)</f>
        <v>109042.07790803286</v>
      </c>
      <c r="R8" s="18">
        <f ca="1">Q8*_xll.VosePERT($D$8,$E$8,$F$8)</f>
        <v>111358.33856899044</v>
      </c>
      <c r="S8" s="18">
        <f ca="1">R8*_xll.VosePERT($D$8,$E$8,$F$8)</f>
        <v>116049.66502271676</v>
      </c>
      <c r="T8" s="18">
        <f ca="1">S8*_xll.VosePERT($D$8,$E$8,$F$8)</f>
        <v>120802.46961223382</v>
      </c>
      <c r="U8" s="18">
        <f ca="1">T8*_xll.VosePERT($D$8,$E$8,$F$8)</f>
        <v>123716.63736344088</v>
      </c>
      <c r="V8" s="18">
        <f ca="1">U8*_xll.VosePERT($D$8,$E$8,$F$8)</f>
        <v>128977.60914363255</v>
      </c>
      <c r="W8" s="18">
        <f ca="1">V8*_xll.VosePERT($D$8,$E$8,$F$8)</f>
        <v>132862.6417205754</v>
      </c>
      <c r="X8" s="18">
        <f ca="1">W8*_xll.VosePERT($D$8,$E$8,$F$8)</f>
        <v>135158.45713392441</v>
      </c>
      <c r="Y8" s="18">
        <f ca="1">X8*_xll.VosePERT($D$8,$E$8,$F$8)</f>
        <v>137966.28092620306</v>
      </c>
      <c r="Z8" s="18">
        <f ca="1">Y8*_xll.VosePERT($D$8,$E$8,$F$8)</f>
        <v>140519.91350957259</v>
      </c>
      <c r="AA8" s="18">
        <f ca="1">Z8*_xll.VosePERT($D$8,$E$8,$F$8)</f>
        <v>144469.88375168364</v>
      </c>
      <c r="AB8" s="18">
        <f ca="1">AA8*_xll.VosePERT($D$8,$E$8,$F$8)</f>
        <v>148154.54502460675</v>
      </c>
      <c r="AC8" s="18">
        <f ca="1">AB8*_xll.VosePERT($D$8,$E$8,$F$8)</f>
        <v>150516.37121271496</v>
      </c>
      <c r="AD8" s="18">
        <f ca="1">AC8*_xll.VosePERT($D$8,$E$8,$F$8)</f>
        <v>153484.28067662189</v>
      </c>
      <c r="AE8" s="18">
        <f ca="1">AD8*_xll.VosePERT($D$8,$E$8,$F$8)</f>
        <v>158273.29183115266</v>
      </c>
      <c r="AF8" s="18">
        <f ca="1">AE8*_xll.VosePERT($D$8,$E$8,$F$8)</f>
        <v>162716.07122018634</v>
      </c>
      <c r="AG8" s="18">
        <f ca="1">AF8*_xll.VosePERT($D$8,$E$8,$F$8)</f>
        <v>165841.63726939037</v>
      </c>
      <c r="AH8" s="18">
        <f ca="1">AG8*_xll.VosePERT($D$8,$E$8,$F$8)</f>
        <v>169164.94502445977</v>
      </c>
      <c r="AI8" s="18">
        <f ca="1">AH8*_xll.VosePERT($D$8,$E$8,$F$8)</f>
        <v>172277.53615342057</v>
      </c>
      <c r="AJ8" s="18">
        <f ca="1">AI8*_xll.VosePERT($D$8,$E$8,$F$8)</f>
        <v>176749.35823934744</v>
      </c>
      <c r="AK8" s="18">
        <f ca="1">AJ8*_xll.VosePERT($D$8,$E$8,$F$8)</f>
        <v>180544.39025502084</v>
      </c>
      <c r="AL8" s="18">
        <f ca="1">AK8*_xll.VosePERT($D$8,$E$8,$F$8)</f>
        <v>181917.18914005934</v>
      </c>
      <c r="AM8" s="18">
        <f ca="1">AL8*_xll.VosePERT($D$8,$E$8,$F$8)</f>
        <v>184099.5769256948</v>
      </c>
      <c r="AN8" s="18">
        <f ca="1">AM8*_xll.VosePERT($D$8,$E$8,$F$8)</f>
        <v>187858.86445238598</v>
      </c>
    </row>
    <row r="9" spans="2:41" x14ac:dyDescent="0.35">
      <c r="B9" s="22">
        <v>0.1</v>
      </c>
      <c r="C9" s="6" t="s">
        <v>10</v>
      </c>
      <c r="D9" s="11">
        <v>3.2219999999999999E-2</v>
      </c>
      <c r="E9" s="12">
        <v>3.5799999999999998E-2</v>
      </c>
      <c r="F9" s="12">
        <v>3.9379999999999998E-2</v>
      </c>
      <c r="G9" s="8">
        <f ca="1">_xll.VoseInput(TEMP!C9)+_xll.VosePERT($D9,$E9,$F9)</f>
        <v>3.7665253406408417E-2</v>
      </c>
      <c r="I9" t="s">
        <v>11</v>
      </c>
      <c r="J9" s="18">
        <v>3287</v>
      </c>
      <c r="K9" s="18">
        <f ca="1">K8*_xll.VosePERT($D$9,$E$9,$F$9)</f>
        <v>3360.7736312020697</v>
      </c>
      <c r="L9" s="18">
        <f ca="1">L8*_xll.VosePERT($D$9,$E$9,$F$9)</f>
        <v>3428.3116169541913</v>
      </c>
      <c r="M9" s="18">
        <f ca="1">M8*_xll.VosePERT($D$9,$E$9,$F$9)</f>
        <v>3448.3867719647192</v>
      </c>
      <c r="N9" s="18">
        <f ca="1">N8*_xll.VosePERT($D$9,$E$9,$F$9)</f>
        <v>3632.8300677456627</v>
      </c>
      <c r="O9" s="18">
        <f ca="1">O8*_xll.VosePERT($D$9,$E$9,$F$9)</f>
        <v>3803.8103265009754</v>
      </c>
      <c r="P9" s="18">
        <f ca="1">P8*_xll.VosePERT($D$9,$E$9,$F$9)</f>
        <v>4068.9989130786876</v>
      </c>
      <c r="Q9" s="18">
        <f ca="1">Q8*_xll.VosePERT($D$9,$E$9,$F$9)</f>
        <v>3700.1658831266818</v>
      </c>
      <c r="R9" s="18">
        <f ca="1">R8*_xll.VosePERT($D$9,$E$9,$F$9)</f>
        <v>4142.4276428232324</v>
      </c>
      <c r="S9" s="18">
        <f ca="1">S8*_xll.VosePERT($D$9,$E$9,$F$9)</f>
        <v>4237.0629262238226</v>
      </c>
      <c r="T9" s="18">
        <f ca="1">T8*_xll.VosePERT($D$9,$E$9,$F$9)</f>
        <v>4455.089004850719</v>
      </c>
      <c r="U9" s="18">
        <f ca="1">U8*_xll.VosePERT($D$9,$E$9,$F$9)</f>
        <v>4632.2428998978949</v>
      </c>
      <c r="V9" s="18">
        <f ca="1">V8*_xll.VosePERT($D$9,$E$9,$F$9)</f>
        <v>4300.0295713702981</v>
      </c>
      <c r="W9" s="18">
        <f ca="1">W8*_xll.VosePERT($D$9,$E$9,$F$9)</f>
        <v>4448.3794429307263</v>
      </c>
      <c r="X9" s="18">
        <f ca="1">X8*_xll.VosePERT($D$9,$E$9,$F$9)</f>
        <v>5017.6698094232706</v>
      </c>
      <c r="Y9" s="18">
        <f ca="1">Y8*_xll.VosePERT($D$9,$E$9,$F$9)</f>
        <v>4784.7927322248643</v>
      </c>
      <c r="Z9" s="18">
        <f ca="1">Z8*_xll.VosePERT($D$9,$E$9,$F$9)</f>
        <v>5071.6695307633327</v>
      </c>
      <c r="AA9" s="18">
        <f ca="1">AA8*_xll.VosePERT($D$9,$E$9,$F$9)</f>
        <v>5537.5236848431132</v>
      </c>
      <c r="AB9" s="18">
        <f ca="1">AB8*_xll.VosePERT($D$9,$E$9,$F$9)</f>
        <v>5239.728632176666</v>
      </c>
      <c r="AC9" s="18">
        <f ca="1">AC8*_xll.VosePERT($D$9,$E$9,$F$9)</f>
        <v>5014.5226487591417</v>
      </c>
      <c r="AD9" s="18">
        <f ca="1">AD8*_xll.VosePERT($D$9,$E$9,$F$9)</f>
        <v>5588.8999522731883</v>
      </c>
      <c r="AE9" s="18">
        <f ca="1">AE8*_xll.VosePERT($D$9,$E$9,$F$9)</f>
        <v>5791.1139976209924</v>
      </c>
      <c r="AF9" s="18">
        <f ca="1">AF8*_xll.VosePERT($D$9,$E$9,$F$9)</f>
        <v>5837.5111358195063</v>
      </c>
      <c r="AG9" s="18">
        <f ca="1">AG8*_xll.VosePERT($D$9,$E$9,$F$9)</f>
        <v>5692.8719577813526</v>
      </c>
      <c r="AH9" s="18">
        <f ca="1">AH8*_xll.VosePERT($D$9,$E$9,$F$9)</f>
        <v>5819.6408636526066</v>
      </c>
      <c r="AI9" s="18">
        <f ca="1">AI8*_xll.VosePERT($D$9,$E$9,$F$9)</f>
        <v>6105.199571942856</v>
      </c>
      <c r="AJ9" s="18">
        <f ca="1">AJ8*_xll.VosePERT($D$9,$E$9,$F$9)</f>
        <v>6288.423771948469</v>
      </c>
      <c r="AK9" s="18">
        <f ca="1">AK8*_xll.VosePERT($D$9,$E$9,$F$9)</f>
        <v>7040.4896552803148</v>
      </c>
      <c r="AL9" s="18">
        <f ca="1">AL8*_xll.VosePERT($D$9,$E$9,$F$9)</f>
        <v>6167.8065919051951</v>
      </c>
      <c r="AM9" s="18">
        <f ca="1">AM8*_xll.VosePERT($D$9,$E$9,$F$9)</f>
        <v>6443.6537463852055</v>
      </c>
      <c r="AN9" s="18">
        <f ca="1">AN8*_xll.VosePERT($D$9,$E$9,$F$9)</f>
        <v>6732.826825515026</v>
      </c>
    </row>
    <row r="10" spans="2:41" x14ac:dyDescent="0.35">
      <c r="B10" s="22">
        <v>0.1</v>
      </c>
      <c r="C10" s="6" t="s">
        <v>12</v>
      </c>
      <c r="D10" s="11">
        <v>19.68</v>
      </c>
      <c r="E10" s="12">
        <v>21.87</v>
      </c>
      <c r="F10" s="12">
        <v>24.06</v>
      </c>
      <c r="G10" s="8">
        <f ca="1">_xll.VoseInput(TEMP!C10)+_xll.VosePERT($D10,$E10,$F10)</f>
        <v>20.798785428930508</v>
      </c>
      <c r="I10" t="s">
        <v>18</v>
      </c>
      <c r="J10" s="19">
        <f>21.87*J9</f>
        <v>71886.69</v>
      </c>
      <c r="K10" s="19">
        <f ca="1">K9*_xll.VosePERT($D$10,$E$10,$F$10)</f>
        <v>72590.364776405695</v>
      </c>
      <c r="L10" s="19">
        <f ca="1">L9*_xll.VosePERT($D$10,$E$10,$F$10)</f>
        <v>78134.803472864005</v>
      </c>
      <c r="M10" s="19">
        <f ca="1">M9*_xll.VosePERT($D$10,$E$10,$F$10)</f>
        <v>78659.560070445557</v>
      </c>
      <c r="N10" s="19">
        <f ca="1">N9*_xll.VosePERT($D$10,$E$10,$F$10)</f>
        <v>80044.009290791029</v>
      </c>
      <c r="O10" s="19">
        <f ca="1">O9*_xll.VosePERT($D$10,$E$10,$F$10)</f>
        <v>79637.459080546891</v>
      </c>
      <c r="P10" s="19">
        <f ca="1">P9*_xll.VosePERT($D$10,$E$10,$F$10)</f>
        <v>87472.749508954716</v>
      </c>
      <c r="Q10" s="19">
        <f ca="1">Q9*_xll.VosePERT($D$10,$E$10,$F$10)</f>
        <v>78325.997851565146</v>
      </c>
      <c r="R10" s="19">
        <f ca="1">R9*_xll.VosePERT($D$10,$E$10,$F$10)</f>
        <v>95989.781499324396</v>
      </c>
      <c r="S10" s="19">
        <f ca="1">S9*_xll.VosePERT($D$10,$E$10,$F$10)</f>
        <v>87888.971856105083</v>
      </c>
      <c r="T10" s="19">
        <f ca="1">T9*_xll.VosePERT($D$10,$E$10,$F$10)</f>
        <v>97806.267353886797</v>
      </c>
      <c r="U10" s="19">
        <f ca="1">U9*_xll.VosePERT($D$10,$E$10,$F$10)</f>
        <v>101566.18242979396</v>
      </c>
      <c r="V10" s="19">
        <f ca="1">V9*_xll.VosePERT($D$10,$E$10,$F$10)</f>
        <v>97742.184921352571</v>
      </c>
      <c r="W10" s="19">
        <f ca="1">W9*_xll.VosePERT($D$10,$E$10,$F$10)</f>
        <v>94120.399191699718</v>
      </c>
      <c r="X10" s="19">
        <f ca="1">X9*_xll.VosePERT($D$10,$E$10,$F$10)</f>
        <v>113220.2241738288</v>
      </c>
      <c r="Y10" s="19">
        <f ca="1">Y9*_xll.VosePERT($D$10,$E$10,$F$10)</f>
        <v>110439.2391969825</v>
      </c>
      <c r="Z10" s="19">
        <f ca="1">Z9*_xll.VosePERT($D$10,$E$10,$F$10)</f>
        <v>109808.91981769963</v>
      </c>
      <c r="AA10" s="19">
        <f ca="1">AA9*_xll.VosePERT($D$10,$E$10,$F$10)</f>
        <v>115056.53511659168</v>
      </c>
      <c r="AB10" s="19">
        <f ca="1">AB9*_xll.VosePERT($D$10,$E$10,$F$10)</f>
        <v>114740.65015358904</v>
      </c>
      <c r="AC10" s="19">
        <f ca="1">AC9*_xll.VosePERT($D$10,$E$10,$F$10)</f>
        <v>109397.24538606357</v>
      </c>
      <c r="AD10" s="19">
        <f ca="1">AD9*_xll.VosePERT($D$10,$E$10,$F$10)</f>
        <v>122422.62053417796</v>
      </c>
      <c r="AE10" s="19">
        <f ca="1">AE9*_xll.VosePERT($D$10,$E$10,$F$10)</f>
        <v>124369.79602887043</v>
      </c>
      <c r="AF10" s="19">
        <f ca="1">AF9*_xll.VosePERT($D$10,$E$10,$F$10)</f>
        <v>132879.97519324103</v>
      </c>
      <c r="AG10" s="19">
        <f ca="1">AG9*_xll.VosePERT($D$10,$E$10,$F$10)</f>
        <v>118567.02087764353</v>
      </c>
      <c r="AH10" s="19">
        <f ca="1">AH9*_xll.VosePERT($D$10,$E$10,$F$10)</f>
        <v>125499.26624838015</v>
      </c>
      <c r="AI10" s="19">
        <f ca="1">AI9*_xll.VosePERT($D$10,$E$10,$F$10)</f>
        <v>136322.96941049278</v>
      </c>
      <c r="AJ10" s="19">
        <f ca="1">AJ9*_xll.VosePERT($D$10,$E$10,$F$10)</f>
        <v>133847.58669189981</v>
      </c>
      <c r="AK10" s="19">
        <f ca="1">AK9*_xll.VosePERT($D$10,$E$10,$F$10)</f>
        <v>159128.79696658207</v>
      </c>
      <c r="AL10" s="19">
        <f ca="1">AL9*_xll.VosePERT($D$10,$E$10,$F$10)</f>
        <v>138815.3868122467</v>
      </c>
      <c r="AM10" s="19">
        <f ca="1">AM9*_xll.VosePERT($D$10,$E$10,$F$10)</f>
        <v>150461.28506851048</v>
      </c>
      <c r="AN10" s="19">
        <f ca="1">AN9*_xll.VosePERT($D$10,$E$10,$F$10)</f>
        <v>148889.8303709107</v>
      </c>
      <c r="AO10" s="20"/>
    </row>
    <row r="11" spans="2:41" x14ac:dyDescent="0.35">
      <c r="B11" t="s">
        <v>20</v>
      </c>
      <c r="C11" s="6" t="s">
        <v>13</v>
      </c>
      <c r="D11" s="11">
        <v>80</v>
      </c>
      <c r="E11" s="12">
        <v>90</v>
      </c>
      <c r="F11" s="12">
        <v>100</v>
      </c>
      <c r="G11" s="8">
        <f ca="1">_xll.VoseInput(TEMP!C11)+_xll.VosePERT($D11,$E11,$F11)</f>
        <v>95.483201120680278</v>
      </c>
      <c r="I11" t="s">
        <v>19</v>
      </c>
      <c r="J11" s="21">
        <f>J10</f>
        <v>71886.69</v>
      </c>
      <c r="K11" s="21">
        <f ca="1">K10*_xll.VosePERT($D$11,$E$11,$F$11)/100</f>
        <v>66709.034088945831</v>
      </c>
      <c r="L11" s="21">
        <f ca="1">L10*_xll.VosePERT($D$11,$E$11,$F$11)/100</f>
        <v>69480.584231145942</v>
      </c>
      <c r="M11" s="21">
        <f ca="1">M10*_xll.VosePERT($D$11,$E$11,$F$11)/100</f>
        <v>71300.005081351104</v>
      </c>
      <c r="N11" s="21">
        <f ca="1">N10*_xll.VosePERT($D$11,$E$11,$F$11)/100</f>
        <v>66989.65935362762</v>
      </c>
      <c r="O11" s="21">
        <f ca="1">O10*_xll.VosePERT($D$11,$E$11,$F$11)/100</f>
        <v>74546.624563200588</v>
      </c>
      <c r="P11" s="21">
        <f ca="1">P10*_xll.VosePERT($D$11,$E$11,$F$11)/100</f>
        <v>80613.216635657285</v>
      </c>
      <c r="Q11" s="21">
        <f ca="1">Q10*_xll.VosePERT($D$11,$E$11,$F$11)/100</f>
        <v>69345.408165147848</v>
      </c>
      <c r="R11" s="21">
        <f ca="1">R10*_xll.VosePERT($D$11,$E$11,$F$11)/100</f>
        <v>88019.851762460021</v>
      </c>
      <c r="S11" s="21">
        <f ca="1">S10*_xll.VosePERT($D$11,$E$11,$F$11)/100</f>
        <v>74928.327778925785</v>
      </c>
      <c r="T11" s="21">
        <f ca="1">T10*_xll.VosePERT($D$11,$E$11,$F$11)/100</f>
        <v>91951.967303135694</v>
      </c>
      <c r="U11" s="21">
        <f ca="1">U10*_xll.VosePERT($D$11,$E$11,$F$11)/100</f>
        <v>91897.546352856618</v>
      </c>
      <c r="V11" s="21">
        <f ca="1">V10*_xll.VosePERT($D$11,$E$11,$F$11)/100</f>
        <v>89232.110986503496</v>
      </c>
      <c r="W11" s="21">
        <f ca="1">W10*_xll.VosePERT($D$11,$E$11,$F$11)/100</f>
        <v>86938.672026371467</v>
      </c>
      <c r="X11" s="21">
        <f ca="1">X10*_xll.VosePERT($D$11,$E$11,$F$11)/100</f>
        <v>102130.11579168167</v>
      </c>
      <c r="Y11" s="21">
        <f ca="1">Y10*_xll.VosePERT($D$11,$E$11,$F$11)/100</f>
        <v>101117.63032192504</v>
      </c>
      <c r="Z11" s="21">
        <f ca="1">Z10*_xll.VosePERT($D$11,$E$11,$F$11)/100</f>
        <v>96532.476500846358</v>
      </c>
      <c r="AA11" s="21">
        <f ca="1">AA10*_xll.VosePERT($D$11,$E$11,$F$11)/100</f>
        <v>111061.07139979124</v>
      </c>
      <c r="AB11" s="21">
        <f ca="1">AB10*_xll.VosePERT($D$11,$E$11,$F$11)/100</f>
        <v>110881.88578527476</v>
      </c>
      <c r="AC11" s="21">
        <f ca="1">AC10*_xll.VosePERT($D$11,$E$11,$F$11)/100</f>
        <v>92080.711984658294</v>
      </c>
      <c r="AD11" s="21">
        <f ca="1">AD10*_xll.VosePERT($D$11,$E$11,$F$11)/100</f>
        <v>103410.74968076173</v>
      </c>
      <c r="AE11" s="21">
        <f ca="1">AE10*_xll.VosePERT($D$11,$E$11,$F$11)/100</f>
        <v>106050.63157646939</v>
      </c>
      <c r="AF11" s="21">
        <f ca="1">AF10*_xll.VosePERT($D$11,$E$11,$F$11)/100</f>
        <v>121910.09288552123</v>
      </c>
      <c r="AG11" s="21">
        <f ca="1">AG10*_xll.VosePERT($D$11,$E$11,$F$11)/100</f>
        <v>103751.75477622554</v>
      </c>
      <c r="AH11" s="21">
        <f ca="1">AH10*_xll.VosePERT($D$11,$E$11,$F$11)/100</f>
        <v>108027.6120566983</v>
      </c>
      <c r="AI11" s="21">
        <f ca="1">AI10*_xll.VosePERT($D$11,$E$11,$F$11)/100</f>
        <v>123237.49626443229</v>
      </c>
      <c r="AJ11" s="21">
        <f ca="1">AJ10*_xll.VosePERT($D$11,$E$11,$F$11)/100</f>
        <v>126339.22977959702</v>
      </c>
      <c r="AK11" s="21">
        <f ca="1">AK10*_xll.VosePERT($D$11,$E$11,$F$11)/100</f>
        <v>139131.1125722733</v>
      </c>
      <c r="AL11" s="21">
        <f ca="1">AL10*_xll.VosePERT($D$11,$E$11,$F$11)/100</f>
        <v>124350.83646499061</v>
      </c>
      <c r="AM11" s="21">
        <f ca="1">AM10*_xll.VosePERT($D$11,$E$11,$F$11)/100</f>
        <v>138876.74253064042</v>
      </c>
      <c r="AN11" s="21">
        <f ca="1">AN10*_xll.VosePERT($D$11,$E$11,$F$11)/100</f>
        <v>138950.34605585522</v>
      </c>
      <c r="AO11" s="20"/>
    </row>
    <row r="12" spans="2:41" x14ac:dyDescent="0.35">
      <c r="B12" s="22">
        <v>0.1</v>
      </c>
      <c r="C12" s="6" t="s">
        <v>15</v>
      </c>
      <c r="D12" s="13">
        <f>0.9*E12</f>
        <v>2.3346729996346363E-2</v>
      </c>
      <c r="E12" s="14">
        <f>71/2737</f>
        <v>2.5940811107051515E-2</v>
      </c>
      <c r="F12" s="14">
        <f>1.1*E12</f>
        <v>2.853489221775667E-2</v>
      </c>
      <c r="G12" s="8">
        <f ca="1">_xll.VoseInput(TEMP!C12)+_xll.VosePERT($D12,$E12,$F12)</f>
        <v>2.6762656380169045E-2</v>
      </c>
      <c r="I12" t="s">
        <v>16</v>
      </c>
      <c r="J12" s="19">
        <f>71*30</f>
        <v>2130</v>
      </c>
      <c r="K12" s="19">
        <f ca="1">K9*_xll.VosePERT($D12,$E12,$F12)*30</f>
        <v>2688.7230581849767</v>
      </c>
      <c r="L12" s="19">
        <f ca="1">L9*_xll.VosePERT($D12,$E12,$F12)*30</f>
        <v>2707.5892665968181</v>
      </c>
      <c r="M12" s="19">
        <f ca="1">M9*_xll.VosePERT($D12,$E12,$F12)*30</f>
        <v>2849.2743879194941</v>
      </c>
      <c r="N12" s="19">
        <f ca="1">N9*_xll.VosePERT($D12,$E12,$F12)*30</f>
        <v>2714.1366754902892</v>
      </c>
      <c r="O12" s="19">
        <f ca="1">O9*_xll.VosePERT($D12,$E12,$F12)*30</f>
        <v>2874.2841494654617</v>
      </c>
      <c r="P12" s="19">
        <f ca="1">P9*_xll.VosePERT($D12,$E12,$F12)*30</f>
        <v>3127.9913910589894</v>
      </c>
      <c r="Q12" s="19">
        <f ca="1">Q9*_xll.VosePERT($D12,$E12,$F12)*30</f>
        <v>2956.392296799153</v>
      </c>
      <c r="R12" s="19">
        <f ca="1">R9*_xll.VosePERT($D12,$E12,$F12)*30</f>
        <v>3172.3442957769753</v>
      </c>
      <c r="S12" s="19">
        <f ca="1">S9*_xll.VosePERT($D12,$E12,$F12)*30</f>
        <v>3237.4071749718801</v>
      </c>
      <c r="T12" s="19">
        <f ca="1">T9*_xll.VosePERT($D12,$E12,$F12)*30</f>
        <v>3447.1821516925938</v>
      </c>
      <c r="U12" s="19">
        <f ca="1">U9*_xll.VosePERT($D12,$E12,$F12)*30</f>
        <v>3465.0416262444355</v>
      </c>
      <c r="V12" s="19">
        <f ca="1">V9*_xll.VosePERT($D12,$E12,$F12)*30</f>
        <v>3381.7957994883805</v>
      </c>
      <c r="W12" s="19">
        <f ca="1">W9*_xll.VosePERT($D12,$E12,$F12)*30</f>
        <v>3577.4954747114771</v>
      </c>
      <c r="X12" s="19">
        <f ca="1">X9*_xll.VosePERT($D12,$E12,$F12)*30</f>
        <v>4082.439358578662</v>
      </c>
      <c r="Y12" s="19">
        <f ca="1">Y9*_xll.VosePERT($D12,$E12,$F12)*30</f>
        <v>3636.712794865176</v>
      </c>
      <c r="Z12" s="19">
        <f ca="1">Z9*_xll.VosePERT($D12,$E12,$F12)*30</f>
        <v>3946.7342327910847</v>
      </c>
      <c r="AA12" s="19">
        <f ca="1">AA9*_xll.VosePERT($D12,$E12,$F12)*30</f>
        <v>4123.2813416106019</v>
      </c>
      <c r="AB12" s="19">
        <f ca="1">AB9*_xll.VosePERT($D12,$E12,$F12)*30</f>
        <v>3975.1398727743685</v>
      </c>
      <c r="AC12" s="19">
        <f ca="1">AC9*_xll.VosePERT($D12,$E12,$F12)*30</f>
        <v>3887.6896123691258</v>
      </c>
      <c r="AD12" s="19">
        <f ca="1">AD9*_xll.VosePERT($D12,$E12,$F12)*30</f>
        <v>4478.6307659852691</v>
      </c>
      <c r="AE12" s="19">
        <f ca="1">AE9*_xll.VosePERT($D12,$E12,$F12)*30</f>
        <v>4620.065120115717</v>
      </c>
      <c r="AF12" s="19">
        <f ca="1">AF9*_xll.VosePERT($D12,$E12,$F12)*30</f>
        <v>4570.8745134767914</v>
      </c>
      <c r="AG12" s="19">
        <f ca="1">AG9*_xll.VosePERT($D12,$E12,$F12)*30</f>
        <v>4662.0838300575988</v>
      </c>
      <c r="AH12" s="19">
        <f ca="1">AH9*_xll.VosePERT($D12,$E12,$F12)*30</f>
        <v>4305.1519834322908</v>
      </c>
      <c r="AI12" s="19">
        <f ca="1">AI9*_xll.VosePERT($D12,$E12,$F12)*30</f>
        <v>4579.7109788747348</v>
      </c>
      <c r="AJ12" s="19">
        <f ca="1">AJ9*_xll.VosePERT($D12,$E12,$F12)*30</f>
        <v>5228.294920807085</v>
      </c>
      <c r="AK12" s="19">
        <f ca="1">AK9*_xll.VosePERT($D12,$E12,$F12)*30</f>
        <v>5800.9847898496164</v>
      </c>
      <c r="AL12" s="19">
        <f ca="1">AL9*_xll.VosePERT($D12,$E12,$F12)*30</f>
        <v>5062.5877365617771</v>
      </c>
      <c r="AM12" s="19">
        <f ca="1">AM9*_xll.VosePERT($D12,$E12,$F12)*30</f>
        <v>4716.0956786697952</v>
      </c>
      <c r="AN12" s="19">
        <f ca="1">AN9*_xll.VosePERT($D12,$E12,$F12)*30</f>
        <v>5229.4649021439982</v>
      </c>
      <c r="AO12" s="20"/>
    </row>
    <row r="13" spans="2:41" x14ac:dyDescent="0.35">
      <c r="C13" s="6"/>
      <c r="D13" s="11"/>
      <c r="E13" s="12"/>
      <c r="F13" s="12"/>
      <c r="G13" s="8"/>
      <c r="I13" t="s">
        <v>17</v>
      </c>
      <c r="J13" s="21">
        <f>J11-J12</f>
        <v>69756.69</v>
      </c>
      <c r="K13" s="21">
        <f t="shared" ref="K13" ca="1" si="0">K11-K12</f>
        <v>64020.311030760851</v>
      </c>
      <c r="L13" s="21">
        <f t="shared" ref="L13:AN13" ca="1" si="1">L11-L12</f>
        <v>66772.994964549129</v>
      </c>
      <c r="M13" s="21">
        <f t="shared" ca="1" si="1"/>
        <v>68450.730693431615</v>
      </c>
      <c r="N13" s="21">
        <f t="shared" ca="1" si="1"/>
        <v>64275.522678137328</v>
      </c>
      <c r="O13" s="21">
        <f t="shared" ca="1" si="1"/>
        <v>71672.340413735132</v>
      </c>
      <c r="P13" s="21">
        <f t="shared" ca="1" si="1"/>
        <v>77485.225244598289</v>
      </c>
      <c r="Q13" s="21">
        <f t="shared" ca="1" si="1"/>
        <v>66389.015868348695</v>
      </c>
      <c r="R13" s="21">
        <f t="shared" ca="1" si="1"/>
        <v>84847.507466683048</v>
      </c>
      <c r="S13" s="21">
        <f t="shared" ca="1" si="1"/>
        <v>71690.920603953899</v>
      </c>
      <c r="T13" s="21">
        <f t="shared" ca="1" si="1"/>
        <v>88504.785151443095</v>
      </c>
      <c r="U13" s="21">
        <f t="shared" ca="1" si="1"/>
        <v>88432.504726612184</v>
      </c>
      <c r="V13" s="21">
        <f t="shared" ca="1" si="1"/>
        <v>85850.31518701512</v>
      </c>
      <c r="W13" s="21">
        <f t="shared" ca="1" si="1"/>
        <v>83361.176551659984</v>
      </c>
      <c r="X13" s="21">
        <f t="shared" ca="1" si="1"/>
        <v>98047.676433103014</v>
      </c>
      <c r="Y13" s="21">
        <f t="shared" ca="1" si="1"/>
        <v>97480.917527059864</v>
      </c>
      <c r="Z13" s="21">
        <f t="shared" ca="1" si="1"/>
        <v>92585.74226805527</v>
      </c>
      <c r="AA13" s="21">
        <f t="shared" ca="1" si="1"/>
        <v>106937.79005818063</v>
      </c>
      <c r="AB13" s="21">
        <f t="shared" ca="1" si="1"/>
        <v>106906.7459125004</v>
      </c>
      <c r="AC13" s="21">
        <f t="shared" ca="1" si="1"/>
        <v>88193.022372289168</v>
      </c>
      <c r="AD13" s="21">
        <f t="shared" ca="1" si="1"/>
        <v>98932.118914776453</v>
      </c>
      <c r="AE13" s="21">
        <f t="shared" ca="1" si="1"/>
        <v>101430.56645635367</v>
      </c>
      <c r="AF13" s="21">
        <f t="shared" ca="1" si="1"/>
        <v>117339.21837204443</v>
      </c>
      <c r="AG13" s="21">
        <f t="shared" ca="1" si="1"/>
        <v>99089.670946167942</v>
      </c>
      <c r="AH13" s="21">
        <f t="shared" ca="1" si="1"/>
        <v>103722.460073266</v>
      </c>
      <c r="AI13" s="21">
        <f t="shared" ca="1" si="1"/>
        <v>118657.78528555756</v>
      </c>
      <c r="AJ13" s="21">
        <f t="shared" ca="1" si="1"/>
        <v>121110.93485878994</v>
      </c>
      <c r="AK13" s="21">
        <f t="shared" ca="1" si="1"/>
        <v>133330.12778242369</v>
      </c>
      <c r="AL13" s="21">
        <f t="shared" ca="1" si="1"/>
        <v>119288.24872842884</v>
      </c>
      <c r="AM13" s="21">
        <f t="shared" ca="1" si="1"/>
        <v>134160.64685197061</v>
      </c>
      <c r="AN13" s="21">
        <f t="shared" ca="1" si="1"/>
        <v>133720.88115371123</v>
      </c>
      <c r="AO13" s="19">
        <f ca="1">_xll.VoseOutput()+J13+NPV(0.03,K13:AN13)</f>
        <v>1835607.6348781376</v>
      </c>
    </row>
    <row r="14" spans="2:41" x14ac:dyDescent="0.35">
      <c r="C14" s="6"/>
      <c r="D14" s="11"/>
      <c r="E14" s="12"/>
      <c r="F14" s="12"/>
      <c r="G14" s="8"/>
    </row>
    <row r="15" spans="2:41" x14ac:dyDescent="0.35">
      <c r="C15" s="6" t="s">
        <v>6</v>
      </c>
      <c r="D15" s="13">
        <v>0</v>
      </c>
      <c r="E15" s="14">
        <v>0.02</v>
      </c>
      <c r="F15" s="14">
        <v>0.04</v>
      </c>
      <c r="G15" s="8">
        <f ca="1">_xll.VosePERT(D15,E15,F15)</f>
        <v>2.3406967974420347E-2</v>
      </c>
    </row>
    <row r="16" spans="2:41" x14ac:dyDescent="0.35">
      <c r="C16" s="6"/>
      <c r="D16" s="13"/>
      <c r="E16" s="14"/>
      <c r="F16" s="14"/>
      <c r="G16" s="9"/>
      <c r="I16" s="21"/>
    </row>
    <row r="17" spans="2:41" x14ac:dyDescent="0.35">
      <c r="C17" s="6"/>
      <c r="D17" s="13"/>
      <c r="E17" s="14"/>
      <c r="F17" s="14"/>
      <c r="G17" s="9"/>
    </row>
    <row r="18" spans="2:41" x14ac:dyDescent="0.35">
      <c r="C18" s="6"/>
      <c r="D18" s="13"/>
      <c r="E18" s="14"/>
      <c r="F18" s="14"/>
      <c r="G18" s="9"/>
      <c r="I18" t="s">
        <v>21</v>
      </c>
      <c r="J18" s="21">
        <f>J10/J9</f>
        <v>21.87</v>
      </c>
    </row>
    <row r="19" spans="2:41" ht="13.15" thickBot="1" x14ac:dyDescent="0.4">
      <c r="C19" s="7"/>
      <c r="D19" s="15"/>
      <c r="E19" s="16"/>
      <c r="F19" s="16"/>
      <c r="G19" s="10"/>
      <c r="I19" t="s">
        <v>22</v>
      </c>
      <c r="J19" s="21">
        <f>J12/J9</f>
        <v>0.64800730149072105</v>
      </c>
    </row>
    <row r="20" spans="2:41" x14ac:dyDescent="0.35">
      <c r="C20" s="1"/>
      <c r="D20" s="1"/>
      <c r="E20" s="1"/>
      <c r="F20" s="1"/>
      <c r="G20" s="2"/>
      <c r="I20" t="s">
        <v>23</v>
      </c>
      <c r="J20" s="21">
        <f>J18-J19</f>
        <v>21.221992698509279</v>
      </c>
    </row>
    <row r="21" spans="2:41" ht="13.15" x14ac:dyDescent="0.4">
      <c r="B21" s="27"/>
      <c r="C21" s="28"/>
      <c r="D21" s="29"/>
      <c r="E21" s="29"/>
      <c r="F21" s="29"/>
      <c r="G21" s="30"/>
    </row>
    <row r="23" spans="2:41" ht="13.15" thickBot="1" x14ac:dyDescent="0.4"/>
    <row r="24" spans="2:41" ht="13.15" x14ac:dyDescent="0.4">
      <c r="C24" s="23" t="s">
        <v>1</v>
      </c>
      <c r="D24" s="25" t="s">
        <v>0</v>
      </c>
      <c r="E24" s="25"/>
      <c r="F24" s="25"/>
      <c r="G24" s="26"/>
    </row>
    <row r="25" spans="2:41" ht="13.15" x14ac:dyDescent="0.4">
      <c r="C25" s="24"/>
      <c r="D25" s="3" t="s">
        <v>4</v>
      </c>
      <c r="E25" s="4" t="s">
        <v>2</v>
      </c>
      <c r="F25" s="4" t="s">
        <v>5</v>
      </c>
      <c r="G25" s="5" t="s">
        <v>3</v>
      </c>
      <c r="I25" s="17" t="s">
        <v>8</v>
      </c>
      <c r="J25">
        <v>0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>
        <v>7</v>
      </c>
      <c r="R25">
        <v>8</v>
      </c>
      <c r="S25">
        <v>9</v>
      </c>
      <c r="T25">
        <v>10</v>
      </c>
      <c r="U25">
        <v>11</v>
      </c>
      <c r="V25">
        <v>12</v>
      </c>
      <c r="W25">
        <v>13</v>
      </c>
      <c r="X25">
        <v>14</v>
      </c>
      <c r="Y25">
        <v>15</v>
      </c>
      <c r="Z25">
        <v>16</v>
      </c>
      <c r="AA25">
        <v>17</v>
      </c>
      <c r="AB25">
        <v>18</v>
      </c>
      <c r="AC25">
        <v>19</v>
      </c>
      <c r="AD25">
        <v>20</v>
      </c>
      <c r="AE25">
        <v>21</v>
      </c>
      <c r="AF25">
        <v>22</v>
      </c>
      <c r="AG25">
        <v>23</v>
      </c>
      <c r="AH25">
        <v>24</v>
      </c>
      <c r="AI25">
        <v>25</v>
      </c>
      <c r="AJ25">
        <v>26</v>
      </c>
      <c r="AK25">
        <v>27</v>
      </c>
      <c r="AL25">
        <v>28</v>
      </c>
      <c r="AM25">
        <v>29</v>
      </c>
      <c r="AN25">
        <v>30</v>
      </c>
      <c r="AO25" t="s">
        <v>14</v>
      </c>
    </row>
    <row r="26" spans="2:41" x14ac:dyDescent="0.35">
      <c r="B26" s="22">
        <v>1</v>
      </c>
      <c r="C26" s="6" t="s">
        <v>7</v>
      </c>
      <c r="D26" s="11">
        <v>1</v>
      </c>
      <c r="E26" s="12">
        <v>1.0274000000000001</v>
      </c>
      <c r="F26" s="12">
        <v>1.0548</v>
      </c>
      <c r="G26" s="8">
        <f ca="1">_xll.VoseInput(TEMP!C26)+_xll.VosePERT($D26,$E26,$F26)</f>
        <v>1.0102256625127379</v>
      </c>
      <c r="I26" t="s">
        <v>9</v>
      </c>
      <c r="J26" s="18">
        <v>91828</v>
      </c>
      <c r="K26" s="18">
        <f ca="1">J26*_xll.VosePERT($D$26,$E$26,$F$26)</f>
        <v>93430.751894850764</v>
      </c>
      <c r="L26" s="18">
        <f ca="1">K26*_xll.VosePERT($D$26,$E$26,$F$26)</f>
        <v>95881.55851796073</v>
      </c>
      <c r="M26" s="18">
        <f ca="1">L26*_xll.VosePERT($D$26,$E$26,$F$26)</f>
        <v>99587.304345733195</v>
      </c>
      <c r="N26" s="18">
        <f ca="1">M26*_xll.VosePERT($D$26,$E$26,$F$26)</f>
        <v>103401.25897792532</v>
      </c>
      <c r="O26" s="18">
        <f ca="1">N26*_xll.VosePERT($D$26,$E$26,$F$26)</f>
        <v>105684.14915022277</v>
      </c>
      <c r="P26" s="18">
        <f ca="1">O26*_xll.VosePERT($D$26,$E$26,$F$26)</f>
        <v>109158.54695011124</v>
      </c>
      <c r="Q26" s="18">
        <f ca="1">P26*_xll.VosePERT($D$26,$E$26,$F$26)</f>
        <v>110647.77420960712</v>
      </c>
      <c r="R26" s="18">
        <f ca="1">Q26*_xll.VosePERT($D$26,$E$26,$F$26)</f>
        <v>112003.94891521531</v>
      </c>
      <c r="S26" s="18">
        <f ca="1">R26*_xll.VosePERT($D$26,$E$26,$F$26)</f>
        <v>114903.435453745</v>
      </c>
      <c r="T26" s="18">
        <f ca="1">S26*_xll.VosePERT($D$26,$E$26,$F$26)</f>
        <v>118130.20540192052</v>
      </c>
      <c r="U26" s="18">
        <f ca="1">T26*_xll.VosePERT($D$26,$E$26,$F$26)</f>
        <v>119502.66173874169</v>
      </c>
      <c r="V26" s="18">
        <f ca="1">U26*_xll.VosePERT($D$26,$E$26,$F$26)</f>
        <v>120863.82896975271</v>
      </c>
      <c r="W26" s="18">
        <f ca="1">V26*_xll.VosePERT($D$26,$E$26,$F$26)</f>
        <v>125271.28221535066</v>
      </c>
      <c r="X26" s="18">
        <f ca="1">W26*_xll.VosePERT($D$26,$E$26,$F$26)</f>
        <v>127756.51363418635</v>
      </c>
      <c r="Y26" s="18">
        <f ca="1">X26*_xll.VosePERT($D$26,$E$26,$F$26)</f>
        <v>130420.38624101234</v>
      </c>
      <c r="Z26" s="18">
        <f ca="1">Y26*_xll.VosePERT($D$26,$E$26,$F$26)</f>
        <v>135854.09253632082</v>
      </c>
      <c r="AA26" s="18">
        <f ca="1">Z26*_xll.VosePERT($D$26,$E$26,$F$26)</f>
        <v>141290.65427117149</v>
      </c>
      <c r="AB26" s="18">
        <f ca="1">AA26*_xll.VosePERT($D$26,$E$26,$F$26)</f>
        <v>143560.02404636386</v>
      </c>
      <c r="AC26" s="18">
        <f ca="1">AB26*_xll.VosePERT($D$26,$E$26,$F$26)</f>
        <v>148171.24633451071</v>
      </c>
      <c r="AD26" s="18">
        <f ca="1">AC26*_xll.VosePERT($D$26,$E$26,$F$26)</f>
        <v>153876.49713643405</v>
      </c>
      <c r="AE26" s="18">
        <f ca="1">AD26*_xll.VosePERT($D$26,$E$26,$F$26)</f>
        <v>158122.50427281138</v>
      </c>
      <c r="AF26" s="18">
        <f ca="1">AE26*_xll.VosePERT($D$26,$E$26,$F$26)</f>
        <v>160764.43415370307</v>
      </c>
      <c r="AG26" s="18">
        <f ca="1">AF26*_xll.VosePERT($D$26,$E$26,$F$26)</f>
        <v>165155.37026151843</v>
      </c>
      <c r="AH26" s="18">
        <f ca="1">AG26*_xll.VosePERT($D$26,$E$26,$F$26)</f>
        <v>167991.0728858331</v>
      </c>
      <c r="AI26" s="18">
        <f ca="1">AH26*_xll.VosePERT($D$26,$E$26,$F$26)</f>
        <v>172204.82995021692</v>
      </c>
      <c r="AJ26" s="18">
        <f ca="1">AI26*_xll.VosePERT($D$26,$E$26,$F$26)</f>
        <v>178283.49718626463</v>
      </c>
      <c r="AK26" s="18">
        <f ca="1">AJ26*_xll.VosePERT($D$26,$E$26,$F$26)</f>
        <v>181835.08496352541</v>
      </c>
      <c r="AL26" s="18">
        <f ca="1">AK26*_xll.VosePERT($D$26,$E$26,$F$26)</f>
        <v>184495.71251796521</v>
      </c>
      <c r="AM26" s="18">
        <f ca="1">AL26*_xll.VosePERT($D$26,$E$26,$F$26)</f>
        <v>189800.04948000135</v>
      </c>
      <c r="AN26" s="18">
        <f ca="1">AM26*_xll.VosePERT($D$26,$E$26,$F$26)</f>
        <v>197437.97787424718</v>
      </c>
    </row>
    <row r="27" spans="2:41" x14ac:dyDescent="0.35">
      <c r="B27" s="22">
        <v>0.1</v>
      </c>
      <c r="C27" s="6" t="s">
        <v>10</v>
      </c>
      <c r="D27" s="11">
        <v>3.2219999999999999E-2</v>
      </c>
      <c r="E27" s="12">
        <v>3.5799999999999998E-2</v>
      </c>
      <c r="F27" s="12">
        <v>3.9379999999999998E-2</v>
      </c>
      <c r="G27" s="8">
        <f ca="1">_xll.VoseInput(TEMP!C27)+_xll.VosePERT($D27,$E27,$F27)</f>
        <v>3.5111050240499257E-2</v>
      </c>
      <c r="I27" t="s">
        <v>11</v>
      </c>
      <c r="J27" s="18">
        <v>3287</v>
      </c>
      <c r="K27" s="18">
        <f ca="1">K26*_xll.VosePERT($D$27,$E$27,$F$27)</f>
        <v>3346.6287408531107</v>
      </c>
      <c r="L27" s="18">
        <f ca="1">L26*_xll.VosePERT($D$27,$E$27,$F$27)</f>
        <v>3371.4698154191119</v>
      </c>
      <c r="M27" s="18">
        <f ca="1">M26*_xll.VosePERT($D$27,$E$27,$F$27)</f>
        <v>3633.7225618133662</v>
      </c>
      <c r="N27" s="18">
        <f ca="1">N26*_xll.VosePERT($D$27,$E$27,$F$27)</f>
        <v>3704.2679562608264</v>
      </c>
      <c r="O27" s="18">
        <f ca="1">O26*_xll.VosePERT($D$27,$E$27,$F$27)</f>
        <v>3694.5374944408945</v>
      </c>
      <c r="P27" s="18">
        <f ca="1">P26*_xll.VosePERT($D$27,$E$27,$F$27)</f>
        <v>3804.7070229211399</v>
      </c>
      <c r="Q27" s="18">
        <f ca="1">Q26*_xll.VosePERT($D$27,$E$27,$F$27)</f>
        <v>4116.4522365157191</v>
      </c>
      <c r="R27" s="18">
        <f ca="1">R26*_xll.VosePERT($D$27,$E$27,$F$27)</f>
        <v>3987.5898576411473</v>
      </c>
      <c r="S27" s="18">
        <f ca="1">S26*_xll.VosePERT($D$27,$E$27,$F$27)</f>
        <v>4182.0686510354535</v>
      </c>
      <c r="T27" s="18">
        <f ca="1">T26*_xll.VosePERT($D$27,$E$27,$F$27)</f>
        <v>4203.6170444456575</v>
      </c>
      <c r="U27" s="18">
        <f ca="1">U26*_xll.VosePERT($D$27,$E$27,$F$27)</f>
        <v>4131.6922263646857</v>
      </c>
      <c r="V27" s="18">
        <f ca="1">V26*_xll.VosePERT($D$27,$E$27,$F$27)</f>
        <v>4147.0466318960425</v>
      </c>
      <c r="W27" s="18">
        <f ca="1">W26*_xll.VosePERT($D$27,$E$27,$F$27)</f>
        <v>4468.2467843295617</v>
      </c>
      <c r="X27" s="18">
        <f ca="1">X26*_xll.VosePERT($D$27,$E$27,$F$27)</f>
        <v>4763.1477787170379</v>
      </c>
      <c r="Y27" s="18">
        <f ca="1">Y26*_xll.VosePERT($D$27,$E$27,$F$27)</f>
        <v>4623.3941629844776</v>
      </c>
      <c r="Z27" s="18">
        <f ca="1">Z26*_xll.VosePERT($D$27,$E$27,$F$27)</f>
        <v>5078.2748697250545</v>
      </c>
      <c r="AA27" s="18">
        <f ca="1">AA26*_xll.VosePERT($D$27,$E$27,$F$27)</f>
        <v>4727.0336113029698</v>
      </c>
      <c r="AB27" s="18">
        <f ca="1">AB26*_xll.VosePERT($D$27,$E$27,$F$27)</f>
        <v>5360.2432236082677</v>
      </c>
      <c r="AC27" s="18">
        <f ca="1">AC26*_xll.VosePERT($D$27,$E$27,$F$27)</f>
        <v>5019.3954672466498</v>
      </c>
      <c r="AD27" s="18">
        <f ca="1">AD26*_xll.VosePERT($D$27,$E$27,$F$27)</f>
        <v>5835.4621430968728</v>
      </c>
      <c r="AE27" s="18">
        <f ca="1">AE26*_xll.VosePERT($D$27,$E$27,$F$27)</f>
        <v>5240.2933596399134</v>
      </c>
      <c r="AF27" s="18">
        <f ca="1">AF26*_xll.VosePERT($D$27,$E$27,$F$27)</f>
        <v>6014.0739471311317</v>
      </c>
      <c r="AG27" s="18">
        <f ca="1">AG26*_xll.VosePERT($D$27,$E$27,$F$27)</f>
        <v>5760.6671258495317</v>
      </c>
      <c r="AH27" s="18">
        <f ca="1">AH26*_xll.VosePERT($D$27,$E$27,$F$27)</f>
        <v>5843.4325132368931</v>
      </c>
      <c r="AI27" s="18">
        <f ca="1">AI26*_xll.VosePERT($D$27,$E$27,$F$27)</f>
        <v>6426.6550918417433</v>
      </c>
      <c r="AJ27" s="18">
        <f ca="1">AJ26*_xll.VosePERT($D$27,$E$27,$F$27)</f>
        <v>5970.4389311925715</v>
      </c>
      <c r="AK27" s="18">
        <f ca="1">AK26*_xll.VosePERT($D$27,$E$27,$F$27)</f>
        <v>6358.1956147461733</v>
      </c>
      <c r="AL27" s="18">
        <f ca="1">AL26*_xll.VosePERT($D$27,$E$27,$F$27)</f>
        <v>6812.2162085597683</v>
      </c>
      <c r="AM27" s="18">
        <f ca="1">AM26*_xll.VosePERT($D$27,$E$27,$F$27)</f>
        <v>7047.7336209817777</v>
      </c>
      <c r="AN27" s="18">
        <f ca="1">AN26*_xll.VosePERT($D$27,$E$27,$F$27)</f>
        <v>7196.9080491025788</v>
      </c>
    </row>
    <row r="28" spans="2:41" x14ac:dyDescent="0.35">
      <c r="B28" s="22">
        <v>0.1</v>
      </c>
      <c r="C28" s="6" t="s">
        <v>12</v>
      </c>
      <c r="D28" s="11">
        <f>E28*0.9</f>
        <v>60.137999999999998</v>
      </c>
      <c r="E28" s="12">
        <v>66.819999999999993</v>
      </c>
      <c r="F28" s="12">
        <f>E28*1.1</f>
        <v>73.501999999999995</v>
      </c>
      <c r="G28" s="8">
        <f ca="1">_xll.VoseInput(TEMP!C28)+_xll.VosePERT($D28,$E28,$F28)</f>
        <v>70.818483563082836</v>
      </c>
      <c r="I28" t="s">
        <v>18</v>
      </c>
      <c r="J28" s="19">
        <v>182880</v>
      </c>
      <c r="K28" s="19">
        <f ca="1">K27*_xll.VosePERT($D$28,$E$28,$F$29)</f>
        <v>235175.77947962156</v>
      </c>
      <c r="L28" s="19">
        <f ca="1">L27*_xll.VosePERT($D$28,$E$28,$F$29)</f>
        <v>294294.48184331798</v>
      </c>
      <c r="M28" s="19">
        <f ca="1">M27*_xll.VosePERT($D$28,$E$28,$F$29)</f>
        <v>274232.51710139739</v>
      </c>
      <c r="N28" s="19">
        <f ca="1">N27*_xll.VosePERT($D$28,$E$28,$F$29)</f>
        <v>237223.19219509061</v>
      </c>
      <c r="O28" s="19">
        <f ca="1">O27*_xll.VosePERT($D$28,$E$28,$F$29)</f>
        <v>259377.9492804039</v>
      </c>
      <c r="P28" s="19">
        <f ca="1">P27*_xll.VosePERT($D$28,$E$28,$F$29)</f>
        <v>237202.00386081479</v>
      </c>
      <c r="Q28" s="19">
        <f ca="1">Q27*_xll.VosePERT($D$28,$E$28,$F$29)</f>
        <v>291999.92753625178</v>
      </c>
      <c r="R28" s="19">
        <f ca="1">R27*_xll.VosePERT($D$28,$E$28,$F$29)</f>
        <v>329008.5460705703</v>
      </c>
      <c r="S28" s="19">
        <f ca="1">S27*_xll.VosePERT($D$28,$E$28,$F$29)</f>
        <v>257937.0231331875</v>
      </c>
      <c r="T28" s="19">
        <f ca="1">T27*_xll.VosePERT($D$28,$E$28,$F$29)</f>
        <v>308847.37626703019</v>
      </c>
      <c r="U28" s="19">
        <f ca="1">U27*_xll.VosePERT($D$28,$E$28,$F$29)</f>
        <v>327572.09241667972</v>
      </c>
      <c r="V28" s="19">
        <f ca="1">V27*_xll.VosePERT($D$28,$E$28,$F$29)</f>
        <v>268510.69871327508</v>
      </c>
      <c r="W28" s="19">
        <f ca="1">W27*_xll.VosePERT($D$28,$E$28,$F$29)</f>
        <v>298698.5631298839</v>
      </c>
      <c r="X28" s="19">
        <f ca="1">X27*_xll.VosePERT($D$28,$E$28,$F$29)</f>
        <v>326656.20007510256</v>
      </c>
      <c r="Y28" s="19">
        <f ca="1">Y27*_xll.VosePERT($D$28,$E$28,$F$29)</f>
        <v>364213.79239398765</v>
      </c>
      <c r="Z28" s="19">
        <f ca="1">Z27*_xll.VosePERT($D$28,$E$28,$F$29)</f>
        <v>336048.5069922785</v>
      </c>
      <c r="AA28" s="19">
        <f ca="1">AA27*_xll.VosePERT($D$28,$E$28,$F$29)</f>
        <v>351733.6703859666</v>
      </c>
      <c r="AB28" s="19">
        <f ca="1">AB27*_xll.VosePERT($D$28,$E$28,$F$29)</f>
        <v>389472.83778299141</v>
      </c>
      <c r="AC28" s="19">
        <f ca="1">AC27*_xll.VosePERT($D$28,$E$28,$F$29)</f>
        <v>342137.5185267349</v>
      </c>
      <c r="AD28" s="19">
        <f ca="1">AD27*_xll.VosePERT($D$28,$E$28,$F$29)</f>
        <v>395644.63948982634</v>
      </c>
      <c r="AE28" s="19">
        <f ca="1">AE27*_xll.VosePERT($D$28,$E$28,$F$29)</f>
        <v>348969.94872860442</v>
      </c>
      <c r="AF28" s="19">
        <f ca="1">AF27*_xll.VosePERT($D$28,$E$28,$F$29)</f>
        <v>466324.82582307304</v>
      </c>
      <c r="AG28" s="19">
        <f ca="1">AG27*_xll.VosePERT($D$28,$E$28,$F$29)</f>
        <v>435101.90326961299</v>
      </c>
      <c r="AH28" s="19">
        <f ca="1">AH27*_xll.VosePERT($D$28,$E$28,$F$29)</f>
        <v>370700.62992068724</v>
      </c>
      <c r="AI28" s="19">
        <f ca="1">AI27*_xll.VosePERT($D$28,$E$28,$F$29)</f>
        <v>464929.35638542537</v>
      </c>
      <c r="AJ28" s="19">
        <f ca="1">AJ27*_xll.VosePERT($D$28,$E$28,$F$29)</f>
        <v>479364.43057637365</v>
      </c>
      <c r="AK28" s="19">
        <f ca="1">AK27*_xll.VosePERT($D$28,$E$28,$F$29)</f>
        <v>497811.21108603274</v>
      </c>
      <c r="AL28" s="19">
        <f ca="1">AL27*_xll.VosePERT($D$28,$E$28,$F$29)</f>
        <v>445084.82901122957</v>
      </c>
      <c r="AM28" s="19">
        <f ca="1">AM27*_xll.VosePERT($D$28,$E$28,$F$29)</f>
        <v>495873.62252926524</v>
      </c>
      <c r="AN28" s="19">
        <f ca="1">AN27*_xll.VosePERT($D$28,$E$28,$F$29)</f>
        <v>539642.96058905101</v>
      </c>
      <c r="AO28" s="20"/>
    </row>
    <row r="29" spans="2:41" x14ac:dyDescent="0.35">
      <c r="B29" t="s">
        <v>20</v>
      </c>
      <c r="C29" s="6" t="s">
        <v>13</v>
      </c>
      <c r="D29" s="11">
        <v>80</v>
      </c>
      <c r="E29" s="12">
        <v>90</v>
      </c>
      <c r="F29" s="12">
        <v>100</v>
      </c>
      <c r="G29" s="8">
        <f ca="1">_xll.VoseInput(TEMP!C29)+_xll.VosePERT($D29,$E29,$F29)</f>
        <v>94.888307826995273</v>
      </c>
      <c r="I29" t="s">
        <v>19</v>
      </c>
      <c r="J29" s="21">
        <f>J28</f>
        <v>182880</v>
      </c>
      <c r="K29" s="21">
        <f ca="1">K28*_xll.VosePERT($D$11,$E$11,$F$11)/100</f>
        <v>206425.14986527289</v>
      </c>
      <c r="L29" s="21">
        <f ca="1">L28*_xll.VosePERT($D$11,$E$11,$F$11)/100</f>
        <v>264495.7052944852</v>
      </c>
      <c r="M29" s="21">
        <f ca="1">M28*_xll.VosePERT($D$11,$E$11,$F$11)/100</f>
        <v>235352.8824151404</v>
      </c>
      <c r="N29" s="21">
        <f ca="1">N28*_xll.VosePERT($D$11,$E$11,$F$11)/100</f>
        <v>213751.26116151761</v>
      </c>
      <c r="O29" s="21">
        <f ca="1">O28*_xll.VosePERT($D$11,$E$11,$F$11)/100</f>
        <v>222206.02112203182</v>
      </c>
      <c r="P29" s="21">
        <f ca="1">P28*_xll.VosePERT($D$11,$E$11,$F$11)/100</f>
        <v>202523.42368521131</v>
      </c>
      <c r="Q29" s="21">
        <f ca="1">Q28*_xll.VosePERT($D$11,$E$11,$F$11)/100</f>
        <v>250540.773921518</v>
      </c>
      <c r="R29" s="21">
        <f ca="1">R28*_xll.VosePERT($D$11,$E$11,$F$11)/100</f>
        <v>281484.70679616043</v>
      </c>
      <c r="S29" s="21">
        <f ca="1">S28*_xll.VosePERT($D$11,$E$11,$F$11)/100</f>
        <v>215033.6385860095</v>
      </c>
      <c r="T29" s="21">
        <f ca="1">T28*_xll.VosePERT($D$11,$E$11,$F$11)/100</f>
        <v>277490.01405906287</v>
      </c>
      <c r="U29" s="21">
        <f ca="1">U28*_xll.VosePERT($D$11,$E$11,$F$11)/100</f>
        <v>294230.26614389394</v>
      </c>
      <c r="V29" s="21">
        <f ca="1">V28*_xll.VosePERT($D$11,$E$11,$F$11)/100</f>
        <v>258078.77731198777</v>
      </c>
      <c r="W29" s="21">
        <f ca="1">W28*_xll.VosePERT($D$11,$E$11,$F$11)/100</f>
        <v>269752.52894731658</v>
      </c>
      <c r="X29" s="21">
        <f ca="1">X28*_xll.VosePERT($D$11,$E$11,$F$11)/100</f>
        <v>309053.80627150618</v>
      </c>
      <c r="Y29" s="21">
        <f ca="1">Y28*_xll.VosePERT($D$11,$E$11,$F$11)/100</f>
        <v>311356.47657592769</v>
      </c>
      <c r="Z29" s="21">
        <f ca="1">Z28*_xll.VosePERT($D$11,$E$11,$F$11)/100</f>
        <v>331279.66418832762</v>
      </c>
      <c r="AA29" s="21">
        <f ca="1">AA28*_xll.VosePERT($D$11,$E$11,$F$11)/100</f>
        <v>301918.53577924304</v>
      </c>
      <c r="AB29" s="21">
        <f ca="1">AB28*_xll.VosePERT($D$11,$E$11,$F$11)/100</f>
        <v>367778.85697140021</v>
      </c>
      <c r="AC29" s="21">
        <f ca="1">AC28*_xll.VosePERT($D$11,$E$11,$F$11)/100</f>
        <v>303925.72968914645</v>
      </c>
      <c r="AD29" s="21">
        <f ca="1">AD28*_xll.VosePERT($D$11,$E$11,$F$11)/100</f>
        <v>331672.97725940822</v>
      </c>
      <c r="AE29" s="21">
        <f ca="1">AE28*_xll.VosePERT($D$11,$E$11,$F$11)/100</f>
        <v>328032.60945037979</v>
      </c>
      <c r="AF29" s="21">
        <f ca="1">AF28*_xll.VosePERT($D$11,$E$11,$F$11)/100</f>
        <v>407593.29903076903</v>
      </c>
      <c r="AG29" s="21">
        <f ca="1">AG28*_xll.VosePERT($D$11,$E$11,$F$11)/100</f>
        <v>405120.66399560496</v>
      </c>
      <c r="AH29" s="21">
        <f ca="1">AH28*_xll.VosePERT($D$11,$E$11,$F$11)/100</f>
        <v>339022.23531261715</v>
      </c>
      <c r="AI29" s="21">
        <f ca="1">AI28*_xll.VosePERT($D$11,$E$11,$F$11)/100</f>
        <v>443983.23025542666</v>
      </c>
      <c r="AJ29" s="21">
        <f ca="1">AJ28*_xll.VosePERT($D$11,$E$11,$F$11)/100</f>
        <v>464010.8932053679</v>
      </c>
      <c r="AK29" s="21">
        <f ca="1">AK28*_xll.VosePERT($D$11,$E$11,$F$11)/100</f>
        <v>461073.59881891345</v>
      </c>
      <c r="AL29" s="21">
        <f ca="1">AL28*_xll.VosePERT($D$11,$E$11,$F$11)/100</f>
        <v>424407.72706339194</v>
      </c>
      <c r="AM29" s="21">
        <f ca="1">AM28*_xll.VosePERT($D$11,$E$11,$F$11)/100</f>
        <v>438150.12452886603</v>
      </c>
      <c r="AN29" s="21">
        <f ca="1">AN28*_xll.VosePERT($D$11,$E$11,$F$11)/100</f>
        <v>511988.81827633647</v>
      </c>
      <c r="AO29" s="20"/>
    </row>
    <row r="30" spans="2:41" x14ac:dyDescent="0.35">
      <c r="B30" s="22">
        <v>0.1</v>
      </c>
      <c r="C30" s="6" t="s">
        <v>15</v>
      </c>
      <c r="D30" s="13">
        <f>0.9*E30</f>
        <v>2.3346729996346363E-2</v>
      </c>
      <c r="E30" s="14">
        <f>71/2737</f>
        <v>2.5940811107051515E-2</v>
      </c>
      <c r="F30" s="14">
        <f>1.1*E30</f>
        <v>2.853489221775667E-2</v>
      </c>
      <c r="G30" s="8">
        <f ca="1">_xll.VoseInput(TEMP!C30)+_xll.VosePERT($D30,$E30,$F30)</f>
        <v>2.7579601363029751E-2</v>
      </c>
      <c r="I30" t="s">
        <v>16</v>
      </c>
      <c r="J30" s="19">
        <f>71*30</f>
        <v>2130</v>
      </c>
      <c r="K30" s="19">
        <f ca="1">K27*_xll.VosePERT($D30,$E30,$F30)*30</f>
        <v>2586.2433588729218</v>
      </c>
      <c r="L30" s="19">
        <f ca="1">L27*_xll.VosePERT($D30,$E30,$F30)*30</f>
        <v>2600.9265538633549</v>
      </c>
      <c r="M30" s="19">
        <f ca="1">M27*_xll.VosePERT($D30,$E30,$F30)*30</f>
        <v>2898.9011345803351</v>
      </c>
      <c r="N30" s="19">
        <f ca="1">N27*_xll.VosePERT($D30,$E30,$F30)*30</f>
        <v>2825.847093017941</v>
      </c>
      <c r="O30" s="19">
        <f ca="1">O27*_xll.VosePERT($D30,$E30,$F30)*30</f>
        <v>2902.0102727775297</v>
      </c>
      <c r="P30" s="19">
        <f ca="1">P27*_xll.VosePERT($D30,$E30,$F30)*30</f>
        <v>3125.4579712870382</v>
      </c>
      <c r="Q30" s="19">
        <f ca="1">Q27*_xll.VosePERT($D30,$E30,$F30)*30</f>
        <v>2998.6362298960039</v>
      </c>
      <c r="R30" s="19">
        <f ca="1">R27*_xll.VosePERT($D30,$E30,$F30)*30</f>
        <v>3111.3475745302635</v>
      </c>
      <c r="S30" s="19">
        <f ca="1">S27*_xll.VosePERT($D30,$E30,$F30)*30</f>
        <v>3362.5164029980269</v>
      </c>
      <c r="T30" s="19">
        <f ca="1">T27*_xll.VosePERT($D30,$E30,$F30)*30</f>
        <v>3333.0413559962758</v>
      </c>
      <c r="U30" s="19">
        <f ca="1">U27*_xll.VosePERT($D30,$E30,$F30)*30</f>
        <v>3420.2304540966188</v>
      </c>
      <c r="V30" s="19">
        <f ca="1">V27*_xll.VosePERT($D30,$E30,$F30)*30</f>
        <v>3304.4198242779803</v>
      </c>
      <c r="W30" s="19">
        <f ca="1">W27*_xll.VosePERT($D30,$E30,$F30)*30</f>
        <v>3230.425579986133</v>
      </c>
      <c r="X30" s="19">
        <f ca="1">X27*_xll.VosePERT($D30,$E30,$F30)*30</f>
        <v>3848.2475657314217</v>
      </c>
      <c r="Y30" s="19">
        <f ca="1">Y27*_xll.VosePERT($D30,$E30,$F30)*30</f>
        <v>3498.4619038354522</v>
      </c>
      <c r="Z30" s="19">
        <f ca="1">Z27*_xll.VosePERT($D30,$E30,$F30)*30</f>
        <v>4055.2028723171625</v>
      </c>
      <c r="AA30" s="19">
        <f ca="1">AA27*_xll.VosePERT($D30,$E30,$F30)*30</f>
        <v>3690.006490066658</v>
      </c>
      <c r="AB30" s="19">
        <f ca="1">AB27*_xll.VosePERT($D30,$E30,$F30)*30</f>
        <v>4178.8862254166934</v>
      </c>
      <c r="AC30" s="19">
        <f ca="1">AC27*_xll.VosePERT($D30,$E30,$F30)*30</f>
        <v>3740.410558575159</v>
      </c>
      <c r="AD30" s="19">
        <f ca="1">AD27*_xll.VosePERT($D30,$E30,$F30)*30</f>
        <v>4607.0184022786698</v>
      </c>
      <c r="AE30" s="19">
        <f ca="1">AE27*_xll.VosePERT($D30,$E30,$F30)*30</f>
        <v>3838.3993424015148</v>
      </c>
      <c r="AF30" s="19">
        <f ca="1">AF27*_xll.VosePERT($D30,$E30,$F30)*30</f>
        <v>4751.6752350668467</v>
      </c>
      <c r="AG30" s="19">
        <f ca="1">AG27*_xll.VosePERT($D30,$E30,$F30)*30</f>
        <v>4662.6193958464855</v>
      </c>
      <c r="AH30" s="19">
        <f ca="1">AH27*_xll.VosePERT($D30,$E30,$F30)*30</f>
        <v>4267.2771741066299</v>
      </c>
      <c r="AI30" s="19">
        <f ca="1">AI27*_xll.VosePERT($D30,$E30,$F30)*30</f>
        <v>4955.0846542899717</v>
      </c>
      <c r="AJ30" s="19">
        <f ca="1">AJ27*_xll.VosePERT($D30,$E30,$F30)*30</f>
        <v>4659.879970764644</v>
      </c>
      <c r="AK30" s="19">
        <f ca="1">AK27*_xll.VosePERT($D30,$E30,$F30)*30</f>
        <v>5261.0046896200347</v>
      </c>
      <c r="AL30" s="19">
        <f ca="1">AL27*_xll.VosePERT($D30,$E30,$F30)*30</f>
        <v>5325.7043621127013</v>
      </c>
      <c r="AM30" s="19">
        <f ca="1">AM27*_xll.VosePERT($D30,$E30,$F30)*30</f>
        <v>5542.5086382548407</v>
      </c>
      <c r="AN30" s="19">
        <f ca="1">AN27*_xll.VosePERT($D30,$E30,$F30)*30</f>
        <v>5686.1791531729004</v>
      </c>
      <c r="AO30" s="20"/>
    </row>
    <row r="31" spans="2:41" x14ac:dyDescent="0.35">
      <c r="C31" s="6"/>
      <c r="D31" s="11"/>
      <c r="E31" s="12"/>
      <c r="F31" s="12"/>
      <c r="G31" s="8"/>
      <c r="I31" t="s">
        <v>17</v>
      </c>
      <c r="J31" s="21">
        <f>J29-J30</f>
        <v>180750</v>
      </c>
      <c r="K31" s="21">
        <f t="shared" ref="K31" ca="1" si="2">K29-K30</f>
        <v>203838.90650639997</v>
      </c>
      <c r="L31" s="21">
        <f t="shared" ref="L31:AN31" ca="1" si="3">L29-L30</f>
        <v>261894.77874062184</v>
      </c>
      <c r="M31" s="21">
        <f t="shared" ca="1" si="3"/>
        <v>232453.98128056005</v>
      </c>
      <c r="N31" s="21">
        <f t="shared" ca="1" si="3"/>
        <v>210925.41406849967</v>
      </c>
      <c r="O31" s="21">
        <f t="shared" ca="1" si="3"/>
        <v>219304.01084925429</v>
      </c>
      <c r="P31" s="21">
        <f t="shared" ca="1" si="3"/>
        <v>199397.96571392426</v>
      </c>
      <c r="Q31" s="21">
        <f t="shared" ca="1" si="3"/>
        <v>247542.13769162199</v>
      </c>
      <c r="R31" s="21">
        <f t="shared" ca="1" si="3"/>
        <v>278373.35922163015</v>
      </c>
      <c r="S31" s="21">
        <f t="shared" ca="1" si="3"/>
        <v>211671.12218301147</v>
      </c>
      <c r="T31" s="21">
        <f t="shared" ca="1" si="3"/>
        <v>274156.9727030666</v>
      </c>
      <c r="U31" s="21">
        <f t="shared" ca="1" si="3"/>
        <v>290810.03568979731</v>
      </c>
      <c r="V31" s="21">
        <f t="shared" ca="1" si="3"/>
        <v>254774.35748770979</v>
      </c>
      <c r="W31" s="21">
        <f t="shared" ca="1" si="3"/>
        <v>266522.10336733045</v>
      </c>
      <c r="X31" s="21">
        <f t="shared" ca="1" si="3"/>
        <v>305205.55870577478</v>
      </c>
      <c r="Y31" s="21">
        <f t="shared" ca="1" si="3"/>
        <v>307858.01467209222</v>
      </c>
      <c r="Z31" s="21">
        <f t="shared" ca="1" si="3"/>
        <v>327224.46131601045</v>
      </c>
      <c r="AA31" s="21">
        <f t="shared" ca="1" si="3"/>
        <v>298228.5292891764</v>
      </c>
      <c r="AB31" s="21">
        <f t="shared" ca="1" si="3"/>
        <v>363599.97074598353</v>
      </c>
      <c r="AC31" s="21">
        <f t="shared" ca="1" si="3"/>
        <v>300185.31913057127</v>
      </c>
      <c r="AD31" s="21">
        <f t="shared" ca="1" si="3"/>
        <v>327065.95885712956</v>
      </c>
      <c r="AE31" s="21">
        <f t="shared" ca="1" si="3"/>
        <v>324194.21010797826</v>
      </c>
      <c r="AF31" s="21">
        <f t="shared" ca="1" si="3"/>
        <v>402841.62379570218</v>
      </c>
      <c r="AG31" s="21">
        <f t="shared" ca="1" si="3"/>
        <v>400458.04459975846</v>
      </c>
      <c r="AH31" s="21">
        <f t="shared" ca="1" si="3"/>
        <v>334754.95813851053</v>
      </c>
      <c r="AI31" s="21">
        <f t="shared" ca="1" si="3"/>
        <v>439028.14560113667</v>
      </c>
      <c r="AJ31" s="21">
        <f t="shared" ca="1" si="3"/>
        <v>459351.01323460328</v>
      </c>
      <c r="AK31" s="21">
        <f t="shared" ca="1" si="3"/>
        <v>455812.5941292934</v>
      </c>
      <c r="AL31" s="21">
        <f t="shared" ca="1" si="3"/>
        <v>419082.02270127926</v>
      </c>
      <c r="AM31" s="21">
        <f t="shared" ca="1" si="3"/>
        <v>432607.6158906112</v>
      </c>
      <c r="AN31" s="21">
        <f t="shared" ca="1" si="3"/>
        <v>506302.63912316359</v>
      </c>
      <c r="AO31" s="19">
        <f ca="1">_xll.VoseOutput()+J31+NPV(0.03,K31:AN31)</f>
        <v>6044233.2412529262</v>
      </c>
    </row>
    <row r="32" spans="2:41" x14ac:dyDescent="0.35">
      <c r="C32" s="6"/>
      <c r="D32" s="11"/>
      <c r="E32" s="12"/>
      <c r="F32" s="12"/>
      <c r="G32" s="8"/>
    </row>
    <row r="33" spans="3:7" x14ac:dyDescent="0.35">
      <c r="C33" s="6" t="s">
        <v>6</v>
      </c>
      <c r="D33" s="13">
        <v>0</v>
      </c>
      <c r="E33" s="14">
        <v>0.02</v>
      </c>
      <c r="F33" s="14">
        <v>0.04</v>
      </c>
      <c r="G33" s="8">
        <f ca="1">_xll.VosePERT(D33,E33,F33)</f>
        <v>2.0484892684365902E-2</v>
      </c>
    </row>
    <row r="34" spans="3:7" x14ac:dyDescent="0.35">
      <c r="C34" s="6"/>
      <c r="D34" s="13"/>
      <c r="E34" s="14"/>
      <c r="F34" s="14"/>
      <c r="G34" s="9"/>
    </row>
    <row r="35" spans="3:7" x14ac:dyDescent="0.35">
      <c r="C35" s="6"/>
      <c r="D35" s="13"/>
      <c r="E35" s="14"/>
      <c r="F35" s="14"/>
      <c r="G35" s="9"/>
    </row>
    <row r="36" spans="3:7" x14ac:dyDescent="0.35">
      <c r="C36" s="6"/>
      <c r="D36" s="13"/>
      <c r="E36" s="14"/>
      <c r="F36" s="14"/>
      <c r="G36" s="9"/>
    </row>
    <row r="37" spans="3:7" ht="13.15" thickBot="1" x14ac:dyDescent="0.4">
      <c r="C37" s="7"/>
      <c r="D37" s="15"/>
      <c r="E37" s="16"/>
      <c r="F37" s="16"/>
      <c r="G37" s="10"/>
    </row>
  </sheetData>
  <mergeCells count="4">
    <mergeCell ref="C6:C7"/>
    <mergeCell ref="D6:G6"/>
    <mergeCell ref="C24:C25"/>
    <mergeCell ref="D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4119-5D66-4F49-8735-AA68A75F02B3}">
  <sheetPr codeName="Sheet2"/>
  <dimension ref="A1"/>
  <sheetViews>
    <sheetView workbookViewId="0"/>
  </sheetViews>
  <sheetFormatPr defaultRowHeight="12.75" x14ac:dyDescent="0.3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5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623888</xdr:colOff>
                <xdr:row>3</xdr:row>
                <xdr:rowOff>33338</xdr:rowOff>
              </to>
            </anchor>
          </objectPr>
        </oleObject>
      </mc:Choice>
      <mc:Fallback>
        <oleObject progId="Packager Shell Object" shapeId="2053" r:id="rId4"/>
      </mc:Fallback>
    </mc:AlternateContent>
    <mc:AlternateContent xmlns:mc="http://schemas.openxmlformats.org/markup-compatibility/2006">
      <mc:Choice Requires="x14">
        <oleObject progId="Packager Shell Object" shapeId="2139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85725</xdr:colOff>
                <xdr:row>3</xdr:row>
                <xdr:rowOff>33338</xdr:rowOff>
              </to>
            </anchor>
          </objectPr>
        </oleObject>
      </mc:Choice>
      <mc:Fallback>
        <oleObject progId="Packager Shell Object" shapeId="213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ModelRiskSYS1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Vose Software</dc:creator>
  <cp:keywords/>
  <dc:description/>
  <cp:lastModifiedBy>Andy Lim</cp:lastModifiedBy>
  <dcterms:created xsi:type="dcterms:W3CDTF">2003-03-28T17:02:24Z</dcterms:created>
  <dcterms:modified xsi:type="dcterms:W3CDTF">2020-03-07T10:28:06Z</dcterms:modified>
  <cp:category/>
  <cp:contentStatus/>
</cp:coreProperties>
</file>