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y\Dropbox\Journal Submissions\EMA A Cost Benefit Analysis of retrospectively identifying missed compensable billings in the Emergency Department\"/>
    </mc:Choice>
  </mc:AlternateContent>
  <xr:revisionPtr revIDLastSave="0" documentId="13_ncr:1_{E721A3EF-1C82-4411-A88C-585FF1FC309A}" xr6:coauthVersionLast="45" xr6:coauthVersionMax="45" xr10:uidLastSave="{00000000-0000-0000-0000-000000000000}"/>
  <bookViews>
    <workbookView xWindow="47880" yWindow="-120" windowWidth="29040" windowHeight="18240" xr2:uid="{00000000-000D-0000-FFFF-FFFF00000000}"/>
  </bookViews>
  <sheets>
    <sheet name="TEMP" sheetId="3" r:id="rId1"/>
    <sheet name="ModelRiskSYS1" sheetId="2" state="hidden" r:id="rId2"/>
  </sheets>
  <definedNames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5000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SimOpt_AccountDomain" hidden="1">""</definedName>
    <definedName name="SimOpt_AccountName" hidden="1">""</definedName>
    <definedName name="SimOpt_AccountPassword" hidden="1">""</definedName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10000</definedName>
    <definedName name="SimOpt_Seed0" hidden="1">1</definedName>
    <definedName name="SimOpt_SeedFixed" hidden="1">0</definedName>
    <definedName name="SimOpt_SeedMultiplyType" hidden="1">0</definedName>
    <definedName name="SimOpt_ServerAddress" hidden="1">""</definedName>
    <definedName name="SimOpt_ShowResultsAtEnd" hidden="1">1</definedName>
    <definedName name="SimOpt_SimName0" hidden="1">""</definedName>
    <definedName name="SimOpt_SimName1" hidden="1">""</definedName>
    <definedName name="SimOpt_SimsCount" hidden="1">1</definedName>
    <definedName name="SimOpt_StopOnOutputError" hidden="1">0</definedName>
    <definedName name="SimOpt_UploadEnabled" hidden="1">0</definedName>
    <definedName name="SimOpt_UploadModel" hidden="1">0</definedName>
    <definedName name="SimOpt_UploadProfile" hidden="1">""</definedName>
    <definedName name="SimOpt_UploadRemotely" hidden="1">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3" l="1"/>
  <c r="J30" i="3" l="1"/>
  <c r="J12" i="3"/>
  <c r="J19" i="3" s="1"/>
  <c r="F28" i="3" l="1"/>
  <c r="D28" i="3"/>
  <c r="E30" i="3"/>
  <c r="D30" i="3" s="1"/>
  <c r="J29" i="3"/>
  <c r="G33" i="3"/>
  <c r="G27" i="3"/>
  <c r="G29" i="3"/>
  <c r="K26" i="3"/>
  <c r="G28" i="3"/>
  <c r="G26" i="3"/>
  <c r="J31" i="3" l="1"/>
  <c r="F30" i="3"/>
  <c r="J10" i="3"/>
  <c r="J18" i="3" s="1"/>
  <c r="E12" i="3"/>
  <c r="G8" i="3"/>
  <c r="G10" i="3"/>
  <c r="K9" i="3"/>
  <c r="G11" i="3"/>
  <c r="K27" i="3"/>
  <c r="L26" i="3"/>
  <c r="G30" i="3"/>
  <c r="L8" i="3"/>
  <c r="G15" i="3"/>
  <c r="G9" i="3"/>
  <c r="J11" i="3" l="1"/>
  <c r="J13" i="3" s="1"/>
  <c r="J20" i="3"/>
  <c r="F12" i="3"/>
  <c r="D12" i="3"/>
  <c r="K28" i="3"/>
  <c r="M8" i="3"/>
  <c r="L9" i="3"/>
  <c r="K30" i="3"/>
  <c r="K10" i="3"/>
  <c r="L27" i="3"/>
  <c r="K12" i="3"/>
  <c r="M26" i="3"/>
  <c r="G12" i="3"/>
  <c r="L28" i="3" l="1"/>
  <c r="L30" i="3"/>
  <c r="K29" i="3"/>
  <c r="L10" i="3"/>
  <c r="L12" i="3"/>
  <c r="K11" i="3"/>
  <c r="N8" i="3"/>
  <c r="N26" i="3"/>
  <c r="M27" i="3"/>
  <c r="M9" i="3"/>
  <c r="K31" i="3" l="1"/>
  <c r="K13" i="3"/>
  <c r="M28" i="3"/>
  <c r="M30" i="3"/>
  <c r="L29" i="3"/>
  <c r="M12" i="3"/>
  <c r="N9" i="3"/>
  <c r="M10" i="3"/>
  <c r="N27" i="3"/>
  <c r="O8" i="3"/>
  <c r="L11" i="3"/>
  <c r="O26" i="3"/>
  <c r="L31" i="3" l="1"/>
  <c r="L13" i="3"/>
  <c r="N30" i="3"/>
  <c r="N28" i="3"/>
  <c r="M29" i="3"/>
  <c r="O27" i="3"/>
  <c r="O9" i="3"/>
  <c r="P26" i="3"/>
  <c r="N10" i="3"/>
  <c r="N12" i="3"/>
  <c r="P8" i="3"/>
  <c r="M11" i="3"/>
  <c r="M31" i="3" l="1"/>
  <c r="M13" i="3"/>
  <c r="O30" i="3"/>
  <c r="N29" i="3"/>
  <c r="O28" i="3"/>
  <c r="O10" i="3"/>
  <c r="O12" i="3"/>
  <c r="Q8" i="3"/>
  <c r="N11" i="3"/>
  <c r="P9" i="3"/>
  <c r="P27" i="3"/>
  <c r="Q26" i="3"/>
  <c r="N31" i="3" l="1"/>
  <c r="N13" i="3"/>
  <c r="P28" i="3"/>
  <c r="O29" i="3"/>
  <c r="P30" i="3"/>
  <c r="R26" i="3"/>
  <c r="P10" i="3"/>
  <c r="R8" i="3"/>
  <c r="O11" i="3"/>
  <c r="Q27" i="3"/>
  <c r="P12" i="3"/>
  <c r="Q9" i="3"/>
  <c r="O31" i="3" l="1"/>
  <c r="O13" i="3"/>
  <c r="Q30" i="3"/>
  <c r="P29" i="3"/>
  <c r="Q28" i="3"/>
  <c r="Q10" i="3"/>
  <c r="S8" i="3"/>
  <c r="R27" i="3"/>
  <c r="Q12" i="3"/>
  <c r="P11" i="3"/>
  <c r="S26" i="3"/>
  <c r="R9" i="3"/>
  <c r="P31" i="3" l="1"/>
  <c r="P13" i="3"/>
  <c r="R30" i="3"/>
  <c r="R28" i="3"/>
  <c r="Q29" i="3"/>
  <c r="R10" i="3"/>
  <c r="R12" i="3"/>
  <c r="S9" i="3"/>
  <c r="Q11" i="3"/>
  <c r="S27" i="3"/>
  <c r="T8" i="3"/>
  <c r="T26" i="3"/>
  <c r="Q31" i="3" l="1"/>
  <c r="Q13" i="3"/>
  <c r="S28" i="3"/>
  <c r="R29" i="3"/>
  <c r="S30" i="3"/>
  <c r="U26" i="3"/>
  <c r="S10" i="3"/>
  <c r="R11" i="3"/>
  <c r="T27" i="3"/>
  <c r="S12" i="3"/>
  <c r="U8" i="3"/>
  <c r="T9" i="3"/>
  <c r="R31" i="3" l="1"/>
  <c r="R13" i="3"/>
  <c r="T28" i="3"/>
  <c r="S29" i="3"/>
  <c r="T30" i="3"/>
  <c r="T10" i="3"/>
  <c r="S11" i="3"/>
  <c r="T12" i="3"/>
  <c r="U27" i="3"/>
  <c r="V8" i="3"/>
  <c r="V26" i="3"/>
  <c r="U9" i="3"/>
  <c r="S31" i="3" l="1"/>
  <c r="S13" i="3"/>
  <c r="U28" i="3"/>
  <c r="T29" i="3"/>
  <c r="U30" i="3"/>
  <c r="U10" i="3"/>
  <c r="W8" i="3"/>
  <c r="U12" i="3"/>
  <c r="V9" i="3"/>
  <c r="V27" i="3"/>
  <c r="W26" i="3"/>
  <c r="T11" i="3"/>
  <c r="T31" i="3" l="1"/>
  <c r="T13" i="3"/>
  <c r="V30" i="3"/>
  <c r="U29" i="3"/>
  <c r="V28" i="3"/>
  <c r="X26" i="3"/>
  <c r="V12" i="3"/>
  <c r="V10" i="3"/>
  <c r="X8" i="3"/>
  <c r="W27" i="3"/>
  <c r="W9" i="3"/>
  <c r="U11" i="3"/>
  <c r="U31" i="3" l="1"/>
  <c r="U13" i="3"/>
  <c r="W30" i="3"/>
  <c r="W28" i="3"/>
  <c r="V29" i="3"/>
  <c r="V11" i="3"/>
  <c r="W10" i="3"/>
  <c r="W12" i="3"/>
  <c r="Y8" i="3"/>
  <c r="X27" i="3"/>
  <c r="X9" i="3"/>
  <c r="Y26" i="3"/>
  <c r="V31" i="3" l="1"/>
  <c r="V13" i="3"/>
  <c r="X28" i="3"/>
  <c r="X30" i="3"/>
  <c r="W29" i="3"/>
  <c r="Y27" i="3"/>
  <c r="Z26" i="3"/>
  <c r="W11" i="3"/>
  <c r="Y9" i="3"/>
  <c r="X10" i="3"/>
  <c r="Z8" i="3"/>
  <c r="X12" i="3"/>
  <c r="W31" i="3" l="1"/>
  <c r="W13" i="3"/>
  <c r="Y30" i="3"/>
  <c r="X29" i="3"/>
  <c r="Y28" i="3"/>
  <c r="Y12" i="3"/>
  <c r="AA26" i="3"/>
  <c r="X11" i="3"/>
  <c r="Z9" i="3"/>
  <c r="Y10" i="3"/>
  <c r="Z27" i="3"/>
  <c r="AA8" i="3"/>
  <c r="X31" i="3" l="1"/>
  <c r="X13" i="3"/>
  <c r="Z30" i="3"/>
  <c r="Z28" i="3"/>
  <c r="Y29" i="3"/>
  <c r="AB8" i="3"/>
  <c r="AA27" i="3"/>
  <c r="AA9" i="3"/>
  <c r="Y11" i="3"/>
  <c r="AB26" i="3"/>
  <c r="Z12" i="3"/>
  <c r="Z10" i="3"/>
  <c r="Y31" i="3" l="1"/>
  <c r="Y13" i="3"/>
  <c r="AA28" i="3"/>
  <c r="AA30" i="3"/>
  <c r="Z29" i="3"/>
  <c r="Z11" i="3"/>
  <c r="AA12" i="3"/>
  <c r="AC8" i="3"/>
  <c r="AC26" i="3"/>
  <c r="AA10" i="3"/>
  <c r="AB9" i="3"/>
  <c r="AB27" i="3"/>
  <c r="Z31" i="3" l="1"/>
  <c r="Z13" i="3"/>
  <c r="AB28" i="3"/>
  <c r="AA29" i="3"/>
  <c r="AB30" i="3"/>
  <c r="AB12" i="3"/>
  <c r="AD26" i="3"/>
  <c r="AA11" i="3"/>
  <c r="AD8" i="3"/>
  <c r="AC9" i="3"/>
  <c r="AC27" i="3"/>
  <c r="AB10" i="3"/>
  <c r="AA31" i="3" l="1"/>
  <c r="AA13" i="3"/>
  <c r="AC28" i="3"/>
  <c r="AC30" i="3"/>
  <c r="AB29" i="3"/>
  <c r="AB11" i="3"/>
  <c r="AC10" i="3"/>
  <c r="AD9" i="3"/>
  <c r="AD27" i="3"/>
  <c r="AE8" i="3"/>
  <c r="AE26" i="3"/>
  <c r="AC12" i="3"/>
  <c r="AB31" i="3" l="1"/>
  <c r="AB13" i="3"/>
  <c r="AD30" i="3"/>
  <c r="AC29" i="3"/>
  <c r="AD28" i="3"/>
  <c r="AF26" i="3"/>
  <c r="AE27" i="3"/>
  <c r="AF8" i="3"/>
  <c r="AE9" i="3"/>
  <c r="AD12" i="3"/>
  <c r="AC11" i="3"/>
  <c r="AD10" i="3"/>
  <c r="AC31" i="3" l="1"/>
  <c r="AC13" i="3"/>
  <c r="AE30" i="3"/>
  <c r="AE28" i="3"/>
  <c r="AD29" i="3"/>
  <c r="AD11" i="3"/>
  <c r="AG8" i="3"/>
  <c r="AG26" i="3"/>
  <c r="AF27" i="3"/>
  <c r="AE10" i="3"/>
  <c r="AF9" i="3"/>
  <c r="AE12" i="3"/>
  <c r="AD31" i="3" l="1"/>
  <c r="AD13" i="3"/>
  <c r="AF28" i="3"/>
  <c r="AE29" i="3"/>
  <c r="AF30" i="3"/>
  <c r="AF10" i="3"/>
  <c r="AH8" i="3"/>
  <c r="AF12" i="3"/>
  <c r="AH26" i="3"/>
  <c r="AG9" i="3"/>
  <c r="AE11" i="3"/>
  <c r="AG27" i="3"/>
  <c r="AE31" i="3" l="1"/>
  <c r="AE13" i="3"/>
  <c r="AG30" i="3"/>
  <c r="AF29" i="3"/>
  <c r="AG28" i="3"/>
  <c r="AG10" i="3"/>
  <c r="AI8" i="3"/>
  <c r="AG12" i="3"/>
  <c r="AH9" i="3"/>
  <c r="AH27" i="3"/>
  <c r="AI26" i="3"/>
  <c r="AF11" i="3"/>
  <c r="AF31" i="3" l="1"/>
  <c r="AF13" i="3"/>
  <c r="AH30" i="3"/>
  <c r="AH28" i="3"/>
  <c r="AG29" i="3"/>
  <c r="AJ26" i="3"/>
  <c r="AI9" i="3"/>
  <c r="AI27" i="3"/>
  <c r="AH10" i="3"/>
  <c r="AJ8" i="3"/>
  <c r="AH12" i="3"/>
  <c r="AG11" i="3"/>
  <c r="AG31" i="3" l="1"/>
  <c r="AG13" i="3"/>
  <c r="AI28" i="3"/>
  <c r="AH29" i="3"/>
  <c r="AI30" i="3"/>
  <c r="AJ27" i="3"/>
  <c r="AK8" i="3"/>
  <c r="AK26" i="3"/>
  <c r="AI10" i="3"/>
  <c r="AJ9" i="3"/>
  <c r="AI12" i="3"/>
  <c r="AH11" i="3"/>
  <c r="AH31" i="3" l="1"/>
  <c r="AH13" i="3"/>
  <c r="AJ28" i="3"/>
  <c r="AJ30" i="3"/>
  <c r="AI29" i="3"/>
  <c r="AK27" i="3"/>
  <c r="AJ10" i="3"/>
  <c r="AL26" i="3"/>
  <c r="AI11" i="3"/>
  <c r="AJ12" i="3"/>
  <c r="AL8" i="3"/>
  <c r="AK9" i="3"/>
  <c r="AI31" i="3" l="1"/>
  <c r="AI13" i="3"/>
  <c r="AK28" i="3"/>
  <c r="AJ29" i="3"/>
  <c r="AK30" i="3"/>
  <c r="AK10" i="3"/>
  <c r="AM26" i="3"/>
  <c r="AL27" i="3"/>
  <c r="AK12" i="3"/>
  <c r="AJ11" i="3"/>
  <c r="AM8" i="3"/>
  <c r="AL9" i="3"/>
  <c r="AJ31" i="3" l="1"/>
  <c r="AJ13" i="3"/>
  <c r="AL30" i="3"/>
  <c r="AK29" i="3"/>
  <c r="AL28" i="3"/>
  <c r="AN8" i="3"/>
  <c r="AM9" i="3"/>
  <c r="AL12" i="3"/>
  <c r="AN26" i="3"/>
  <c r="AL10" i="3"/>
  <c r="AM27" i="3"/>
  <c r="AK11" i="3"/>
  <c r="AK31" i="3" l="1"/>
  <c r="AK13" i="3"/>
  <c r="AM30" i="3"/>
  <c r="AM28" i="3"/>
  <c r="AL29" i="3"/>
  <c r="AN9" i="3"/>
  <c r="AM12" i="3"/>
  <c r="AN27" i="3"/>
  <c r="AM10" i="3"/>
  <c r="AL11" i="3"/>
  <c r="AL31" i="3" l="1"/>
  <c r="AL13" i="3"/>
  <c r="AN28" i="3"/>
  <c r="AN30" i="3"/>
  <c r="AM29" i="3"/>
  <c r="AM11" i="3"/>
  <c r="AN10" i="3"/>
  <c r="AN12" i="3"/>
  <c r="AM31" i="3" l="1"/>
  <c r="AM13" i="3"/>
  <c r="AN29" i="3"/>
  <c r="AN11" i="3"/>
  <c r="AN31" i="3" l="1"/>
  <c r="AN13" i="3"/>
  <c r="AO31" i="3"/>
  <c r="AO13" i="3"/>
</calcChain>
</file>

<file path=xl/sharedStrings.xml><?xml version="1.0" encoding="utf-8"?>
<sst xmlns="http://schemas.openxmlformats.org/spreadsheetml/2006/main" count="45" uniqueCount="24">
  <si>
    <t>Weeks</t>
  </si>
  <si>
    <t>Task</t>
  </si>
  <si>
    <t>M L</t>
  </si>
  <si>
    <t>Distribution</t>
  </si>
  <si>
    <t>Min</t>
  </si>
  <si>
    <t>Max</t>
  </si>
  <si>
    <t>Variation in Schedule Indexation</t>
  </si>
  <si>
    <t>Variation in Presentation Growth Rate</t>
  </si>
  <si>
    <t>Year</t>
  </si>
  <si>
    <t>Annual presentations</t>
  </si>
  <si>
    <t>Variation in Percentage Compensable</t>
  </si>
  <si>
    <t>Annual compensable</t>
  </si>
  <si>
    <t xml:space="preserve">Variation in $ per patient </t>
  </si>
  <si>
    <t>Variation in % recoverable</t>
  </si>
  <si>
    <t>NPV</t>
  </si>
  <si>
    <t>Variation in hours taken</t>
  </si>
  <si>
    <t>Cost of recovery</t>
  </si>
  <si>
    <t>Total $ recovered</t>
  </si>
  <si>
    <t>$ potentially recoverable</t>
  </si>
  <si>
    <t>$ actually recoverable</t>
  </si>
  <si>
    <t>80-100%</t>
  </si>
  <si>
    <t>$ recovered per patient</t>
  </si>
  <si>
    <t>$ cost per patient</t>
  </si>
  <si>
    <t>Net revenue per 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</si>
</sst>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"/>
    <numFmt numFmtId="165" formatCode="0.00000000000000"/>
    <numFmt numFmtId="166" formatCode="0.000000000"/>
  </numFmts>
  <fonts count="9" x14ac:knownFonts="1"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  <fill>
      <patternFill patternType="solid">
        <fgColor rgb="FFD9E1F2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6" fillId="2" borderId="10" xfId="0" applyFont="1" applyFill="1" applyBorder="1"/>
    <xf numFmtId="0" fontId="6" fillId="2" borderId="3" xfId="0" applyFont="1" applyFill="1" applyBorder="1"/>
    <xf numFmtId="164" fontId="4" fillId="0" borderId="9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wrapText="1"/>
    </xf>
    <xf numFmtId="1" fontId="0" fillId="0" borderId="0" xfId="0" applyNumberFormat="1"/>
    <xf numFmtId="44" fontId="0" fillId="0" borderId="0" xfId="1" applyFont="1"/>
    <xf numFmtId="166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distributed" wrapText="1"/>
    </xf>
    <xf numFmtId="0" fontId="5" fillId="2" borderId="6" xfId="0" applyFont="1" applyFill="1" applyBorder="1" applyAlignment="1">
      <alignment horizontal="center" vertical="distributed" wrapText="1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623888</xdr:colOff>
          <xdr:row>3</xdr:row>
          <xdr:rowOff>33338</xdr:rowOff>
        </xdr:to>
        <xdr:sp macro="" textlink="">
          <xdr:nvSpPr>
            <xdr:cNvPr id="2053" name="SIMXXXCACHE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85725</xdr:colOff>
          <xdr:row>3</xdr:row>
          <xdr:rowOff>38100</xdr:rowOff>
        </xdr:to>
        <xdr:sp macro="" textlink="">
          <xdr:nvSpPr>
            <xdr:cNvPr id="2143" name="PAGEOPTIONS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D4BDA7A-8212-4097-813C-91D194114E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B7C3-BB08-4C90-A1C7-1CECAE72C311}">
  <sheetPr codeName="Sheet3"/>
  <dimension ref="B5:AO37"/>
  <sheetViews>
    <sheetView tabSelected="1" zoomScale="85" zoomScaleNormal="85" workbookViewId="0">
      <selection activeCell="I4" sqref="I4"/>
    </sheetView>
  </sheetViews>
  <sheetFormatPr defaultRowHeight="12.75" x14ac:dyDescent="0.35"/>
  <cols>
    <col min="2" max="2" width="7.9296875" bestFit="1" customWidth="1"/>
    <col min="3" max="3" width="31.46484375" bestFit="1" customWidth="1"/>
    <col min="7" max="7" width="24.06640625" bestFit="1" customWidth="1"/>
    <col min="8" max="8" width="9.06640625" customWidth="1"/>
    <col min="9" max="9" width="20.53125" bestFit="1" customWidth="1"/>
    <col min="10" max="40" width="12" bestFit="1" customWidth="1"/>
    <col min="41" max="41" width="13.59765625" bestFit="1" customWidth="1"/>
    <col min="42" max="42" width="9.06640625" customWidth="1"/>
  </cols>
  <sheetData>
    <row r="5" spans="2:41" ht="13.15" thickBot="1" x14ac:dyDescent="0.4"/>
    <row r="6" spans="2:41" ht="13.15" x14ac:dyDescent="0.4">
      <c r="C6" s="27" t="s">
        <v>1</v>
      </c>
      <c r="D6" s="29" t="s">
        <v>0</v>
      </c>
      <c r="E6" s="29"/>
      <c r="F6" s="29"/>
      <c r="G6" s="30"/>
    </row>
    <row r="7" spans="2:41" ht="13.15" x14ac:dyDescent="0.4">
      <c r="C7" s="28"/>
      <c r="D7" s="3" t="s">
        <v>4</v>
      </c>
      <c r="E7" s="4" t="s">
        <v>2</v>
      </c>
      <c r="F7" s="4" t="s">
        <v>5</v>
      </c>
      <c r="G7" s="5" t="s">
        <v>3</v>
      </c>
      <c r="I7" s="17" t="s">
        <v>8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6</v>
      </c>
      <c r="Q7">
        <v>7</v>
      </c>
      <c r="R7">
        <v>8</v>
      </c>
      <c r="S7">
        <v>9</v>
      </c>
      <c r="T7">
        <v>10</v>
      </c>
      <c r="U7">
        <v>11</v>
      </c>
      <c r="V7">
        <v>12</v>
      </c>
      <c r="W7">
        <v>13</v>
      </c>
      <c r="X7">
        <v>14</v>
      </c>
      <c r="Y7">
        <v>15</v>
      </c>
      <c r="Z7">
        <v>16</v>
      </c>
      <c r="AA7">
        <v>17</v>
      </c>
      <c r="AB7">
        <v>18</v>
      </c>
      <c r="AC7">
        <v>19</v>
      </c>
      <c r="AD7">
        <v>20</v>
      </c>
      <c r="AE7">
        <v>21</v>
      </c>
      <c r="AF7">
        <v>22</v>
      </c>
      <c r="AG7">
        <v>23</v>
      </c>
      <c r="AH7">
        <v>24</v>
      </c>
      <c r="AI7">
        <v>25</v>
      </c>
      <c r="AJ7">
        <v>26</v>
      </c>
      <c r="AK7">
        <v>27</v>
      </c>
      <c r="AL7">
        <v>28</v>
      </c>
      <c r="AM7">
        <v>29</v>
      </c>
      <c r="AN7">
        <v>30</v>
      </c>
      <c r="AO7" t="s">
        <v>14</v>
      </c>
    </row>
    <row r="8" spans="2:41" x14ac:dyDescent="0.35">
      <c r="B8" s="22">
        <v>1</v>
      </c>
      <c r="C8" s="6" t="s">
        <v>7</v>
      </c>
      <c r="D8" s="11">
        <v>1</v>
      </c>
      <c r="E8" s="12">
        <v>1.0274000000000001</v>
      </c>
      <c r="F8" s="12">
        <v>1.0548</v>
      </c>
      <c r="G8" s="8">
        <f ca="1">_xll.VoseInput(TEMP!C8)+_xll.VosePERT($D8,$E8,$F8)</f>
        <v>1.0135583898598066</v>
      </c>
      <c r="I8" t="s">
        <v>9</v>
      </c>
      <c r="J8" s="18">
        <v>91828</v>
      </c>
      <c r="K8" s="18">
        <f ca="1">J8*_xll.VosePERT($D$8,$E$8,$F$8)</f>
        <v>93896.999812558512</v>
      </c>
      <c r="L8" s="18">
        <f ca="1">K8*_xll.VosePERT($D$8,$E$8,$F$8)</f>
        <v>95851.265985411053</v>
      </c>
      <c r="M8" s="18">
        <f ca="1">L8*_xll.VosePERT($D$8,$E$8,$F$8)</f>
        <v>98700.718907838105</v>
      </c>
      <c r="N8" s="18">
        <f ca="1">M8*_xll.VosePERT($D$8,$E$8,$F$8)</f>
        <v>101118.48704251758</v>
      </c>
      <c r="O8" s="18">
        <f ca="1">N8*_xll.VosePERT($D$8,$E$8,$F$8)</f>
        <v>105756.88588020107</v>
      </c>
      <c r="P8" s="18">
        <f ca="1">O8*_xll.VosePERT($D$8,$E$8,$F$8)</f>
        <v>107227.75014757511</v>
      </c>
      <c r="Q8" s="18">
        <f ca="1">P8*_xll.VosePERT($D$8,$E$8,$F$8)</f>
        <v>111076.40983234733</v>
      </c>
      <c r="R8" s="18">
        <f ca="1">Q8*_xll.VosePERT($D$8,$E$8,$F$8)</f>
        <v>113972.3686659817</v>
      </c>
      <c r="S8" s="18">
        <f ca="1">R8*_xll.VosePERT($D$8,$E$8,$F$8)</f>
        <v>117706.10234441784</v>
      </c>
      <c r="T8" s="18">
        <f ca="1">S8*_xll.VosePERT($D$8,$E$8,$F$8)</f>
        <v>122999.49563919175</v>
      </c>
      <c r="U8" s="18">
        <f ca="1">T8*_xll.VosePERT($D$8,$E$8,$F$8)</f>
        <v>126776.17085209482</v>
      </c>
      <c r="V8" s="18">
        <f ca="1">U8*_xll.VosePERT($D$8,$E$8,$F$8)</f>
        <v>129450.36348650539</v>
      </c>
      <c r="W8" s="18">
        <f ca="1">V8*_xll.VosePERT($D$8,$E$8,$F$8)</f>
        <v>132747.15664568616</v>
      </c>
      <c r="X8" s="18">
        <f ca="1">W8*_xll.VosePERT($D$8,$E$8,$F$8)</f>
        <v>137841.67993281398</v>
      </c>
      <c r="Y8" s="18">
        <f ca="1">X8*_xll.VosePERT($D$8,$E$8,$F$8)</f>
        <v>139400.31204853542</v>
      </c>
      <c r="Z8" s="18">
        <f ca="1">Y8*_xll.VosePERT($D$8,$E$8,$F$8)</f>
        <v>142018.94017423689</v>
      </c>
      <c r="AA8" s="18">
        <f ca="1">Z8*_xll.VosePERT($D$8,$E$8,$F$8)</f>
        <v>143498.46569540497</v>
      </c>
      <c r="AB8" s="18">
        <f ca="1">AA8*_xll.VosePERT($D$8,$E$8,$F$8)</f>
        <v>147053.89562274289</v>
      </c>
      <c r="AC8" s="18">
        <f ca="1">AB8*_xll.VosePERT($D$8,$E$8,$F$8)</f>
        <v>148173.90572531786</v>
      </c>
      <c r="AD8" s="18">
        <f ca="1">AC8*_xll.VosePERT($D$8,$E$8,$F$8)</f>
        <v>151162.22873769165</v>
      </c>
      <c r="AE8" s="18">
        <f ca="1">AD8*_xll.VosePERT($D$8,$E$8,$F$8)</f>
        <v>155598.5173694182</v>
      </c>
      <c r="AF8" s="18">
        <f ca="1">AE8*_xll.VosePERT($D$8,$E$8,$F$8)</f>
        <v>159909.93283950767</v>
      </c>
      <c r="AG8" s="18">
        <f ca="1">AF8*_xll.VosePERT($D$8,$E$8,$F$8)</f>
        <v>165736.8998653717</v>
      </c>
      <c r="AH8" s="18">
        <f ca="1">AG8*_xll.VosePERT($D$8,$E$8,$F$8)</f>
        <v>169330.77868864994</v>
      </c>
      <c r="AI8" s="18">
        <f ca="1">AH8*_xll.VosePERT($D$8,$E$8,$F$8)</f>
        <v>175149.36136064553</v>
      </c>
      <c r="AJ8" s="18">
        <f ca="1">AI8*_xll.VosePERT($D$8,$E$8,$F$8)</f>
        <v>180103.11622970414</v>
      </c>
      <c r="AK8" s="18">
        <f ca="1">AJ8*_xll.VosePERT($D$8,$E$8,$F$8)</f>
        <v>187524.07323562104</v>
      </c>
      <c r="AL8" s="18">
        <f ca="1">AK8*_xll.VosePERT($D$8,$E$8,$F$8)</f>
        <v>191792.5208465785</v>
      </c>
      <c r="AM8" s="18">
        <f ca="1">AL8*_xll.VosePERT($D$8,$E$8,$F$8)</f>
        <v>199700.87225235053</v>
      </c>
      <c r="AN8" s="18">
        <f ca="1">AM8*_xll.VosePERT($D$8,$E$8,$F$8)</f>
        <v>205976.59065739397</v>
      </c>
    </row>
    <row r="9" spans="2:41" x14ac:dyDescent="0.35">
      <c r="B9" s="22">
        <v>0.1</v>
      </c>
      <c r="C9" s="6" t="s">
        <v>10</v>
      </c>
      <c r="D9" s="11">
        <v>3.2219999999999999E-2</v>
      </c>
      <c r="E9" s="12">
        <v>3.5799999999999998E-2</v>
      </c>
      <c r="F9" s="12">
        <v>3.9379999999999998E-2</v>
      </c>
      <c r="G9" s="8">
        <f ca="1">_xll.VoseInput(TEMP!C9)+_xll.VosePERT($D9,$E9,$F9)</f>
        <v>3.7258757635846913E-2</v>
      </c>
      <c r="I9" t="s">
        <v>11</v>
      </c>
      <c r="J9" s="18">
        <v>3287</v>
      </c>
      <c r="K9" s="18">
        <f ca="1">K8*_xll.VosePERT($D$9,$E$9,$F$9)</f>
        <v>3456.5248560459163</v>
      </c>
      <c r="L9" s="18">
        <f ca="1">L8*_xll.VosePERT($D$9,$E$9,$F$9)</f>
        <v>3424.4769413452245</v>
      </c>
      <c r="M9" s="18">
        <f ca="1">M8*_xll.VosePERT($D$9,$E$9,$F$9)</f>
        <v>3408.6966868996669</v>
      </c>
      <c r="N9" s="18">
        <f ca="1">N8*_xll.VosePERT($D$9,$E$9,$F$9)</f>
        <v>3338.2800610434506</v>
      </c>
      <c r="O9" s="18">
        <f ca="1">O8*_xll.VosePERT($D$9,$E$9,$F$9)</f>
        <v>3504.2942680172473</v>
      </c>
      <c r="P9" s="18">
        <f ca="1">P8*_xll.VosePERT($D$9,$E$9,$F$9)</f>
        <v>3977.943782645209</v>
      </c>
      <c r="Q9" s="18">
        <f ca="1">Q8*_xll.VosePERT($D$9,$E$9,$F$9)</f>
        <v>3811.9403497017042</v>
      </c>
      <c r="R9" s="18">
        <f ca="1">R8*_xll.VosePERT($D$9,$E$9,$F$9)</f>
        <v>4116.0432279792985</v>
      </c>
      <c r="S9" s="18">
        <f ca="1">S8*_xll.VosePERT($D$9,$E$9,$F$9)</f>
        <v>4184.1594191527029</v>
      </c>
      <c r="T9" s="18">
        <f ca="1">T8*_xll.VosePERT($D$9,$E$9,$F$9)</f>
        <v>4630.9106498495794</v>
      </c>
      <c r="U9" s="18">
        <f ca="1">U8*_xll.VosePERT($D$9,$E$9,$F$9)</f>
        <v>4372.5344965037957</v>
      </c>
      <c r="V9" s="18">
        <f ca="1">V8*_xll.VosePERT($D$9,$E$9,$F$9)</f>
        <v>4518.3889857503036</v>
      </c>
      <c r="W9" s="18">
        <f ca="1">W8*_xll.VosePERT($D$9,$E$9,$F$9)</f>
        <v>4873.4883690551223</v>
      </c>
      <c r="X9" s="18">
        <f ca="1">X8*_xll.VosePERT($D$9,$E$9,$F$9)</f>
        <v>4974.1482934292608</v>
      </c>
      <c r="Y9" s="18">
        <f ca="1">Y8*_xll.VosePERT($D$9,$E$9,$F$9)</f>
        <v>5350.4288711673353</v>
      </c>
      <c r="Z9" s="18">
        <f ca="1">Z8*_xll.VosePERT($D$9,$E$9,$F$9)</f>
        <v>5248.3504512385016</v>
      </c>
      <c r="AA9" s="18">
        <f ca="1">AA8*_xll.VosePERT($D$9,$E$9,$F$9)</f>
        <v>5433.7817079298848</v>
      </c>
      <c r="AB9" s="18">
        <f ca="1">AB8*_xll.VosePERT($D$9,$E$9,$F$9)</f>
        <v>5203.3922060340619</v>
      </c>
      <c r="AC9" s="18">
        <f ca="1">AC8*_xll.VosePERT($D$9,$E$9,$F$9)</f>
        <v>5129.6847859301588</v>
      </c>
      <c r="AD9" s="18">
        <f ca="1">AD8*_xll.VosePERT($D$9,$E$9,$F$9)</f>
        <v>5652.5456245544228</v>
      </c>
      <c r="AE9" s="18">
        <f ca="1">AE8*_xll.VosePERT($D$9,$E$9,$F$9)</f>
        <v>5722.9310067394035</v>
      </c>
      <c r="AF9" s="18">
        <f ca="1">AF8*_xll.VosePERT($D$9,$E$9,$F$9)</f>
        <v>5750.7217742224129</v>
      </c>
      <c r="AG9" s="18">
        <f ca="1">AG8*_xll.VosePERT($D$9,$E$9,$F$9)</f>
        <v>5941.2759102482378</v>
      </c>
      <c r="AH9" s="18">
        <f ca="1">AH8*_xll.VosePERT($D$9,$E$9,$F$9)</f>
        <v>5862.7922554551433</v>
      </c>
      <c r="AI9" s="18">
        <f ca="1">AI8*_xll.VosePERT($D$9,$E$9,$F$9)</f>
        <v>5894.6929215511191</v>
      </c>
      <c r="AJ9" s="18">
        <f ca="1">AJ8*_xll.VosePERT($D$9,$E$9,$F$9)</f>
        <v>6832.9700506371337</v>
      </c>
      <c r="AK9" s="18">
        <f ca="1">AK8*_xll.VosePERT($D$9,$E$9,$F$9)</f>
        <v>6425.8128156950188</v>
      </c>
      <c r="AL9" s="18">
        <f ca="1">AL8*_xll.VosePERT($D$9,$E$9,$F$9)</f>
        <v>6664.9748646166108</v>
      </c>
      <c r="AM9" s="18">
        <f ca="1">AM8*_xll.VosePERT($D$9,$E$9,$F$9)</f>
        <v>7195.430638071045</v>
      </c>
      <c r="AN9" s="18">
        <f ca="1">AN8*_xll.VosePERT($D$9,$E$9,$F$9)</f>
        <v>7568.0745601513572</v>
      </c>
    </row>
    <row r="10" spans="2:41" x14ac:dyDescent="0.35">
      <c r="B10" s="22">
        <v>0.1</v>
      </c>
      <c r="C10" s="6" t="s">
        <v>12</v>
      </c>
      <c r="D10" s="11">
        <v>19.68</v>
      </c>
      <c r="E10" s="12">
        <v>21.87</v>
      </c>
      <c r="F10" s="12">
        <v>24.06</v>
      </c>
      <c r="G10" s="8">
        <f ca="1">_xll.VoseInput(TEMP!C10)+_xll.VosePERT($D10,$E10,$F10)</f>
        <v>21.193889296375719</v>
      </c>
      <c r="I10" t="s">
        <v>18</v>
      </c>
      <c r="J10" s="19">
        <f>21.87*J9</f>
        <v>71886.69</v>
      </c>
      <c r="K10" s="19">
        <f ca="1">K9*_xll.VosePERT($D$10,$E$10,$F$10)</f>
        <v>79881.071641455099</v>
      </c>
      <c r="L10" s="19">
        <f ca="1">L9*_xll.VosePERT($D$10,$E$10,$F$10)</f>
        <v>78674.239510322121</v>
      </c>
      <c r="M10" s="19">
        <f ca="1">M9*_xll.VosePERT($D$10,$E$10,$F$10)</f>
        <v>73337.496955095005</v>
      </c>
      <c r="N10" s="19">
        <f ca="1">N9*_xll.VosePERT($D$10,$E$10,$F$10)</f>
        <v>69884.613794913821</v>
      </c>
      <c r="O10" s="19">
        <f ca="1">O9*_xll.VosePERT($D$10,$E$10,$F$10)</f>
        <v>79109.854848380695</v>
      </c>
      <c r="P10" s="19">
        <f ca="1">P9*_xll.VosePERT($D$10,$E$10,$F$10)</f>
        <v>84879.505907253464</v>
      </c>
      <c r="Q10" s="19">
        <f ca="1">Q9*_xll.VosePERT($D$10,$E$10,$F$10)</f>
        <v>83104.691535837861</v>
      </c>
      <c r="R10" s="19">
        <f ca="1">R9*_xll.VosePERT($D$10,$E$10,$F$10)</f>
        <v>88369.252751102002</v>
      </c>
      <c r="S10" s="19">
        <f ca="1">S9*_xll.VosePERT($D$10,$E$10,$F$10)</f>
        <v>98103.122904877557</v>
      </c>
      <c r="T10" s="19">
        <f ca="1">T9*_xll.VosePERT($D$10,$E$10,$F$10)</f>
        <v>105943.35481666162</v>
      </c>
      <c r="U10" s="19">
        <f ca="1">U9*_xll.VosePERT($D$10,$E$10,$F$10)</f>
        <v>93576.230267018298</v>
      </c>
      <c r="V10" s="19">
        <f ca="1">V9*_xll.VosePERT($D$10,$E$10,$F$10)</f>
        <v>102736.69379631823</v>
      </c>
      <c r="W10" s="19">
        <f ca="1">W9*_xll.VosePERT($D$10,$E$10,$F$10)</f>
        <v>110881.33655203816</v>
      </c>
      <c r="X10" s="19">
        <f ca="1">X9*_xll.VosePERT($D$10,$E$10,$F$10)</f>
        <v>112242.63607057532</v>
      </c>
      <c r="Y10" s="19">
        <f ca="1">Y9*_xll.VosePERT($D$10,$E$10,$F$10)</f>
        <v>121385.93435748985</v>
      </c>
      <c r="Z10" s="19">
        <f ca="1">Z9*_xll.VosePERT($D$10,$E$10,$F$10)</f>
        <v>113051.17499276872</v>
      </c>
      <c r="AA10" s="19">
        <f ca="1">AA9*_xll.VosePERT($D$10,$E$10,$F$10)</f>
        <v>123760.50010458169</v>
      </c>
      <c r="AB10" s="19">
        <f ca="1">AB9*_xll.VosePERT($D$10,$E$10,$F$10)</f>
        <v>117334.3481998567</v>
      </c>
      <c r="AC10" s="19">
        <f ca="1">AC9*_xll.VosePERT($D$10,$E$10,$F$10)</f>
        <v>115535.46723310379</v>
      </c>
      <c r="AD10" s="19">
        <f ca="1">AD9*_xll.VosePERT($D$10,$E$10,$F$10)</f>
        <v>128534.92347030257</v>
      </c>
      <c r="AE10" s="19">
        <f ca="1">AE9*_xll.VosePERT($D$10,$E$10,$F$10)</f>
        <v>122510.91569751242</v>
      </c>
      <c r="AF10" s="19">
        <f ca="1">AF9*_xll.VosePERT($D$10,$E$10,$F$10)</f>
        <v>116381.44783995458</v>
      </c>
      <c r="AG10" s="19">
        <f ca="1">AG9*_xll.VosePERT($D$10,$E$10,$F$10)</f>
        <v>130835.62393889265</v>
      </c>
      <c r="AH10" s="19">
        <f ca="1">AH9*_xll.VosePERT($D$10,$E$10,$F$10)</f>
        <v>128937.69970054948</v>
      </c>
      <c r="AI10" s="19">
        <f ca="1">AI9*_xll.VosePERT($D$10,$E$10,$F$10)</f>
        <v>137510.29729920323</v>
      </c>
      <c r="AJ10" s="19">
        <f ca="1">AJ9*_xll.VosePERT($D$10,$E$10,$F$10)</f>
        <v>144828.9727763409</v>
      </c>
      <c r="AK10" s="19">
        <f ca="1">AK9*_xll.VosePERT($D$10,$E$10,$F$10)</f>
        <v>141853.3389665737</v>
      </c>
      <c r="AL10" s="19">
        <f ca="1">AL9*_xll.VosePERT($D$10,$E$10,$F$10)</f>
        <v>140581.94084957632</v>
      </c>
      <c r="AM10" s="19">
        <f ca="1">AM9*_xll.VosePERT($D$10,$E$10,$F$10)</f>
        <v>153212.81690819972</v>
      </c>
      <c r="AN10" s="19">
        <f ca="1">AN9*_xll.VosePERT($D$10,$E$10,$F$10)</f>
        <v>172634.93609036185</v>
      </c>
      <c r="AO10" s="20"/>
    </row>
    <row r="11" spans="2:41" x14ac:dyDescent="0.35">
      <c r="B11" t="s">
        <v>20</v>
      </c>
      <c r="C11" s="6" t="s">
        <v>13</v>
      </c>
      <c r="D11" s="11">
        <v>80</v>
      </c>
      <c r="E11" s="12">
        <v>90</v>
      </c>
      <c r="F11" s="12">
        <v>100</v>
      </c>
      <c r="G11" s="8">
        <f ca="1">_xll.VoseInput(TEMP!C11)+_xll.VosePERT($D11,$E11,$F11)</f>
        <v>82.851632505835866</v>
      </c>
      <c r="I11" t="s">
        <v>19</v>
      </c>
      <c r="J11" s="21">
        <f>J10</f>
        <v>71886.69</v>
      </c>
      <c r="K11" s="21">
        <f ca="1">K10*_xll.VosePERT($D$11,$E$11,$F$11)/100</f>
        <v>66443.865512991106</v>
      </c>
      <c r="L11" s="21">
        <f ca="1">L10*_xll.VosePERT($D$11,$E$11,$F$11)/100</f>
        <v>64985.55614021526</v>
      </c>
      <c r="M11" s="21">
        <f ca="1">M10*_xll.VosePERT($D$11,$E$11,$F$11)/100</f>
        <v>64744.363289372697</v>
      </c>
      <c r="N11" s="21">
        <f ca="1">N10*_xll.VosePERT($D$11,$E$11,$F$11)/100</f>
        <v>65514.319244933838</v>
      </c>
      <c r="O11" s="21">
        <f ca="1">O10*_xll.VosePERT($D$11,$E$11,$F$11)/100</f>
        <v>67850.07195237081</v>
      </c>
      <c r="P11" s="21">
        <f ca="1">P10*_xll.VosePERT($D$11,$E$11,$F$11)/100</f>
        <v>72505.022963380616</v>
      </c>
      <c r="Q11" s="21">
        <f ca="1">Q10*_xll.VosePERT($D$11,$E$11,$F$11)/100</f>
        <v>79814.814234298654</v>
      </c>
      <c r="R11" s="21">
        <f ca="1">R10*_xll.VosePERT($D$11,$E$11,$F$11)/100</f>
        <v>83262.216407179585</v>
      </c>
      <c r="S11" s="21">
        <f ca="1">S10*_xll.VosePERT($D$11,$E$11,$F$11)/100</f>
        <v>88911.650968083908</v>
      </c>
      <c r="T11" s="21">
        <f ca="1">T10*_xll.VosePERT($D$11,$E$11,$F$11)/100</f>
        <v>90929.05667708593</v>
      </c>
      <c r="U11" s="21">
        <f ca="1">U10*_xll.VosePERT($D$11,$E$11,$F$11)/100</f>
        <v>87863.382243497967</v>
      </c>
      <c r="V11" s="21">
        <f ca="1">V10*_xll.VosePERT($D$11,$E$11,$F$11)/100</f>
        <v>94322.055751563646</v>
      </c>
      <c r="W11" s="21">
        <f ca="1">W10*_xll.VosePERT($D$11,$E$11,$F$11)/100</f>
        <v>102196.16867400808</v>
      </c>
      <c r="X11" s="21">
        <f ca="1">X10*_xll.VosePERT($D$11,$E$11,$F$11)/100</f>
        <v>94915.995857117043</v>
      </c>
      <c r="Y11" s="21">
        <f ca="1">Y10*_xll.VosePERT($D$11,$E$11,$F$11)/100</f>
        <v>100106.68372087883</v>
      </c>
      <c r="Z11" s="21">
        <f ca="1">Z10*_xll.VosePERT($D$11,$E$11,$F$11)/100</f>
        <v>98636.589345380446</v>
      </c>
      <c r="AA11" s="21">
        <f ca="1">AA10*_xll.VosePERT($D$11,$E$11,$F$11)/100</f>
        <v>120126.50671631463</v>
      </c>
      <c r="AB11" s="21">
        <f ca="1">AB10*_xll.VosePERT($D$11,$E$11,$F$11)/100</f>
        <v>107072.97767432811</v>
      </c>
      <c r="AC11" s="21">
        <f ca="1">AC10*_xll.VosePERT($D$11,$E$11,$F$11)/100</f>
        <v>107124.16654055331</v>
      </c>
      <c r="AD11" s="21">
        <f ca="1">AD10*_xll.VosePERT($D$11,$E$11,$F$11)/100</f>
        <v>116756.4042898358</v>
      </c>
      <c r="AE11" s="21">
        <f ca="1">AE10*_xll.VosePERT($D$11,$E$11,$F$11)/100</f>
        <v>110063.45085801836</v>
      </c>
      <c r="AF11" s="21">
        <f ca="1">AF10*_xll.VosePERT($D$11,$E$11,$F$11)/100</f>
        <v>106502.25833840601</v>
      </c>
      <c r="AG11" s="21">
        <f ca="1">AG10*_xll.VosePERT($D$11,$E$11,$F$11)/100</f>
        <v>113900.49630250396</v>
      </c>
      <c r="AH11" s="21">
        <f ca="1">AH10*_xll.VosePERT($D$11,$E$11,$F$11)/100</f>
        <v>108162.74953545777</v>
      </c>
      <c r="AI11" s="21">
        <f ca="1">AI10*_xll.VosePERT($D$11,$E$11,$F$11)/100</f>
        <v>124207.10604217663</v>
      </c>
      <c r="AJ11" s="21">
        <f ca="1">AJ10*_xll.VosePERT($D$11,$E$11,$F$11)/100</f>
        <v>137512.63832936011</v>
      </c>
      <c r="AK11" s="21">
        <f ca="1">AK10*_xll.VosePERT($D$11,$E$11,$F$11)/100</f>
        <v>122426.48147741033</v>
      </c>
      <c r="AL11" s="21">
        <f ca="1">AL10*_xll.VosePERT($D$11,$E$11,$F$11)/100</f>
        <v>123429.52577235419</v>
      </c>
      <c r="AM11" s="21">
        <f ca="1">AM10*_xll.VosePERT($D$11,$E$11,$F$11)/100</f>
        <v>137333.11337346793</v>
      </c>
      <c r="AN11" s="21">
        <f ca="1">AN10*_xll.VosePERT($D$11,$E$11,$F$11)/100</f>
        <v>149656.0819125422</v>
      </c>
      <c r="AO11" s="20"/>
    </row>
    <row r="12" spans="2:41" x14ac:dyDescent="0.35">
      <c r="B12" s="22">
        <v>0.1</v>
      </c>
      <c r="C12" s="6" t="s">
        <v>15</v>
      </c>
      <c r="D12" s="13">
        <f>0.9*E12</f>
        <v>2.3346729996346363E-2</v>
      </c>
      <c r="E12" s="14">
        <f>71/2737</f>
        <v>2.5940811107051515E-2</v>
      </c>
      <c r="F12" s="14">
        <f>1.1*E12</f>
        <v>2.853489221775667E-2</v>
      </c>
      <c r="G12" s="8">
        <f ca="1">_xll.VoseInput(TEMP!C12)+_xll.VosePERT($D12,$E12,$F12)</f>
        <v>2.5483824536700589E-2</v>
      </c>
      <c r="I12" t="s">
        <v>16</v>
      </c>
      <c r="J12" s="19">
        <f>71*30</f>
        <v>2130</v>
      </c>
      <c r="K12" s="19">
        <f ca="1">K9*_xll.VosePERT($D12,$E12,$F12)*30</f>
        <v>2690.6391510711478</v>
      </c>
      <c r="L12" s="19">
        <f ca="1">L9*_xll.VosePERT($D12,$E12,$F12)*30</f>
        <v>2771.4786917985152</v>
      </c>
      <c r="M12" s="19">
        <f ca="1">M9*_xll.VosePERT($D12,$E12,$F12)*30</f>
        <v>2734.7553997716218</v>
      </c>
      <c r="N12" s="19">
        <f ca="1">N9*_xll.VosePERT($D12,$E12,$F12)*30</f>
        <v>2577.3758807441436</v>
      </c>
      <c r="O12" s="19">
        <f ca="1">O9*_xll.VosePERT($D12,$E12,$F12)*30</f>
        <v>2799.1898228115424</v>
      </c>
      <c r="P12" s="19">
        <f ca="1">P9*_xll.VosePERT($D12,$E12,$F12)*30</f>
        <v>3029.922199702462</v>
      </c>
      <c r="Q12" s="19">
        <f ca="1">Q9*_xll.VosePERT($D12,$E12,$F12)*30</f>
        <v>3004.8031357480513</v>
      </c>
      <c r="R12" s="19">
        <f ca="1">R9*_xll.VosePERT($D12,$E12,$F12)*30</f>
        <v>3036.7827967757371</v>
      </c>
      <c r="S12" s="19">
        <f ca="1">S9*_xll.VosePERT($D12,$E12,$F12)*30</f>
        <v>3001.9453888750668</v>
      </c>
      <c r="T12" s="19">
        <f ca="1">T9*_xll.VosePERT($D12,$E12,$F12)*30</f>
        <v>3442.4434970797406</v>
      </c>
      <c r="U12" s="19">
        <f ca="1">U9*_xll.VosePERT($D12,$E12,$F12)*30</f>
        <v>3408.2137002798536</v>
      </c>
      <c r="V12" s="19">
        <f ca="1">V9*_xll.VosePERT($D12,$E12,$F12)*30</f>
        <v>3713.9592421799043</v>
      </c>
      <c r="W12" s="19">
        <f ca="1">W9*_xll.VosePERT($D12,$E12,$F12)*30</f>
        <v>3984.8719866381039</v>
      </c>
      <c r="X12" s="19">
        <f ca="1">X9*_xll.VosePERT($D12,$E12,$F12)*30</f>
        <v>3844.3925831394495</v>
      </c>
      <c r="Y12" s="19">
        <f ca="1">Y9*_xll.VosePERT($D12,$E12,$F12)*30</f>
        <v>4189.5448453278295</v>
      </c>
      <c r="Z12" s="19">
        <f ca="1">Z9*_xll.VosePERT($D12,$E12,$F12)*30</f>
        <v>3968.624721651935</v>
      </c>
      <c r="AA12" s="19">
        <f ca="1">AA9*_xll.VosePERT($D12,$E12,$F12)*30</f>
        <v>4154.7912707818723</v>
      </c>
      <c r="AB12" s="19">
        <f ca="1">AB9*_xll.VosePERT($D12,$E12,$F12)*30</f>
        <v>4101.5687535771758</v>
      </c>
      <c r="AC12" s="19">
        <f ca="1">AC9*_xll.VosePERT($D12,$E12,$F12)*30</f>
        <v>3898.9487719836129</v>
      </c>
      <c r="AD12" s="19">
        <f ca="1">AD9*_xll.VosePERT($D12,$E12,$F12)*30</f>
        <v>4335.0100502602691</v>
      </c>
      <c r="AE12" s="19">
        <f ca="1">AE9*_xll.VosePERT($D12,$E12,$F12)*30</f>
        <v>4372.1456637316824</v>
      </c>
      <c r="AF12" s="19">
        <f ca="1">AF9*_xll.VosePERT($D12,$E12,$F12)*30</f>
        <v>4169.168446031611</v>
      </c>
      <c r="AG12" s="19">
        <f ca="1">AG9*_xll.VosePERT($D12,$E12,$F12)*30</f>
        <v>4432.9439612486412</v>
      </c>
      <c r="AH12" s="19">
        <f ca="1">AH9*_xll.VosePERT($D12,$E12,$F12)*30</f>
        <v>4681.8799146653655</v>
      </c>
      <c r="AI12" s="19">
        <f ca="1">AI9*_xll.VosePERT($D12,$E12,$F12)*30</f>
        <v>4526.2709920961233</v>
      </c>
      <c r="AJ12" s="19">
        <f ca="1">AJ9*_xll.VosePERT($D12,$E12,$F12)*30</f>
        <v>5380.7873574801606</v>
      </c>
      <c r="AK12" s="19">
        <f ca="1">AK9*_xll.VosePERT($D12,$E12,$F12)*30</f>
        <v>4784.4483637028898</v>
      </c>
      <c r="AL12" s="19">
        <f ca="1">AL9*_xll.VosePERT($D12,$E12,$F12)*30</f>
        <v>5319.7934136345748</v>
      </c>
      <c r="AM12" s="19">
        <f ca="1">AM9*_xll.VosePERT($D12,$E12,$F12)*30</f>
        <v>6022.652668224604</v>
      </c>
      <c r="AN12" s="19">
        <f ca="1">AN9*_xll.VosePERT($D12,$E12,$F12)*30</f>
        <v>5984.7748018402699</v>
      </c>
      <c r="AO12" s="20"/>
    </row>
    <row r="13" spans="2:41" x14ac:dyDescent="0.35">
      <c r="C13" s="6"/>
      <c r="D13" s="11"/>
      <c r="E13" s="12"/>
      <c r="F13" s="12"/>
      <c r="G13" s="8"/>
      <c r="I13" t="s">
        <v>17</v>
      </c>
      <c r="J13" s="21">
        <f>J11-J12</f>
        <v>69756.69</v>
      </c>
      <c r="K13" s="21">
        <f t="shared" ref="K13" ca="1" si="0">K11-K12</f>
        <v>63753.226361919958</v>
      </c>
      <c r="L13" s="21">
        <f t="shared" ref="L13:AN13" ca="1" si="1">L11-L12</f>
        <v>62214.077448416741</v>
      </c>
      <c r="M13" s="21">
        <f t="shared" ca="1" si="1"/>
        <v>62009.607889601073</v>
      </c>
      <c r="N13" s="21">
        <f t="shared" ca="1" si="1"/>
        <v>62936.943364189698</v>
      </c>
      <c r="O13" s="21">
        <f t="shared" ca="1" si="1"/>
        <v>65050.882129559264</v>
      </c>
      <c r="P13" s="21">
        <f t="shared" ca="1" si="1"/>
        <v>69475.100763678158</v>
      </c>
      <c r="Q13" s="21">
        <f t="shared" ca="1" si="1"/>
        <v>76810.011098550603</v>
      </c>
      <c r="R13" s="21">
        <f t="shared" ca="1" si="1"/>
        <v>80225.433610403852</v>
      </c>
      <c r="S13" s="21">
        <f t="shared" ca="1" si="1"/>
        <v>85909.705579208836</v>
      </c>
      <c r="T13" s="21">
        <f t="shared" ca="1" si="1"/>
        <v>87486.613180006185</v>
      </c>
      <c r="U13" s="21">
        <f t="shared" ca="1" si="1"/>
        <v>84455.168543218111</v>
      </c>
      <c r="V13" s="21">
        <f t="shared" ca="1" si="1"/>
        <v>90608.096509383744</v>
      </c>
      <c r="W13" s="21">
        <f t="shared" ca="1" si="1"/>
        <v>98211.296687369977</v>
      </c>
      <c r="X13" s="21">
        <f t="shared" ca="1" si="1"/>
        <v>91071.603273977598</v>
      </c>
      <c r="Y13" s="21">
        <f t="shared" ca="1" si="1"/>
        <v>95917.138875550998</v>
      </c>
      <c r="Z13" s="21">
        <f t="shared" ca="1" si="1"/>
        <v>94667.964623728505</v>
      </c>
      <c r="AA13" s="21">
        <f t="shared" ca="1" si="1"/>
        <v>115971.71544553275</v>
      </c>
      <c r="AB13" s="21">
        <f t="shared" ca="1" si="1"/>
        <v>102971.40892075094</v>
      </c>
      <c r="AC13" s="21">
        <f t="shared" ca="1" si="1"/>
        <v>103225.2177685697</v>
      </c>
      <c r="AD13" s="21">
        <f t="shared" ca="1" si="1"/>
        <v>112421.39423957553</v>
      </c>
      <c r="AE13" s="21">
        <f t="shared" ca="1" si="1"/>
        <v>105691.30519428667</v>
      </c>
      <c r="AF13" s="21">
        <f t="shared" ca="1" si="1"/>
        <v>102333.0898923744</v>
      </c>
      <c r="AG13" s="21">
        <f t="shared" ca="1" si="1"/>
        <v>109467.55234125532</v>
      </c>
      <c r="AH13" s="21">
        <f t="shared" ca="1" si="1"/>
        <v>103480.86962079241</v>
      </c>
      <c r="AI13" s="21">
        <f t="shared" ca="1" si="1"/>
        <v>119680.83505008051</v>
      </c>
      <c r="AJ13" s="21">
        <f t="shared" ca="1" si="1"/>
        <v>132131.85097187996</v>
      </c>
      <c r="AK13" s="21">
        <f t="shared" ca="1" si="1"/>
        <v>117642.03311370744</v>
      </c>
      <c r="AL13" s="21">
        <f t="shared" ca="1" si="1"/>
        <v>118109.73235871962</v>
      </c>
      <c r="AM13" s="21">
        <f t="shared" ca="1" si="1"/>
        <v>131310.46070524334</v>
      </c>
      <c r="AN13" s="21">
        <f t="shared" ca="1" si="1"/>
        <v>143671.30711070192</v>
      </c>
      <c r="AO13" s="19">
        <f ca="1">_xll.VoseOutput()+J13+NPV(0.03,K13:AN13)</f>
        <v>1852474.2868392279</v>
      </c>
    </row>
    <row r="14" spans="2:41" x14ac:dyDescent="0.35">
      <c r="C14" s="6"/>
      <c r="D14" s="11"/>
      <c r="E14" s="12"/>
      <c r="F14" s="12"/>
      <c r="G14" s="8"/>
    </row>
    <row r="15" spans="2:41" x14ac:dyDescent="0.35">
      <c r="C15" s="6" t="s">
        <v>6</v>
      </c>
      <c r="D15" s="13">
        <v>0</v>
      </c>
      <c r="E15" s="14">
        <v>0.02</v>
      </c>
      <c r="F15" s="14">
        <v>0.04</v>
      </c>
      <c r="G15" s="8">
        <f ca="1">_xll.VosePERT(D15,E15,F15)</f>
        <v>1.6185918577286601E-2</v>
      </c>
    </row>
    <row r="16" spans="2:41" x14ac:dyDescent="0.35">
      <c r="C16" s="6"/>
      <c r="D16" s="13"/>
      <c r="E16" s="14"/>
      <c r="F16" s="14"/>
      <c r="G16" s="9"/>
      <c r="I16" s="21"/>
    </row>
    <row r="17" spans="2:41" x14ac:dyDescent="0.35">
      <c r="C17" s="6"/>
      <c r="D17" s="13"/>
      <c r="E17" s="14"/>
      <c r="F17" s="14"/>
      <c r="G17" s="9"/>
    </row>
    <row r="18" spans="2:41" x14ac:dyDescent="0.35">
      <c r="C18" s="6"/>
      <c r="D18" s="13"/>
      <c r="E18" s="14"/>
      <c r="F18" s="14"/>
      <c r="G18" s="9"/>
      <c r="I18" t="s">
        <v>21</v>
      </c>
      <c r="J18" s="21">
        <f>J10/J9</f>
        <v>21.87</v>
      </c>
    </row>
    <row r="19" spans="2:41" ht="13.15" thickBot="1" x14ac:dyDescent="0.4">
      <c r="C19" s="7"/>
      <c r="D19" s="15"/>
      <c r="E19" s="16"/>
      <c r="F19" s="16"/>
      <c r="G19" s="10"/>
      <c r="I19" t="s">
        <v>22</v>
      </c>
      <c r="J19" s="21">
        <f>J12/J9</f>
        <v>0.64800730149072105</v>
      </c>
    </row>
    <row r="20" spans="2:41" x14ac:dyDescent="0.35">
      <c r="C20" s="1"/>
      <c r="D20" s="1"/>
      <c r="E20" s="1"/>
      <c r="F20" s="1"/>
      <c r="G20" s="2"/>
      <c r="I20" t="s">
        <v>23</v>
      </c>
      <c r="J20" s="21">
        <f>J18-J19</f>
        <v>21.221992698509279</v>
      </c>
    </row>
    <row r="21" spans="2:41" ht="13.15" x14ac:dyDescent="0.4">
      <c r="B21" s="23"/>
      <c r="C21" s="24"/>
      <c r="D21" s="25"/>
      <c r="E21" s="25"/>
      <c r="F21" s="25"/>
      <c r="G21" s="26"/>
    </row>
    <row r="23" spans="2:41" ht="13.15" thickBot="1" x14ac:dyDescent="0.4"/>
    <row r="24" spans="2:41" ht="13.15" x14ac:dyDescent="0.4">
      <c r="C24" s="27" t="s">
        <v>1</v>
      </c>
      <c r="D24" s="29" t="s">
        <v>0</v>
      </c>
      <c r="E24" s="29"/>
      <c r="F24" s="29"/>
      <c r="G24" s="30"/>
    </row>
    <row r="25" spans="2:41" ht="13.15" x14ac:dyDescent="0.4">
      <c r="C25" s="28"/>
      <c r="D25" s="3" t="s">
        <v>4</v>
      </c>
      <c r="E25" s="4" t="s">
        <v>2</v>
      </c>
      <c r="F25" s="4" t="s">
        <v>5</v>
      </c>
      <c r="G25" s="5" t="s">
        <v>3</v>
      </c>
      <c r="I25" s="17" t="s">
        <v>8</v>
      </c>
      <c r="J25">
        <v>0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>
        <v>7</v>
      </c>
      <c r="R25">
        <v>8</v>
      </c>
      <c r="S25">
        <v>9</v>
      </c>
      <c r="T25">
        <v>10</v>
      </c>
      <c r="U25">
        <v>11</v>
      </c>
      <c r="V25">
        <v>12</v>
      </c>
      <c r="W25">
        <v>13</v>
      </c>
      <c r="X25">
        <v>14</v>
      </c>
      <c r="Y25">
        <v>15</v>
      </c>
      <c r="Z25">
        <v>16</v>
      </c>
      <c r="AA25">
        <v>17</v>
      </c>
      <c r="AB25">
        <v>18</v>
      </c>
      <c r="AC25">
        <v>19</v>
      </c>
      <c r="AD25">
        <v>20</v>
      </c>
      <c r="AE25">
        <v>21</v>
      </c>
      <c r="AF25">
        <v>22</v>
      </c>
      <c r="AG25">
        <v>23</v>
      </c>
      <c r="AH25">
        <v>24</v>
      </c>
      <c r="AI25">
        <v>25</v>
      </c>
      <c r="AJ25">
        <v>26</v>
      </c>
      <c r="AK25">
        <v>27</v>
      </c>
      <c r="AL25">
        <v>28</v>
      </c>
      <c r="AM25">
        <v>29</v>
      </c>
      <c r="AN25">
        <v>30</v>
      </c>
      <c r="AO25" t="s">
        <v>14</v>
      </c>
    </row>
    <row r="26" spans="2:41" x14ac:dyDescent="0.35">
      <c r="B26" s="22">
        <v>1</v>
      </c>
      <c r="C26" s="6" t="s">
        <v>7</v>
      </c>
      <c r="D26" s="11">
        <v>1</v>
      </c>
      <c r="E26" s="12">
        <v>1.0274000000000001</v>
      </c>
      <c r="F26" s="12">
        <v>1.0548</v>
      </c>
      <c r="G26" s="8">
        <f ca="1">_xll.VoseInput(TEMP!C26)+_xll.VosePERT($D26,$E26,$F26)</f>
        <v>1.0318704029258186</v>
      </c>
      <c r="I26" t="s">
        <v>9</v>
      </c>
      <c r="J26" s="18">
        <v>91828</v>
      </c>
      <c r="K26" s="18">
        <f ca="1">J26*_xll.VosePERT($D$26,$E$26,$F$26)</f>
        <v>93096.461802837701</v>
      </c>
      <c r="L26" s="18">
        <f ca="1">K26*_xll.VosePERT($D$26,$E$26,$F$26)</f>
        <v>93986.937550883289</v>
      </c>
      <c r="M26" s="18">
        <f ca="1">L26*_xll.VosePERT($D$26,$E$26,$F$26)</f>
        <v>97626.445954983821</v>
      </c>
      <c r="N26" s="18">
        <f ca="1">M26*_xll.VosePERT($D$26,$E$26,$F$26)</f>
        <v>100409.7994058115</v>
      </c>
      <c r="O26" s="18">
        <f ca="1">N26*_xll.VosePERT($D$26,$E$26,$F$26)</f>
        <v>102636.51502448475</v>
      </c>
      <c r="P26" s="18">
        <f ca="1">O26*_xll.VosePERT($D$26,$E$26,$F$26)</f>
        <v>105110.87310270294</v>
      </c>
      <c r="Q26" s="18">
        <f ca="1">P26*_xll.VosePERT($D$26,$E$26,$F$26)</f>
        <v>107203.76656137389</v>
      </c>
      <c r="R26" s="18">
        <f ca="1">Q26*_xll.VosePERT($D$26,$E$26,$F$26)</f>
        <v>109510.24283183373</v>
      </c>
      <c r="S26" s="18">
        <f ca="1">R26*_xll.VosePERT($D$26,$E$26,$F$26)</f>
        <v>111356.94550716686</v>
      </c>
      <c r="T26" s="18">
        <f ca="1">S26*_xll.VosePERT($D$26,$E$26,$F$26)</f>
        <v>113209.23532704449</v>
      </c>
      <c r="U26" s="18">
        <f ca="1">T26*_xll.VosePERT($D$26,$E$26,$F$26)</f>
        <v>117864.67487789235</v>
      </c>
      <c r="V26" s="18">
        <f ca="1">U26*_xll.VosePERT($D$26,$E$26,$F$26)</f>
        <v>120814.1394445342</v>
      </c>
      <c r="W26" s="18">
        <f ca="1">V26*_xll.VosePERT($D$26,$E$26,$F$26)</f>
        <v>124859.6610425481</v>
      </c>
      <c r="X26" s="18">
        <f ca="1">W26*_xll.VosePERT($D$26,$E$26,$F$26)</f>
        <v>127027.77418300591</v>
      </c>
      <c r="Y26" s="18">
        <f ca="1">X26*_xll.VosePERT($D$26,$E$26,$F$26)</f>
        <v>129666.53839659787</v>
      </c>
      <c r="Z26" s="18">
        <f ca="1">Y26*_xll.VosePERT($D$26,$E$26,$F$26)</f>
        <v>132665.39411551994</v>
      </c>
      <c r="AA26" s="18">
        <f ca="1">Z26*_xll.VosePERT($D$26,$E$26,$F$26)</f>
        <v>136247.61163081927</v>
      </c>
      <c r="AB26" s="18">
        <f ca="1">AA26*_xll.VosePERT($D$26,$E$26,$F$26)</f>
        <v>139162.61750126127</v>
      </c>
      <c r="AC26" s="18">
        <f ca="1">AB26*_xll.VosePERT($D$26,$E$26,$F$26)</f>
        <v>144332.69514880225</v>
      </c>
      <c r="AD26" s="18">
        <f ca="1">AC26*_xll.VosePERT($D$26,$E$26,$F$26)</f>
        <v>148258.71625453111</v>
      </c>
      <c r="AE26" s="18">
        <f ca="1">AD26*_xll.VosePERT($D$26,$E$26,$F$26)</f>
        <v>153576.03343448834</v>
      </c>
      <c r="AF26" s="18">
        <f ca="1">AE26*_xll.VosePERT($D$26,$E$26,$F$26)</f>
        <v>159866.1638567078</v>
      </c>
      <c r="AG26" s="18">
        <f ca="1">AF26*_xll.VosePERT($D$26,$E$26,$F$26)</f>
        <v>164964.76134198325</v>
      </c>
      <c r="AH26" s="18">
        <f ca="1">AG26*_xll.VosePERT($D$26,$E$26,$F$26)</f>
        <v>168551.28851073477</v>
      </c>
      <c r="AI26" s="18">
        <f ca="1">AH26*_xll.VosePERT($D$26,$E$26,$F$26)</f>
        <v>175056.2073183881</v>
      </c>
      <c r="AJ26" s="18">
        <f ca="1">AI26*_xll.VosePERT($D$26,$E$26,$F$26)</f>
        <v>179478.29345217274</v>
      </c>
      <c r="AK26" s="18">
        <f ca="1">AJ26*_xll.VosePERT($D$26,$E$26,$F$26)</f>
        <v>184962.19286989959</v>
      </c>
      <c r="AL26" s="18">
        <f ca="1">AK26*_xll.VosePERT($D$26,$E$26,$F$26)</f>
        <v>191016.24289420072</v>
      </c>
      <c r="AM26" s="18">
        <f ca="1">AL26*_xll.VosePERT($D$26,$E$26,$F$26)</f>
        <v>198818.97751503621</v>
      </c>
      <c r="AN26" s="18">
        <f ca="1">AM26*_xll.VosePERT($D$26,$E$26,$F$26)</f>
        <v>205110.03408569036</v>
      </c>
    </row>
    <row r="27" spans="2:41" x14ac:dyDescent="0.35">
      <c r="B27" s="22">
        <v>0.1</v>
      </c>
      <c r="C27" s="6" t="s">
        <v>10</v>
      </c>
      <c r="D27" s="11">
        <v>3.2219999999999999E-2</v>
      </c>
      <c r="E27" s="12">
        <v>3.5799999999999998E-2</v>
      </c>
      <c r="F27" s="12">
        <v>3.9379999999999998E-2</v>
      </c>
      <c r="G27" s="8">
        <f ca="1">_xll.VoseInput(TEMP!C27)+_xll.VosePERT($D27,$E27,$F27)</f>
        <v>3.5362547304086528E-2</v>
      </c>
      <c r="I27" t="s">
        <v>11</v>
      </c>
      <c r="J27" s="18">
        <v>3287</v>
      </c>
      <c r="K27" s="18">
        <f ca="1">K26*_xll.VosePERT($D$27,$E$27,$F$27)</f>
        <v>3146.3954831561823</v>
      </c>
      <c r="L27" s="18">
        <f ca="1">L26*_xll.VosePERT($D$27,$E$27,$F$27)</f>
        <v>3368.0065296874627</v>
      </c>
      <c r="M27" s="18">
        <f ca="1">M26*_xll.VosePERT($D$27,$E$27,$F$27)</f>
        <v>3280.1741855501277</v>
      </c>
      <c r="N27" s="18">
        <f ca="1">N26*_xll.VosePERT($D$27,$E$27,$F$27)</f>
        <v>3610.9133644359372</v>
      </c>
      <c r="O27" s="18">
        <f ca="1">O26*_xll.VosePERT($D$27,$E$27,$F$27)</f>
        <v>3908.8453070800274</v>
      </c>
      <c r="P27" s="18">
        <f ca="1">P26*_xll.VosePERT($D$27,$E$27,$F$27)</f>
        <v>3624.7464572854292</v>
      </c>
      <c r="Q27" s="18">
        <f ca="1">Q26*_xll.VosePERT($D$27,$E$27,$F$27)</f>
        <v>3638.5922181017818</v>
      </c>
      <c r="R27" s="18">
        <f ca="1">R26*_xll.VosePERT($D$27,$E$27,$F$27)</f>
        <v>3843.9264338374128</v>
      </c>
      <c r="S27" s="18">
        <f ca="1">S26*_xll.VosePERT($D$27,$E$27,$F$27)</f>
        <v>3906.1631717170553</v>
      </c>
      <c r="T27" s="18">
        <f ca="1">T26*_xll.VosePERT($D$27,$E$27,$F$27)</f>
        <v>4234.702847585364</v>
      </c>
      <c r="U27" s="18">
        <f ca="1">U26*_xll.VosePERT($D$27,$E$27,$F$27)</f>
        <v>3982.0090710664795</v>
      </c>
      <c r="V27" s="18">
        <f ca="1">V26*_xll.VosePERT($D$27,$E$27,$F$27)</f>
        <v>4212.3421629058039</v>
      </c>
      <c r="W27" s="18">
        <f ca="1">W26*_xll.VosePERT($D$27,$E$27,$F$27)</f>
        <v>4725.6588386558569</v>
      </c>
      <c r="X27" s="18">
        <f ca="1">X26*_xll.VosePERT($D$27,$E$27,$F$27)</f>
        <v>4700.5293849971968</v>
      </c>
      <c r="Y27" s="18">
        <f ca="1">Y26*_xll.VosePERT($D$27,$E$27,$F$27)</f>
        <v>4744.7728441774834</v>
      </c>
      <c r="Z27" s="18">
        <f ca="1">Z26*_xll.VosePERT($D$27,$E$27,$F$27)</f>
        <v>4424.9625947557033</v>
      </c>
      <c r="AA27" s="18">
        <f ca="1">AA26*_xll.VosePERT($D$27,$E$27,$F$27)</f>
        <v>4758.5535105924837</v>
      </c>
      <c r="AB27" s="18">
        <f ca="1">AB26*_xll.VosePERT($D$27,$E$27,$F$27)</f>
        <v>4901.9423176442278</v>
      </c>
      <c r="AC27" s="18">
        <f ca="1">AC26*_xll.VosePERT($D$27,$E$27,$F$27)</f>
        <v>4893.0588872249255</v>
      </c>
      <c r="AD27" s="18">
        <f ca="1">AD26*_xll.VosePERT($D$27,$E$27,$F$27)</f>
        <v>5296.6779526947439</v>
      </c>
      <c r="AE27" s="18">
        <f ca="1">AE26*_xll.VosePERT($D$27,$E$27,$F$27)</f>
        <v>5697.1318786004422</v>
      </c>
      <c r="AF27" s="18">
        <f ca="1">AF26*_xll.VosePERT($D$27,$E$27,$F$27)</f>
        <v>5959.8689576863444</v>
      </c>
      <c r="AG27" s="18">
        <f ca="1">AG26*_xll.VosePERT($D$27,$E$27,$F$27)</f>
        <v>5767.0535283742165</v>
      </c>
      <c r="AH27" s="18">
        <f ca="1">AH26*_xll.VosePERT($D$27,$E$27,$F$27)</f>
        <v>5708.6710382601696</v>
      </c>
      <c r="AI27" s="18">
        <f ca="1">AI26*_xll.VosePERT($D$27,$E$27,$F$27)</f>
        <v>6012.1708333497654</v>
      </c>
      <c r="AJ27" s="18">
        <f ca="1">AJ26*_xll.VosePERT($D$27,$E$27,$F$27)</f>
        <v>6716.3360533916466</v>
      </c>
      <c r="AK27" s="18">
        <f ca="1">AK26*_xll.VosePERT($D$27,$E$27,$F$27)</f>
        <v>6446.1582280423399</v>
      </c>
      <c r="AL27" s="18">
        <f ca="1">AL26*_xll.VosePERT($D$27,$E$27,$F$27)</f>
        <v>6894.2251120670544</v>
      </c>
      <c r="AM27" s="18">
        <f ca="1">AM26*_xll.VosePERT($D$27,$E$27,$F$27)</f>
        <v>7103.2660868301864</v>
      </c>
      <c r="AN27" s="18">
        <f ca="1">AN26*_xll.VosePERT($D$27,$E$27,$F$27)</f>
        <v>7423.5896894198422</v>
      </c>
    </row>
    <row r="28" spans="2:41" x14ac:dyDescent="0.35">
      <c r="B28" s="22">
        <v>0.1</v>
      </c>
      <c r="C28" s="6" t="s">
        <v>12</v>
      </c>
      <c r="D28" s="11">
        <f>E28*0.9</f>
        <v>60.137999999999998</v>
      </c>
      <c r="E28" s="12">
        <v>66.819999999999993</v>
      </c>
      <c r="F28" s="12">
        <f>E28*1.1</f>
        <v>73.501999999999995</v>
      </c>
      <c r="G28" s="8">
        <f ca="1">_xll.VoseInput(TEMP!C28)+_xll.VosePERT($D28,$E28,$F28)</f>
        <v>68.440524096314817</v>
      </c>
      <c r="I28" t="s">
        <v>18</v>
      </c>
      <c r="J28" s="19">
        <v>182880</v>
      </c>
      <c r="K28" s="19">
        <f ca="1">K27*_xll.VosePERT($D$28,$E$28,$F$28)</f>
        <v>216071.30779906965</v>
      </c>
      <c r="L28" s="19">
        <f ca="1">L27*_xll.VosePERT($D$28,$E$28,$F$28)</f>
        <v>220462.14449201841</v>
      </c>
      <c r="M28" s="19">
        <f ca="1">M27*_xll.VosePERT($D$28,$E$28,$F$28)</f>
        <v>228457.10453995439</v>
      </c>
      <c r="N28" s="19">
        <f ca="1">N27*_xll.VosePERT($D$28,$E$28,$F$28)</f>
        <v>246063.24625668727</v>
      </c>
      <c r="O28" s="19">
        <f ca="1">O27*_xll.VosePERT($D$28,$E$28,$F$28)</f>
        <v>268179.58629897231</v>
      </c>
      <c r="P28" s="19">
        <f ca="1">P27*_xll.VosePERT($D$28,$E$28,$F$28)</f>
        <v>250081.85786659908</v>
      </c>
      <c r="Q28" s="19">
        <f ca="1">Q27*_xll.VosePERT($D$28,$E$28,$F$28)</f>
        <v>235365.44167480918</v>
      </c>
      <c r="R28" s="19">
        <f ca="1">R27*_xll.VosePERT($D$28,$E$28,$F$28)</f>
        <v>243760.89851298451</v>
      </c>
      <c r="S28" s="19">
        <f ca="1">S27*_xll.VosePERT($D$28,$E$28,$F$28)</f>
        <v>268463.35267428926</v>
      </c>
      <c r="T28" s="19">
        <f ca="1">T27*_xll.VosePERT($D$28,$E$28,$F$28)</f>
        <v>291184.70032212912</v>
      </c>
      <c r="U28" s="19">
        <f ca="1">U27*_xll.VosePERT($D$28,$E$28,$F$28)</f>
        <v>263739.3437655273</v>
      </c>
      <c r="V28" s="19">
        <f ca="1">V27*_xll.VosePERT($D$28,$E$28,$F$28)</f>
        <v>275068.37541094358</v>
      </c>
      <c r="W28" s="19">
        <f ca="1">W27*_xll.VosePERT($D$28,$E$28,$F$28)</f>
        <v>313229.98719509802</v>
      </c>
      <c r="X28" s="19">
        <f ca="1">X27*_xll.VosePERT($D$28,$E$28,$F$28)</f>
        <v>318979.73110287648</v>
      </c>
      <c r="Y28" s="19">
        <f ca="1">Y27*_xll.VosePERT($D$28,$E$28,$F$28)</f>
        <v>318077.26163297676</v>
      </c>
      <c r="Z28" s="19">
        <f ca="1">Z27*_xll.VosePERT($D$28,$E$28,$F$28)</f>
        <v>287059.7953737051</v>
      </c>
      <c r="AA28" s="19">
        <f ca="1">AA27*_xll.VosePERT($D$28,$E$28,$F$28)</f>
        <v>324219.88041204284</v>
      </c>
      <c r="AB28" s="19">
        <f ca="1">AB27*_xll.VosePERT($D$28,$E$28,$F$28)</f>
        <v>330191.18723101943</v>
      </c>
      <c r="AC28" s="19">
        <f ca="1">AC27*_xll.VosePERT($D$28,$E$28,$F$28)</f>
        <v>337124.39224142855</v>
      </c>
      <c r="AD28" s="19">
        <f ca="1">AD27*_xll.VosePERT($D$28,$E$28,$F$28)</f>
        <v>351928.27475991851</v>
      </c>
      <c r="AE28" s="19">
        <f ca="1">AE27*_xll.VosePERT($D$28,$E$28,$F$28)</f>
        <v>385332.21801278705</v>
      </c>
      <c r="AF28" s="19">
        <f ca="1">AF27*_xll.VosePERT($D$28,$E$28,$F$28)</f>
        <v>420856.87961262139</v>
      </c>
      <c r="AG28" s="19">
        <f ca="1">AG27*_xll.VosePERT($D$28,$E$28,$F$28)</f>
        <v>398488.65590136038</v>
      </c>
      <c r="AH28" s="19">
        <f ca="1">AH27*_xll.VosePERT($D$28,$E$28,$F$28)</f>
        <v>380139.45035097207</v>
      </c>
      <c r="AI28" s="19">
        <f ca="1">AI27*_xll.VosePERT($D$28,$E$28,$F$28)</f>
        <v>414525.74421703734</v>
      </c>
      <c r="AJ28" s="19">
        <f ca="1">AJ27*_xll.VosePERT($D$28,$E$28,$F$28)</f>
        <v>408380.18355988857</v>
      </c>
      <c r="AK28" s="19">
        <f ca="1">AK27*_xll.VosePERT($D$28,$E$28,$F$28)</f>
        <v>405988.75934048637</v>
      </c>
      <c r="AL28" s="19">
        <f ca="1">AL27*_xll.VosePERT($D$28,$E$28,$F$28)</f>
        <v>461227.00029154867</v>
      </c>
      <c r="AM28" s="19">
        <f ca="1">AM27*_xll.VosePERT($D$28,$E$28,$F$28)</f>
        <v>492866.59117878159</v>
      </c>
      <c r="AN28" s="19">
        <f ca="1">AN27*_xll.VosePERT($D$28,$E$28,$F$28)</f>
        <v>491579.43042211269</v>
      </c>
      <c r="AO28" s="20"/>
    </row>
    <row r="29" spans="2:41" x14ac:dyDescent="0.35">
      <c r="B29" t="s">
        <v>20</v>
      </c>
      <c r="C29" s="6" t="s">
        <v>13</v>
      </c>
      <c r="D29" s="11">
        <v>80</v>
      </c>
      <c r="E29" s="12">
        <v>90</v>
      </c>
      <c r="F29" s="12">
        <v>100</v>
      </c>
      <c r="G29" s="8">
        <f ca="1">_xll.VoseInput(TEMP!C29)+_xll.VosePERT($D29,$E29,$F29)</f>
        <v>94.270648834205801</v>
      </c>
      <c r="I29" t="s">
        <v>19</v>
      </c>
      <c r="J29" s="21">
        <f>J28</f>
        <v>182880</v>
      </c>
      <c r="K29" s="21">
        <f ca="1">K28*_xll.VosePERT($D$29,$E$29,$F$29)/100</f>
        <v>196287.28027974805</v>
      </c>
      <c r="L29" s="21">
        <f ca="1">L28*_xll.VosePERT($D$29,$E$29,$F$29)/100</f>
        <v>195007.57365360376</v>
      </c>
      <c r="M29" s="21">
        <f ca="1">M28*_xll.VosePERT($D$29,$E$29,$F$29)/100</f>
        <v>215862.0252433258</v>
      </c>
      <c r="N29" s="21">
        <f ca="1">N28*_xll.VosePERT($D$29,$E$29,$F$29)/100</f>
        <v>209503.01318094329</v>
      </c>
      <c r="O29" s="21">
        <f ca="1">O28*_xll.VosePERT($D$29,$E$29,$F$29)/100</f>
        <v>236521.78420988191</v>
      </c>
      <c r="P29" s="21">
        <f ca="1">P28*_xll.VosePERT($D$29,$E$29,$F$29)/100</f>
        <v>225950.99283047419</v>
      </c>
      <c r="Q29" s="21">
        <f ca="1">Q28*_xll.VosePERT($D$29,$E$29,$F$29)/100</f>
        <v>213888.60325650423</v>
      </c>
      <c r="R29" s="21">
        <f ca="1">R28*_xll.VosePERT($D$29,$E$29,$F$29)/100</f>
        <v>220691.72197706287</v>
      </c>
      <c r="S29" s="21">
        <f ca="1">S28*_xll.VosePERT($D$29,$E$29,$F$29)/100</f>
        <v>231468.41124283124</v>
      </c>
      <c r="T29" s="21">
        <f ca="1">T28*_xll.VosePERT($D$29,$E$29,$F$29)/100</f>
        <v>249859.00307410076</v>
      </c>
      <c r="U29" s="21">
        <f ca="1">U28*_xll.VosePERT($D$29,$E$29,$F$29)/100</f>
        <v>227196.57083188355</v>
      </c>
      <c r="V29" s="21">
        <f ca="1">V28*_xll.VosePERT($D$29,$E$29,$F$29)/100</f>
        <v>243446.49244049221</v>
      </c>
      <c r="W29" s="21">
        <f ca="1">W28*_xll.VosePERT($D$29,$E$29,$F$29)/100</f>
        <v>277811.86661908799</v>
      </c>
      <c r="X29" s="21">
        <f ca="1">X28*_xll.VosePERT($D$29,$E$29,$F$29)/100</f>
        <v>292597.58138036262</v>
      </c>
      <c r="Y29" s="21">
        <f ca="1">Y28*_xll.VosePERT($D$29,$E$29,$F$29)/100</f>
        <v>269726.12572980043</v>
      </c>
      <c r="Z29" s="21">
        <f ca="1">Z28*_xll.VosePERT($D$29,$E$29,$F$29)/100</f>
        <v>262028.49171525741</v>
      </c>
      <c r="AA29" s="21">
        <f ca="1">AA28*_xll.VosePERT($D$29,$E$29,$F$29)/100</f>
        <v>308048.07664046867</v>
      </c>
      <c r="AB29" s="21">
        <f ca="1">AB28*_xll.VosePERT($D$29,$E$29,$F$29)/100</f>
        <v>296077.53728022007</v>
      </c>
      <c r="AC29" s="21">
        <f ca="1">AC28*_xll.VosePERT($D$29,$E$29,$F$29)/100</f>
        <v>284796.6057309793</v>
      </c>
      <c r="AD29" s="21">
        <f ca="1">AD28*_xll.VosePERT($D$29,$E$29,$F$29)/100</f>
        <v>319662.12282546202</v>
      </c>
      <c r="AE29" s="21">
        <f ca="1">AE28*_xll.VosePERT($D$29,$E$29,$F$29)/100</f>
        <v>358066.03248034685</v>
      </c>
      <c r="AF29" s="21">
        <f ca="1">AF28*_xll.VosePERT($D$29,$E$29,$F$29)/100</f>
        <v>370927.90904183045</v>
      </c>
      <c r="AG29" s="21">
        <f ca="1">AG28*_xll.VosePERT($D$29,$E$29,$F$29)/100</f>
        <v>381461.95112112159</v>
      </c>
      <c r="AH29" s="21">
        <f ca="1">AH28*_xll.VosePERT($D$29,$E$29,$F$29)/100</f>
        <v>356357.66364682495</v>
      </c>
      <c r="AI29" s="21">
        <f ca="1">AI28*_xll.VosePERT($D$29,$E$29,$F$29)/100</f>
        <v>370513.96217589668</v>
      </c>
      <c r="AJ29" s="21">
        <f ca="1">AJ28*_xll.VosePERT($D$29,$E$29,$F$29)/100</f>
        <v>364169.72890358471</v>
      </c>
      <c r="AK29" s="21">
        <f ca="1">AK28*_xll.VosePERT($D$29,$E$29,$F$29)/100</f>
        <v>354370.31146491697</v>
      </c>
      <c r="AL29" s="21">
        <f ca="1">AL28*_xll.VosePERT($D$29,$E$29,$F$29)/100</f>
        <v>429819.02838883718</v>
      </c>
      <c r="AM29" s="21">
        <f ca="1">AM28*_xll.VosePERT($D$29,$E$29,$F$29)/100</f>
        <v>462129.17495999864</v>
      </c>
      <c r="AN29" s="21">
        <f ca="1">AN28*_xll.VosePERT($D$29,$E$29,$F$29)/100</f>
        <v>426084.78314738476</v>
      </c>
      <c r="AO29" s="20"/>
    </row>
    <row r="30" spans="2:41" x14ac:dyDescent="0.35">
      <c r="B30" s="22">
        <v>0.1</v>
      </c>
      <c r="C30" s="6" t="s">
        <v>15</v>
      </c>
      <c r="D30" s="13">
        <f>0.9*E30</f>
        <v>2.3346729996346363E-2</v>
      </c>
      <c r="E30" s="14">
        <f>71/2737</f>
        <v>2.5940811107051515E-2</v>
      </c>
      <c r="F30" s="14">
        <f>1.1*E30</f>
        <v>2.853489221775667E-2</v>
      </c>
      <c r="G30" s="8">
        <f ca="1">_xll.VoseInput(TEMP!C30)+_xll.VosePERT($D30,$E30,$F30)</f>
        <v>2.7094348777326988E-2</v>
      </c>
      <c r="I30" t="s">
        <v>16</v>
      </c>
      <c r="J30" s="19">
        <f>71*30</f>
        <v>2130</v>
      </c>
      <c r="K30" s="19">
        <f ca="1">K27*_xll.VosePERT($D30,$E30,$F30)*30</f>
        <v>2378.7165006022906</v>
      </c>
      <c r="L30" s="19">
        <f ca="1">L27*_xll.VosePERT($D30,$E30,$F30)*30</f>
        <v>2652.9753816541461</v>
      </c>
      <c r="M30" s="19">
        <f ca="1">M27*_xll.VosePERT($D30,$E30,$F30)*30</f>
        <v>2387.8619679926624</v>
      </c>
      <c r="N30" s="19">
        <f ca="1">N27*_xll.VosePERT($D30,$E30,$F30)*30</f>
        <v>2750.018055299136</v>
      </c>
      <c r="O30" s="19">
        <f ca="1">O27*_xll.VosePERT($D30,$E30,$F30)*30</f>
        <v>3109.1788866636944</v>
      </c>
      <c r="P30" s="19">
        <f ca="1">P27*_xll.VosePERT($D30,$E30,$F30)*30</f>
        <v>2725.2056441597806</v>
      </c>
      <c r="Q30" s="19">
        <f ca="1">Q27*_xll.VosePERT($D30,$E30,$F30)*30</f>
        <v>2698.2621310785271</v>
      </c>
      <c r="R30" s="19">
        <f ca="1">R27*_xll.VosePERT($D30,$E30,$F30)*30</f>
        <v>3117.4482842347829</v>
      </c>
      <c r="S30" s="19">
        <f ca="1">S27*_xll.VosePERT($D30,$E30,$F30)*30</f>
        <v>3065.4713221248785</v>
      </c>
      <c r="T30" s="19">
        <f ca="1">T27*_xll.VosePERT($D30,$E30,$F30)*30</f>
        <v>3383.7565100259931</v>
      </c>
      <c r="U30" s="19">
        <f ca="1">U27*_xll.VosePERT($D30,$E30,$F30)*30</f>
        <v>3178.5789391266171</v>
      </c>
      <c r="V30" s="19">
        <f ca="1">V27*_xll.VosePERT($D30,$E30,$F30)*30</f>
        <v>3172.861691948679</v>
      </c>
      <c r="W30" s="19">
        <f ca="1">W27*_xll.VosePERT($D30,$E30,$F30)*30</f>
        <v>3647.7078339573036</v>
      </c>
      <c r="X30" s="19">
        <f ca="1">X27*_xll.VosePERT($D30,$E30,$F30)*30</f>
        <v>3455.6767765819668</v>
      </c>
      <c r="Y30" s="19">
        <f ca="1">Y27*_xll.VosePERT($D30,$E30,$F30)*30</f>
        <v>3500.2175606974724</v>
      </c>
      <c r="Z30" s="19">
        <f ca="1">Z27*_xll.VosePERT($D30,$E30,$F30)*30</f>
        <v>3485.9525672871841</v>
      </c>
      <c r="AA30" s="19">
        <f ca="1">AA27*_xll.VosePERT($D30,$E30,$F30)*30</f>
        <v>3700.3236057926574</v>
      </c>
      <c r="AB30" s="19">
        <f ca="1">AB27*_xll.VosePERT($D30,$E30,$F30)*30</f>
        <v>3627.5702664118257</v>
      </c>
      <c r="AC30" s="19">
        <f ca="1">AC27*_xll.VosePERT($D30,$E30,$F30)*30</f>
        <v>3885.9960138826223</v>
      </c>
      <c r="AD30" s="19">
        <f ca="1">AD27*_xll.VosePERT($D30,$E30,$F30)*30</f>
        <v>3859.7334158942622</v>
      </c>
      <c r="AE30" s="19">
        <f ca="1">AE27*_xll.VosePERT($D30,$E30,$F30)*30</f>
        <v>4593.0598015638498</v>
      </c>
      <c r="AF30" s="19">
        <f ca="1">AF27*_xll.VosePERT($D30,$E30,$F30)*30</f>
        <v>4832.2734354677496</v>
      </c>
      <c r="AG30" s="19">
        <f ca="1">AG27*_xll.VosePERT($D30,$E30,$F30)*30</f>
        <v>4482.1701937744165</v>
      </c>
      <c r="AH30" s="19">
        <f ca="1">AH27*_xll.VosePERT($D30,$E30,$F30)*30</f>
        <v>4358.4361743393938</v>
      </c>
      <c r="AI30" s="19">
        <f ca="1">AI27*_xll.VosePERT($D30,$E30,$F30)*30</f>
        <v>4623.2494883576492</v>
      </c>
      <c r="AJ30" s="19">
        <f ca="1">AJ27*_xll.VosePERT($D30,$E30,$F30)*30</f>
        <v>5574.9305362228642</v>
      </c>
      <c r="AK30" s="19">
        <f ca="1">AK27*_xll.VosePERT($D30,$E30,$F30)*30</f>
        <v>4806.5475016000446</v>
      </c>
      <c r="AL30" s="19">
        <f ca="1">AL27*_xll.VosePERT($D30,$E30,$F30)*30</f>
        <v>4914.3903477724962</v>
      </c>
      <c r="AM30" s="19">
        <f ca="1">AM27*_xll.VosePERT($D30,$E30,$F30)*30</f>
        <v>5822.5791750137614</v>
      </c>
      <c r="AN30" s="19">
        <f ca="1">AN27*_xll.VosePERT($D30,$E30,$F30)*30</f>
        <v>6052.8020231839891</v>
      </c>
      <c r="AO30" s="20"/>
    </row>
    <row r="31" spans="2:41" x14ac:dyDescent="0.35">
      <c r="C31" s="6"/>
      <c r="D31" s="11"/>
      <c r="E31" s="12"/>
      <c r="F31" s="12"/>
      <c r="G31" s="8"/>
      <c r="I31" t="s">
        <v>17</v>
      </c>
      <c r="J31" s="21">
        <f>J29-J30</f>
        <v>180750</v>
      </c>
      <c r="K31" s="21">
        <f t="shared" ref="K31:AN31" ca="1" si="2">K29-K30</f>
        <v>193908.56377914577</v>
      </c>
      <c r="L31" s="21">
        <f t="shared" ca="1" si="2"/>
        <v>192354.59827194962</v>
      </c>
      <c r="M31" s="21">
        <f t="shared" ca="1" si="2"/>
        <v>213474.16327533315</v>
      </c>
      <c r="N31" s="21">
        <f t="shared" ca="1" si="2"/>
        <v>206752.99512564417</v>
      </c>
      <c r="O31" s="21">
        <f t="shared" ca="1" si="2"/>
        <v>233412.60532321822</v>
      </c>
      <c r="P31" s="21">
        <f t="shared" ca="1" si="2"/>
        <v>223225.78718631441</v>
      </c>
      <c r="Q31" s="21">
        <f t="shared" ca="1" si="2"/>
        <v>211190.34112542571</v>
      </c>
      <c r="R31" s="21">
        <f t="shared" ca="1" si="2"/>
        <v>217574.27369282808</v>
      </c>
      <c r="S31" s="21">
        <f t="shared" ca="1" si="2"/>
        <v>228402.93992070635</v>
      </c>
      <c r="T31" s="21">
        <f t="shared" ca="1" si="2"/>
        <v>246475.24656407477</v>
      </c>
      <c r="U31" s="21">
        <f t="shared" ca="1" si="2"/>
        <v>224017.99189275692</v>
      </c>
      <c r="V31" s="21">
        <f t="shared" ca="1" si="2"/>
        <v>240273.63074854354</v>
      </c>
      <c r="W31" s="21">
        <f t="shared" ca="1" si="2"/>
        <v>274164.15878513071</v>
      </c>
      <c r="X31" s="21">
        <f t="shared" ca="1" si="2"/>
        <v>289141.90460378065</v>
      </c>
      <c r="Y31" s="21">
        <f t="shared" ca="1" si="2"/>
        <v>266225.90816910297</v>
      </c>
      <c r="Z31" s="21">
        <f t="shared" ca="1" si="2"/>
        <v>258542.53914797021</v>
      </c>
      <c r="AA31" s="21">
        <f t="shared" ca="1" si="2"/>
        <v>304347.75303467602</v>
      </c>
      <c r="AB31" s="21">
        <f t="shared" ca="1" si="2"/>
        <v>292449.96701380826</v>
      </c>
      <c r="AC31" s="21">
        <f t="shared" ca="1" si="2"/>
        <v>280910.60971709667</v>
      </c>
      <c r="AD31" s="21">
        <f t="shared" ca="1" si="2"/>
        <v>315802.38940956775</v>
      </c>
      <c r="AE31" s="21">
        <f t="shared" ca="1" si="2"/>
        <v>353472.972678783</v>
      </c>
      <c r="AF31" s="21">
        <f t="shared" ca="1" si="2"/>
        <v>366095.63560636272</v>
      </c>
      <c r="AG31" s="21">
        <f t="shared" ca="1" si="2"/>
        <v>376979.78092734719</v>
      </c>
      <c r="AH31" s="21">
        <f t="shared" ca="1" si="2"/>
        <v>351999.22747248557</v>
      </c>
      <c r="AI31" s="21">
        <f t="shared" ca="1" si="2"/>
        <v>365890.71268753905</v>
      </c>
      <c r="AJ31" s="21">
        <f t="shared" ca="1" si="2"/>
        <v>358594.79836736183</v>
      </c>
      <c r="AK31" s="21">
        <f t="shared" ca="1" si="2"/>
        <v>349563.76396331692</v>
      </c>
      <c r="AL31" s="21">
        <f t="shared" ca="1" si="2"/>
        <v>424904.63804106467</v>
      </c>
      <c r="AM31" s="21">
        <f t="shared" ca="1" si="2"/>
        <v>456306.59578498488</v>
      </c>
      <c r="AN31" s="21">
        <f t="shared" ca="1" si="2"/>
        <v>420031.9811242008</v>
      </c>
      <c r="AO31" s="19">
        <f ca="1">_xll.VoseOutput()+J31+NPV(0.03,K31:AN31)</f>
        <v>5546810.0300147636</v>
      </c>
    </row>
    <row r="32" spans="2:41" x14ac:dyDescent="0.35">
      <c r="C32" s="6"/>
      <c r="D32" s="11"/>
      <c r="E32" s="12"/>
      <c r="F32" s="12"/>
      <c r="G32" s="8"/>
    </row>
    <row r="33" spans="3:7" x14ac:dyDescent="0.35">
      <c r="C33" s="6" t="s">
        <v>6</v>
      </c>
      <c r="D33" s="13">
        <v>0</v>
      </c>
      <c r="E33" s="14">
        <v>0.02</v>
      </c>
      <c r="F33" s="14">
        <v>0.04</v>
      </c>
      <c r="G33" s="8">
        <f ca="1">_xll.VosePERT(D33,E33,F33)</f>
        <v>9.273840341596843E-3</v>
      </c>
    </row>
    <row r="34" spans="3:7" x14ac:dyDescent="0.35">
      <c r="C34" s="6"/>
      <c r="D34" s="13"/>
      <c r="E34" s="14"/>
      <c r="F34" s="14"/>
      <c r="G34" s="9"/>
    </row>
    <row r="35" spans="3:7" x14ac:dyDescent="0.35">
      <c r="C35" s="6"/>
      <c r="D35" s="13"/>
      <c r="E35" s="14"/>
      <c r="F35" s="14"/>
      <c r="G35" s="9"/>
    </row>
    <row r="36" spans="3:7" x14ac:dyDescent="0.35">
      <c r="C36" s="6"/>
      <c r="D36" s="13"/>
      <c r="E36" s="14"/>
      <c r="F36" s="14"/>
      <c r="G36" s="9"/>
    </row>
    <row r="37" spans="3:7" ht="13.15" thickBot="1" x14ac:dyDescent="0.4">
      <c r="C37" s="7"/>
      <c r="D37" s="15"/>
      <c r="E37" s="16"/>
      <c r="F37" s="16"/>
      <c r="G37" s="10"/>
    </row>
  </sheetData>
  <mergeCells count="4">
    <mergeCell ref="C6:C7"/>
    <mergeCell ref="D6:G6"/>
    <mergeCell ref="C24:C25"/>
    <mergeCell ref="D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4119-5D66-4F49-8735-AA68A75F02B3}">
  <sheetPr codeName="Sheet2"/>
  <dimension ref="A1"/>
  <sheetViews>
    <sheetView workbookViewId="0"/>
  </sheetViews>
  <sheetFormatPr defaultRowHeight="12.75" x14ac:dyDescent="0.35"/>
  <sheetData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53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628650</xdr:colOff>
                <xdr:row>3</xdr:row>
                <xdr:rowOff>38100</xdr:rowOff>
              </to>
            </anchor>
          </objectPr>
        </oleObject>
      </mc:Choice>
      <mc:Fallback>
        <oleObject progId="Packager Shell Object" shapeId="2053" r:id="rId4"/>
      </mc:Fallback>
    </mc:AlternateContent>
    <mc:AlternateContent xmlns:mc="http://schemas.openxmlformats.org/markup-compatibility/2006">
      <mc:Choice Requires="x14">
        <oleObject progId="Packager Shell Object" shapeId="2143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85725</xdr:colOff>
                <xdr:row>3</xdr:row>
                <xdr:rowOff>38100</xdr:rowOff>
              </to>
            </anchor>
          </objectPr>
        </oleObject>
      </mc:Choice>
      <mc:Fallback>
        <oleObject progId="Packager Shell Object" shapeId="2143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ModelRiskSYS1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Vose Software</dc:creator>
  <cp:keywords/>
  <dc:description/>
  <cp:lastModifiedBy>Andy Lim</cp:lastModifiedBy>
  <dcterms:created xsi:type="dcterms:W3CDTF">2003-03-28T17:02:24Z</dcterms:created>
  <dcterms:modified xsi:type="dcterms:W3CDTF">2020-03-19T03:38:53Z</dcterms:modified>
  <cp:category/>
  <cp:contentStatus/>
</cp:coreProperties>
</file>