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ED82528D-E5E8-41A0-9BB7-40B19F446B40}" xr6:coauthVersionLast="47" xr6:coauthVersionMax="47" xr10:uidLastSave="{00000000-0000-0000-0000-000000000000}"/>
  <bookViews>
    <workbookView xWindow="-108" yWindow="-108" windowWidth="23256" windowHeight="12576" activeTab="4" xr2:uid="{121C425D-5526-704D-B802-9EFA5FE9D262}"/>
  </bookViews>
  <sheets>
    <sheet name="Data Mahasiswa Dasar" sheetId="1" r:id="rId1"/>
    <sheet name="Tahap 1 - Analisa" sheetId="2" r:id="rId2"/>
    <sheet name="Tahap 2 - Normalisasi" sheetId="3" r:id="rId3"/>
    <sheet name="Tahap 3 - Perangkingan" sheetId="5" r:id="rId4"/>
    <sheet name="Sheet1" sheetId="6" r:id="rId5"/>
    <sheet name="Tabel Kriteria" sheetId="4"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3" l="1"/>
  <c r="K3" i="3"/>
  <c r="K4" i="3"/>
  <c r="K5" i="3"/>
  <c r="K6" i="3"/>
  <c r="K7" i="3"/>
  <c r="J3" i="3"/>
  <c r="J4" i="3"/>
  <c r="J5" i="3"/>
  <c r="J6" i="3"/>
  <c r="J7" i="3"/>
  <c r="J2" i="3"/>
  <c r="D3" i="3"/>
  <c r="M2" i="3"/>
  <c r="N2" i="3"/>
  <c r="O2" i="3"/>
  <c r="P2" i="3"/>
  <c r="L2" i="3"/>
  <c r="E4" i="3"/>
  <c r="M4" i="3" s="1"/>
  <c r="E3" i="3"/>
  <c r="M3" i="3" s="1"/>
  <c r="F3" i="3"/>
  <c r="N3" i="3" s="1"/>
  <c r="G3" i="3"/>
  <c r="O3" i="3" s="1"/>
  <c r="H3" i="3"/>
  <c r="P3" i="3" s="1"/>
  <c r="F4" i="3"/>
  <c r="N4" i="3" s="1"/>
  <c r="G4" i="3"/>
  <c r="O4" i="3" s="1"/>
  <c r="H4" i="3"/>
  <c r="P4" i="3" s="1"/>
  <c r="E5" i="3"/>
  <c r="M5" i="3" s="1"/>
  <c r="F5" i="3"/>
  <c r="N5" i="3" s="1"/>
  <c r="G5" i="3"/>
  <c r="O5" i="3" s="1"/>
  <c r="H5" i="3"/>
  <c r="P5" i="3" s="1"/>
  <c r="E6" i="3"/>
  <c r="M6" i="3" s="1"/>
  <c r="F6" i="3"/>
  <c r="N6" i="3" s="1"/>
  <c r="G6" i="3"/>
  <c r="O6" i="3" s="1"/>
  <c r="H6" i="3"/>
  <c r="P6" i="3" s="1"/>
  <c r="E7" i="3"/>
  <c r="M7" i="3" s="1"/>
  <c r="F7" i="3"/>
  <c r="N7" i="3" s="1"/>
  <c r="G7" i="3"/>
  <c r="O7" i="3" s="1"/>
  <c r="H7" i="3"/>
  <c r="P7" i="3" s="1"/>
  <c r="D4" i="3"/>
  <c r="L4" i="3" s="1"/>
  <c r="D5" i="3"/>
  <c r="L5" i="3" s="1"/>
  <c r="D6" i="3"/>
  <c r="D7" i="3"/>
  <c r="D7" i="5" l="1"/>
  <c r="D6" i="5"/>
  <c r="D5" i="5"/>
  <c r="D3" i="5"/>
  <c r="L3" i="3"/>
  <c r="E6" i="5"/>
  <c r="F6" i="5" s="1"/>
  <c r="D4" i="5"/>
  <c r="L7" i="3"/>
  <c r="E7" i="5"/>
  <c r="F7" i="5" s="1"/>
  <c r="E3" i="5"/>
  <c r="F3" i="5" s="1"/>
  <c r="E5" i="5"/>
  <c r="F5" i="5" s="1"/>
  <c r="L6" i="3"/>
  <c r="E4" i="5"/>
  <c r="F4" i="5" s="1"/>
  <c r="G6" i="5" l="1"/>
  <c r="G3" i="5"/>
  <c r="G4" i="5"/>
  <c r="G7" i="5"/>
  <c r="G5" i="5"/>
</calcChain>
</file>

<file path=xl/sharedStrings.xml><?xml version="1.0" encoding="utf-8"?>
<sst xmlns="http://schemas.openxmlformats.org/spreadsheetml/2006/main" count="152" uniqueCount="60">
  <si>
    <t>NIM</t>
  </si>
  <si>
    <t>Nama</t>
  </si>
  <si>
    <t>Lionel Messi</t>
  </si>
  <si>
    <t>Cristiano Ronaldo</t>
  </si>
  <si>
    <t>Muhammad Salah</t>
  </si>
  <si>
    <t>Ponaryo Astaman</t>
  </si>
  <si>
    <t>Robert Lewandowski</t>
  </si>
  <si>
    <t>IPK</t>
  </si>
  <si>
    <t>Jumlah Tanggungan</t>
  </si>
  <si>
    <t>Prestasi</t>
  </si>
  <si>
    <t>Penghasilan Ortu /bln</t>
  </si>
  <si>
    <t>Internasional</t>
  </si>
  <si>
    <t>Nasional</t>
  </si>
  <si>
    <t>Kabupaten</t>
  </si>
  <si>
    <t>Provinsi</t>
  </si>
  <si>
    <t>Lokasi Rumah (km)</t>
  </si>
  <si>
    <t>Catatan</t>
  </si>
  <si>
    <t xml:space="preserve">Tahap analisa dilakukan dengan menentukan jenis kriteria (dipisah ke tabel kriteria) &amp; mengganti nilai dari kriteria dengan data crips (jika ada) </t>
  </si>
  <si>
    <t>Kriteria</t>
  </si>
  <si>
    <t>Jenis</t>
  </si>
  <si>
    <t>Benefit</t>
  </si>
  <si>
    <t>Cost</t>
  </si>
  <si>
    <t>Presentase (%)</t>
  </si>
  <si>
    <t>Perhitungan</t>
  </si>
  <si>
    <t>Hasil Perhitungan
(0 - 100)</t>
  </si>
  <si>
    <t>Hasil Perhitungan
(0 - 1)</t>
  </si>
  <si>
    <t>Ranking</t>
  </si>
  <si>
    <t>Tahap 2</t>
  </si>
  <si>
    <t>Tahap 1 Analisa</t>
  </si>
  <si>
    <t>Ket</t>
  </si>
  <si>
    <t>tahap ini melakukan penentuan jenis kriteria apakah benefit atau cost, serta mengubah semua nilai attribut sesuai dengan nilai yang ada pada data crips. Jika attribut tidak mempunyai data crips, maka langsung dimasukkan data aslinya.</t>
  </si>
  <si>
    <t>= 3.92 / 4 = 0.98</t>
  </si>
  <si>
    <t>= 1 / 2 = 0.50</t>
  </si>
  <si>
    <t>= 2 / 4 = 0.50</t>
  </si>
  <si>
    <t>= 4 / 4 = 1.00</t>
  </si>
  <si>
    <t>= 70 / 100 = 0.70</t>
  </si>
  <si>
    <t>= 3.95 / 4 = 0.99</t>
  </si>
  <si>
    <t>= 1 / 3 = 0.33</t>
  </si>
  <si>
    <t>= 3 / 4 = 0.75</t>
  </si>
  <si>
    <t>= 70 / 89 = 0.79</t>
  </si>
  <si>
    <t>= 3.4 / 4 = 0.85</t>
  </si>
  <si>
    <t>= 1 / 4 = 0.25</t>
  </si>
  <si>
    <t>= 70 / 70 = 1.00</t>
  </si>
  <si>
    <t>= 70 / 120 = 0.58</t>
  </si>
  <si>
    <t>= 3.2 / 4 = 0.80</t>
  </si>
  <si>
    <t>= 1 / 1 = 1.00</t>
  </si>
  <si>
    <t>= 70 / 140 = 0.50</t>
  </si>
  <si>
    <t>Tahap 3</t>
  </si>
  <si>
    <t>(0.98x25%) + (0.50x15%)+ (0.50x20%)+ (1.00x30%)+ (0.70x10%)</t>
  </si>
  <si>
    <t>(0.99x25%) + (0.33x15%)+ (0.50x20%)+ (0.75x30%)+ (0.79x10%)</t>
  </si>
  <si>
    <t>(0.85x25%) + (0.25x15%)+ (0.75x20%)+ (0.50x30%)+ (1.00x10%)</t>
  </si>
  <si>
    <t>(1.00x25%) + (0.33x15%)+ (1.00x20%)+ (1.00x30%)+ (0.58x10%)</t>
  </si>
  <si>
    <t>(0.80x25%) + (1.00x15%)+ (0.50x20%)+ (0.25x30%)+ (0.50x10%)</t>
  </si>
  <si>
    <t>1. Jika jenis kriteria adalah benefit, maka proses normalisasi dilakukan dengan cara membagi nilai atribut dengan nilai terbesar dari semua atribut pada kritera.</t>
  </si>
  <si>
    <t>2. Jika jenis kriteria adalah cost, maka proses normalisasi dilakukan dengan cara membagi nilai terkecil dari semua atribut pada kriteria dengan nilai atribut.</t>
  </si>
  <si>
    <t>IPK(B)</t>
  </si>
  <si>
    <t>Penghasilan Ortu /bln©</t>
  </si>
  <si>
    <t>Jumlah Tanggungan(B)</t>
  </si>
  <si>
    <t>Prestasi(B)</t>
  </si>
  <si>
    <t>Lokasi Rumah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</si>
</sst>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1" fontId="1" fillId="0" borderId="0" applyFont="0" applyFill="0" applyBorder="0" applyAlignment="0" applyProtection="0"/>
  </cellStyleXfs>
  <cellXfs count="17">
    <xf numFmtId="0" fontId="0" fillId="0" borderId="0" xfId="0"/>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41" fontId="0" fillId="0" borderId="1" xfId="1" applyFont="1" applyBorder="1"/>
    <xf numFmtId="2" fontId="0" fillId="0" borderId="1" xfId="0" applyNumberFormat="1" applyBorder="1"/>
    <xf numFmtId="0" fontId="0" fillId="0" borderId="0" xfId="0" applyAlignment="1">
      <alignment horizontal="center" vertical="center"/>
    </xf>
    <xf numFmtId="0" fontId="0" fillId="0" borderId="1" xfId="0" applyFont="1" applyBorder="1" applyAlignment="1">
      <alignment horizontal="left" vertical="top"/>
    </xf>
    <xf numFmtId="0" fontId="2" fillId="0" borderId="1" xfId="0" applyFont="1" applyBorder="1"/>
    <xf numFmtId="0" fontId="2"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2" fontId="0" fillId="0" borderId="0" xfId="0" applyNumberFormat="1" applyBorder="1"/>
    <xf numFmtId="0" fontId="0" fillId="0" borderId="0" xfId="0" applyAlignment="1">
      <alignment horizontal="left" vertical="top" wrapText="1"/>
    </xf>
    <xf numFmtId="0" fontId="2" fillId="0" borderId="0" xfId="0" applyFont="1"/>
    <xf numFmtId="0" fontId="2" fillId="0" borderId="2" xfId="0" applyFont="1" applyFill="1" applyBorder="1" applyAlignment="1">
      <alignment horizontal="center" vertical="center" wrapText="1"/>
    </xf>
    <xf numFmtId="0" fontId="0" fillId="0" borderId="1" xfId="0" applyBorder="1" applyAlignment="1">
      <alignment horizont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B795-2D62-BE41-96AC-16D38212B54B}">
  <dimension ref="B2:H7"/>
  <sheetViews>
    <sheetView workbookViewId="0">
      <selection activeCell="B2" sqref="B2:H7"/>
    </sheetView>
  </sheetViews>
  <sheetFormatPr defaultColWidth="11.19921875" defaultRowHeight="15.6" x14ac:dyDescent="0.3"/>
  <cols>
    <col min="2" max="2" width="12.296875" customWidth="1"/>
    <col min="3" max="3" width="18" customWidth="1"/>
    <col min="4" max="4" width="5.69921875" bestFit="1" customWidth="1"/>
    <col min="5" max="8" width="12.296875" customWidth="1"/>
  </cols>
  <sheetData>
    <row r="2" spans="2:8" ht="31.2" x14ac:dyDescent="0.3">
      <c r="B2" s="2" t="s">
        <v>0</v>
      </c>
      <c r="C2" s="2" t="s">
        <v>1</v>
      </c>
      <c r="D2" s="2" t="s">
        <v>7</v>
      </c>
      <c r="E2" s="2" t="s">
        <v>10</v>
      </c>
      <c r="F2" s="2" t="s">
        <v>8</v>
      </c>
      <c r="G2" s="2" t="s">
        <v>9</v>
      </c>
      <c r="H2" s="2" t="s">
        <v>15</v>
      </c>
    </row>
    <row r="3" spans="2:8" x14ac:dyDescent="0.3">
      <c r="B3" s="3">
        <v>137006990</v>
      </c>
      <c r="C3" s="3" t="s">
        <v>2</v>
      </c>
      <c r="D3" s="5">
        <v>3.92</v>
      </c>
      <c r="E3" s="4">
        <v>2500000</v>
      </c>
      <c r="F3" s="3">
        <v>2</v>
      </c>
      <c r="G3" s="3" t="s">
        <v>11</v>
      </c>
      <c r="H3" s="3">
        <v>100</v>
      </c>
    </row>
    <row r="4" spans="2:8" x14ac:dyDescent="0.3">
      <c r="B4" s="3">
        <v>137006991</v>
      </c>
      <c r="C4" s="3" t="s">
        <v>3</v>
      </c>
      <c r="D4" s="5">
        <v>3.95</v>
      </c>
      <c r="E4" s="4">
        <v>4000000</v>
      </c>
      <c r="F4" s="3">
        <v>2</v>
      </c>
      <c r="G4" s="3" t="s">
        <v>12</v>
      </c>
      <c r="H4" s="3">
        <v>89</v>
      </c>
    </row>
    <row r="5" spans="2:8" x14ac:dyDescent="0.3">
      <c r="B5" s="3">
        <v>137006992</v>
      </c>
      <c r="C5" s="3" t="s">
        <v>4</v>
      </c>
      <c r="D5" s="5">
        <v>3.4</v>
      </c>
      <c r="E5" s="4">
        <v>6500000</v>
      </c>
      <c r="F5" s="3">
        <v>3</v>
      </c>
      <c r="G5" s="3" t="s">
        <v>14</v>
      </c>
      <c r="H5" s="3">
        <v>70</v>
      </c>
    </row>
    <row r="6" spans="2:8" x14ac:dyDescent="0.3">
      <c r="B6" s="3">
        <v>137006993</v>
      </c>
      <c r="C6" s="3" t="s">
        <v>5</v>
      </c>
      <c r="D6" s="5">
        <v>4</v>
      </c>
      <c r="E6" s="4">
        <v>3500000</v>
      </c>
      <c r="F6" s="3">
        <v>4</v>
      </c>
      <c r="G6" s="3" t="s">
        <v>11</v>
      </c>
      <c r="H6" s="3">
        <v>120</v>
      </c>
    </row>
    <row r="7" spans="2:8" x14ac:dyDescent="0.3">
      <c r="B7" s="3">
        <v>137006994</v>
      </c>
      <c r="C7" s="3" t="s">
        <v>6</v>
      </c>
      <c r="D7" s="5">
        <v>3.2</v>
      </c>
      <c r="E7" s="4">
        <v>1000000</v>
      </c>
      <c r="F7" s="3">
        <v>2</v>
      </c>
      <c r="G7" s="3" t="s">
        <v>13</v>
      </c>
      <c r="H7" s="3">
        <v>140</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D6E0-8E69-F74B-9C73-0AC376E02AB8}">
  <dimension ref="B2:H10"/>
  <sheetViews>
    <sheetView topLeftCell="A10" workbookViewId="0">
      <selection activeCell="B2" sqref="B2:H7"/>
    </sheetView>
  </sheetViews>
  <sheetFormatPr defaultColWidth="11.19921875" defaultRowHeight="15.6" x14ac:dyDescent="0.3"/>
  <cols>
    <col min="2" max="2" width="12.296875" customWidth="1"/>
    <col min="3" max="3" width="18" customWidth="1"/>
    <col min="4" max="4" width="5.69921875" bestFit="1" customWidth="1"/>
    <col min="5" max="8" width="12.296875" customWidth="1"/>
  </cols>
  <sheetData>
    <row r="2" spans="2:8" ht="31.2" x14ac:dyDescent="0.3">
      <c r="B2" s="2" t="s">
        <v>0</v>
      </c>
      <c r="C2" s="2" t="s">
        <v>1</v>
      </c>
      <c r="D2" s="2" t="s">
        <v>7</v>
      </c>
      <c r="E2" s="2" t="s">
        <v>10</v>
      </c>
      <c r="F2" s="2" t="s">
        <v>8</v>
      </c>
      <c r="G2" s="2" t="s">
        <v>9</v>
      </c>
      <c r="H2" s="2" t="s">
        <v>15</v>
      </c>
    </row>
    <row r="3" spans="2:8" x14ac:dyDescent="0.3">
      <c r="B3" s="3">
        <v>137006990</v>
      </c>
      <c r="C3" s="3" t="s">
        <v>2</v>
      </c>
      <c r="D3" s="5">
        <v>3.92</v>
      </c>
      <c r="E3" s="4">
        <v>2</v>
      </c>
      <c r="F3" s="3">
        <v>2</v>
      </c>
      <c r="G3" s="3">
        <v>4</v>
      </c>
      <c r="H3" s="3">
        <v>100</v>
      </c>
    </row>
    <row r="4" spans="2:8" x14ac:dyDescent="0.3">
      <c r="B4" s="3">
        <v>137006991</v>
      </c>
      <c r="C4" s="3" t="s">
        <v>3</v>
      </c>
      <c r="D4" s="5">
        <v>3.95</v>
      </c>
      <c r="E4" s="4">
        <v>3</v>
      </c>
      <c r="F4" s="3">
        <v>2</v>
      </c>
      <c r="G4" s="3">
        <v>3</v>
      </c>
      <c r="H4" s="3">
        <v>89</v>
      </c>
    </row>
    <row r="5" spans="2:8" x14ac:dyDescent="0.3">
      <c r="B5" s="3">
        <v>137006992</v>
      </c>
      <c r="C5" s="3" t="s">
        <v>4</v>
      </c>
      <c r="D5" s="5">
        <v>3.4</v>
      </c>
      <c r="E5" s="4">
        <v>4</v>
      </c>
      <c r="F5" s="3">
        <v>3</v>
      </c>
      <c r="G5" s="3">
        <v>2</v>
      </c>
      <c r="H5" s="3">
        <v>70</v>
      </c>
    </row>
    <row r="6" spans="2:8" x14ac:dyDescent="0.3">
      <c r="B6" s="3">
        <v>137006993</v>
      </c>
      <c r="C6" s="3" t="s">
        <v>5</v>
      </c>
      <c r="D6" s="5">
        <v>4</v>
      </c>
      <c r="E6" s="4">
        <v>3</v>
      </c>
      <c r="F6" s="3">
        <v>4</v>
      </c>
      <c r="G6" s="3">
        <v>4</v>
      </c>
      <c r="H6" s="3">
        <v>120</v>
      </c>
    </row>
    <row r="7" spans="2:8" x14ac:dyDescent="0.3">
      <c r="B7" s="3">
        <v>137006994</v>
      </c>
      <c r="C7" s="3" t="s">
        <v>6</v>
      </c>
      <c r="D7" s="5">
        <v>3.2</v>
      </c>
      <c r="E7" s="4">
        <v>1</v>
      </c>
      <c r="F7" s="3">
        <v>2</v>
      </c>
      <c r="G7" s="3">
        <v>1</v>
      </c>
      <c r="H7" s="3">
        <v>140</v>
      </c>
    </row>
    <row r="10" spans="2:8" ht="31.05" customHeight="1" x14ac:dyDescent="0.3">
      <c r="B10" s="6" t="s">
        <v>16</v>
      </c>
      <c r="C10" s="13" t="s">
        <v>17</v>
      </c>
      <c r="D10" s="13"/>
      <c r="E10" s="13"/>
      <c r="F10" s="13"/>
      <c r="G10" s="13"/>
      <c r="H10" s="13"/>
    </row>
  </sheetData>
  <mergeCells count="1">
    <mergeCell ref="C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FE5B-BBA1-4648-A585-8B76637DE2D9}">
  <dimension ref="B2:P16"/>
  <sheetViews>
    <sheetView topLeftCell="I1" workbookViewId="0">
      <selection activeCell="M9" sqref="M9"/>
    </sheetView>
  </sheetViews>
  <sheetFormatPr defaultColWidth="11.19921875" defaultRowHeight="15.6" x14ac:dyDescent="0.3"/>
  <cols>
    <col min="2" max="2" width="12.296875" customWidth="1"/>
    <col min="3" max="3" width="18" customWidth="1"/>
    <col min="4" max="4" width="5.69921875" bestFit="1" customWidth="1"/>
    <col min="5" max="10" width="12.296875" customWidth="1"/>
    <col min="11" max="11" width="17.19921875" customWidth="1"/>
    <col min="12" max="12" width="15" customWidth="1"/>
    <col min="13" max="13" width="13.69921875" customWidth="1"/>
    <col min="14" max="14" width="13" customWidth="1"/>
    <col min="15" max="15" width="15.296875" customWidth="1"/>
    <col min="16" max="16" width="16.69921875" customWidth="1"/>
  </cols>
  <sheetData>
    <row r="2" spans="2:16" ht="31.2" x14ac:dyDescent="0.3">
      <c r="B2" s="2" t="s">
        <v>0</v>
      </c>
      <c r="C2" s="2" t="s">
        <v>1</v>
      </c>
      <c r="D2" s="2" t="s">
        <v>7</v>
      </c>
      <c r="E2" s="2" t="s">
        <v>10</v>
      </c>
      <c r="F2" s="2" t="s">
        <v>8</v>
      </c>
      <c r="G2" s="2" t="s">
        <v>9</v>
      </c>
      <c r="H2" s="2" t="s">
        <v>15</v>
      </c>
      <c r="I2" s="11"/>
      <c r="J2" s="11" t="str">
        <f>B2</f>
        <v>NIM</v>
      </c>
      <c r="K2" s="11" t="str">
        <f>C2</f>
        <v>Nama</v>
      </c>
      <c r="L2" s="1" t="str">
        <f>D2</f>
        <v>IPK</v>
      </c>
      <c r="M2" s="1" t="str">
        <f t="shared" ref="M2:P2" si="0">E2</f>
        <v>Penghasilan Ortu /bln</v>
      </c>
      <c r="N2" s="1" t="str">
        <f t="shared" si="0"/>
        <v>Jumlah Tanggungan</v>
      </c>
      <c r="O2" s="1" t="str">
        <f t="shared" si="0"/>
        <v>Prestasi</v>
      </c>
      <c r="P2" s="1" t="str">
        <f t="shared" si="0"/>
        <v>Lokasi Rumah (km)</v>
      </c>
    </row>
    <row r="3" spans="2:16" x14ac:dyDescent="0.3">
      <c r="B3" s="3">
        <v>137006990</v>
      </c>
      <c r="C3" s="3" t="s">
        <v>2</v>
      </c>
      <c r="D3" s="5">
        <f>IF(LOWER(VLOOKUP(D$2, 'Tabel Kriteria'!$B$2:$D$7, 2, FALSE))="benefit", 'Tahap 1 - Analisa'!D3/MAX('Tahap 1 - Analisa'!D$3:D$7), MIN('Tahap 1 - Analisa'!D$3:D$7)/'Tahap 1 - Analisa'!D3)</f>
        <v>0.98</v>
      </c>
      <c r="E3" s="5">
        <f>IF(LOWER(VLOOKUP(E$2, 'Tabel Kriteria'!$B$2:$D$7, 2, FALSE))="benefit", 'Tahap 1 - Analisa'!E3/MAX('Tahap 1 - Analisa'!E$3:E$7), MIN('Tahap 1 - Analisa'!E$3:E$7)/'Tahap 1 - Analisa'!E3)</f>
        <v>0.5</v>
      </c>
      <c r="F3" s="5">
        <f>IF(LOWER(VLOOKUP(F$2, 'Tabel Kriteria'!$B$2:$D$7, 2, FALSE))="benefit", 'Tahap 1 - Analisa'!F3/MAX('Tahap 1 - Analisa'!F$3:F$7), MIN('Tahap 1 - Analisa'!F$3:F$7)/'Tahap 1 - Analisa'!F3)</f>
        <v>0.5</v>
      </c>
      <c r="G3" s="5">
        <f>IF(LOWER(VLOOKUP(G$2, 'Tabel Kriteria'!$B$2:$D$7, 2, FALSE))="benefit", 'Tahap 1 - Analisa'!G3/MAX('Tahap 1 - Analisa'!G$3:G$7), MIN('Tahap 1 - Analisa'!G$3:G$7)/'Tahap 1 - Analisa'!G3)</f>
        <v>1</v>
      </c>
      <c r="H3" s="5">
        <f>IF(LOWER(VLOOKUP(H$2, 'Tabel Kriteria'!$B$2:$D$7, 2, FALSE))="benefit", 'Tahap 1 - Analisa'!H3/MAX('Tahap 1 - Analisa'!H$3:H$7), MIN('Tahap 1 - Analisa'!H$3:H$7)/'Tahap 1 - Analisa'!H3)</f>
        <v>0.7</v>
      </c>
      <c r="I3" s="12"/>
      <c r="J3" s="3">
        <f t="shared" ref="J3:K7" si="1">B3</f>
        <v>137006990</v>
      </c>
      <c r="K3" s="3" t="str">
        <f t="shared" si="1"/>
        <v>Lionel Messi</v>
      </c>
      <c r="L3" t="str">
        <f>"= "&amp;IF(LOWER(VLOOKUP(D$2, 'Tabel Kriteria'!$B$2:$D$7, 2, FALSE))="benefit", 'Tahap 1 - Analisa'!D3&amp;" / "&amp;MAX('Tahap 1 - Analisa'!D$3:D$7), MIN('Tahap 1 - Analisa'!D$3:D$7)&amp;" / "&amp;'Tahap 1 - Analisa'!D3) &amp; " = "&amp;TEXT(D3, "0.00")</f>
        <v>= 3.92 / 4 = 0.98</v>
      </c>
      <c r="M3" t="str">
        <f>"= "&amp;IF(LOWER(VLOOKUP(E$2, 'Tabel Kriteria'!$B$2:$D$7, 2, FALSE))="benefit", 'Tahap 1 - Analisa'!E3&amp;" / "&amp;MAX('Tahap 1 - Analisa'!E$3:E$7), MIN('Tahap 1 - Analisa'!E$3:E$7)&amp;" / "&amp;'Tahap 1 - Analisa'!E3) &amp; " = "&amp;TEXT(E3, "0.00")</f>
        <v>= 1 / 2 = 0.50</v>
      </c>
      <c r="N3" t="str">
        <f>"= "&amp;IF(LOWER(VLOOKUP(F$2, 'Tabel Kriteria'!$B$2:$D$7, 2, FALSE))="benefit", 'Tahap 1 - Analisa'!F3&amp;" / "&amp;MAX('Tahap 1 - Analisa'!F$3:F$7), MIN('Tahap 1 - Analisa'!F$3:F$7)&amp;" / "&amp;'Tahap 1 - Analisa'!F3) &amp; " = "&amp;TEXT(F3, "0.00")</f>
        <v>= 2 / 4 = 0.50</v>
      </c>
      <c r="O3" t="str">
        <f>"= "&amp;IF(LOWER(VLOOKUP(G$2, 'Tabel Kriteria'!$B$2:$D$7, 2, FALSE))="benefit", 'Tahap 1 - Analisa'!G3&amp;" / "&amp;MAX('Tahap 1 - Analisa'!G$3:G$7), MIN('Tahap 1 - Analisa'!G$3:G$7)&amp;" / "&amp;'Tahap 1 - Analisa'!G3) &amp; " = "&amp;TEXT(G3, "0.00")</f>
        <v>= 4 / 4 = 1.00</v>
      </c>
      <c r="P3" t="str">
        <f>"= "&amp;IF(LOWER(VLOOKUP(H$2, 'Tabel Kriteria'!$B$2:$D$7, 2, FALSE))="benefit", 'Tahap 1 - Analisa'!H3&amp;" / "&amp;MAX('Tahap 1 - Analisa'!H$3:H$7), MIN('Tahap 1 - Analisa'!H$3:H$7)&amp;" / "&amp;'Tahap 1 - Analisa'!H3) &amp; " = "&amp;TEXT(H3, "0.00")</f>
        <v>= 70 / 100 = 0.70</v>
      </c>
    </row>
    <row r="4" spans="2:16" x14ac:dyDescent="0.3">
      <c r="B4" s="3">
        <v>137006991</v>
      </c>
      <c r="C4" s="3" t="s">
        <v>3</v>
      </c>
      <c r="D4" s="5">
        <f>IF(LOWER(VLOOKUP(D$2, 'Tabel Kriteria'!$B$2:$D$7, 2, FALSE))="benefit", 'Tahap 1 - Analisa'!D4/MAX('Tahap 1 - Analisa'!D$3:D$7), MIN('Tahap 1 - Analisa'!D$3:D$7)/'Tahap 1 - Analisa'!D4)</f>
        <v>0.98750000000000004</v>
      </c>
      <c r="E4" s="5">
        <f>IF(LOWER(VLOOKUP(E$2, 'Tabel Kriteria'!$B$2:$D$7, 2, FALSE))="benefit", 'Tahap 1 - Analisa'!E4/MAX('Tahap 1 - Analisa'!E$3:E$7), MIN('Tahap 1 - Analisa'!E$3:E$7)/'Tahap 1 - Analisa'!E4)</f>
        <v>0.33333333333333331</v>
      </c>
      <c r="F4" s="5">
        <f>IF(LOWER(VLOOKUP(F$2, 'Tabel Kriteria'!$B$2:$D$7, 2, FALSE))="benefit", 'Tahap 1 - Analisa'!F4/MAX('Tahap 1 - Analisa'!F$3:F$7), MIN('Tahap 1 - Analisa'!F$3:F$7)/'Tahap 1 - Analisa'!F4)</f>
        <v>0.5</v>
      </c>
      <c r="G4" s="5">
        <f>IF(LOWER(VLOOKUP(G$2, 'Tabel Kriteria'!$B$2:$D$7, 2, FALSE))="benefit", 'Tahap 1 - Analisa'!G4/MAX('Tahap 1 - Analisa'!G$3:G$7), MIN('Tahap 1 - Analisa'!G$3:G$7)/'Tahap 1 - Analisa'!G4)</f>
        <v>0.75</v>
      </c>
      <c r="H4" s="5">
        <f>IF(LOWER(VLOOKUP(H$2, 'Tabel Kriteria'!$B$2:$D$7, 2, FALSE))="benefit", 'Tahap 1 - Analisa'!H4/MAX('Tahap 1 - Analisa'!H$3:H$7), MIN('Tahap 1 - Analisa'!H$3:H$7)/'Tahap 1 - Analisa'!H4)</f>
        <v>0.7865168539325843</v>
      </c>
      <c r="I4" s="12"/>
      <c r="J4" s="3">
        <f t="shared" si="1"/>
        <v>137006991</v>
      </c>
      <c r="K4" s="3" t="str">
        <f t="shared" si="1"/>
        <v>Cristiano Ronaldo</v>
      </c>
      <c r="L4" t="str">
        <f>"= "&amp;IF(LOWER(VLOOKUP(D$2, 'Tabel Kriteria'!$B$2:$D$7, 2, FALSE))="benefit", 'Tahap 1 - Analisa'!D4&amp;" / "&amp;MAX('Tahap 1 - Analisa'!D$3:D$7), MIN('Tahap 1 - Analisa'!D$3:D$7)&amp;" / "&amp;'Tahap 1 - Analisa'!D4) &amp; " = "&amp;TEXT(D4, "0.00")</f>
        <v>= 3.95 / 4 = 0.99</v>
      </c>
      <c r="M4" t="str">
        <f>"= "&amp;IF(LOWER(VLOOKUP(E$2, 'Tabel Kriteria'!$B$2:$D$7, 2, FALSE))="benefit", 'Tahap 1 - Analisa'!E4&amp;" / "&amp;MAX('Tahap 1 - Analisa'!E$3:E$7), MIN('Tahap 1 - Analisa'!E$3:E$7)&amp;" / "&amp;'Tahap 1 - Analisa'!E4) &amp; " = "&amp;TEXT(E4, "0.00")</f>
        <v>= 1 / 3 = 0.33</v>
      </c>
      <c r="N4" t="str">
        <f>"= "&amp;IF(LOWER(VLOOKUP(F$2, 'Tabel Kriteria'!$B$2:$D$7, 2, FALSE))="benefit", 'Tahap 1 - Analisa'!F4&amp;" / "&amp;MAX('Tahap 1 - Analisa'!F$3:F$7), MIN('Tahap 1 - Analisa'!F$3:F$7)&amp;" / "&amp;'Tahap 1 - Analisa'!F4) &amp; " = "&amp;TEXT(F4, "0.00")</f>
        <v>= 2 / 4 = 0.50</v>
      </c>
      <c r="O4" t="str">
        <f>"= "&amp;IF(LOWER(VLOOKUP(G$2, 'Tabel Kriteria'!$B$2:$D$7, 2, FALSE))="benefit", 'Tahap 1 - Analisa'!G4&amp;" / "&amp;MAX('Tahap 1 - Analisa'!G$3:G$7), MIN('Tahap 1 - Analisa'!G$3:G$7)&amp;" / "&amp;'Tahap 1 - Analisa'!G4) &amp; " = "&amp;TEXT(G4, "0.00")</f>
        <v>= 3 / 4 = 0.75</v>
      </c>
      <c r="P4" t="str">
        <f>"= "&amp;IF(LOWER(VLOOKUP(H$2, 'Tabel Kriteria'!$B$2:$D$7, 2, FALSE))="benefit", 'Tahap 1 - Analisa'!H4&amp;" / "&amp;MAX('Tahap 1 - Analisa'!H$3:H$7), MIN('Tahap 1 - Analisa'!H$3:H$7)&amp;" / "&amp;'Tahap 1 - Analisa'!H4) &amp; " = "&amp;TEXT(H4, "0.00")</f>
        <v>= 70 / 89 = 0.79</v>
      </c>
    </row>
    <row r="5" spans="2:16" x14ac:dyDescent="0.3">
      <c r="B5" s="3">
        <v>137006992</v>
      </c>
      <c r="C5" s="3" t="s">
        <v>4</v>
      </c>
      <c r="D5" s="5">
        <f>IF(LOWER(VLOOKUP(D$2, 'Tabel Kriteria'!$B$2:$D$7, 2, FALSE))="benefit", 'Tahap 1 - Analisa'!D5/MAX('Tahap 1 - Analisa'!D$3:D$7), MIN('Tahap 1 - Analisa'!D$3:D$7)/'Tahap 1 - Analisa'!D5)</f>
        <v>0.85</v>
      </c>
      <c r="E5" s="5">
        <f>IF(LOWER(VLOOKUP(E$2, 'Tabel Kriteria'!$B$2:$D$7, 2, FALSE))="benefit", 'Tahap 1 - Analisa'!E5/MAX('Tahap 1 - Analisa'!E$3:E$7), MIN('Tahap 1 - Analisa'!E$3:E$7)/'Tahap 1 - Analisa'!E5)</f>
        <v>0.25</v>
      </c>
      <c r="F5" s="5">
        <f>IF(LOWER(VLOOKUP(F$2, 'Tabel Kriteria'!$B$2:$D$7, 2, FALSE))="benefit", 'Tahap 1 - Analisa'!F5/MAX('Tahap 1 - Analisa'!F$3:F$7), MIN('Tahap 1 - Analisa'!F$3:F$7)/'Tahap 1 - Analisa'!F5)</f>
        <v>0.75</v>
      </c>
      <c r="G5" s="5">
        <f>IF(LOWER(VLOOKUP(G$2, 'Tabel Kriteria'!$B$2:$D$7, 2, FALSE))="benefit", 'Tahap 1 - Analisa'!G5/MAX('Tahap 1 - Analisa'!G$3:G$7), MIN('Tahap 1 - Analisa'!G$3:G$7)/'Tahap 1 - Analisa'!G5)</f>
        <v>0.5</v>
      </c>
      <c r="H5" s="5">
        <f>IF(LOWER(VLOOKUP(H$2, 'Tabel Kriteria'!$B$2:$D$7, 2, FALSE))="benefit", 'Tahap 1 - Analisa'!H5/MAX('Tahap 1 - Analisa'!H$3:H$7), MIN('Tahap 1 - Analisa'!H$3:H$7)/'Tahap 1 - Analisa'!H5)</f>
        <v>1</v>
      </c>
      <c r="I5" s="12"/>
      <c r="J5" s="3">
        <f t="shared" si="1"/>
        <v>137006992</v>
      </c>
      <c r="K5" s="3" t="str">
        <f t="shared" si="1"/>
        <v>Muhammad Salah</v>
      </c>
      <c r="L5" t="str">
        <f>"= "&amp;IF(LOWER(VLOOKUP(D$2, 'Tabel Kriteria'!$B$2:$D$7, 2, FALSE))="benefit", 'Tahap 1 - Analisa'!D5&amp;" / "&amp;MAX('Tahap 1 - Analisa'!D$3:D$7), MIN('Tahap 1 - Analisa'!D$3:D$7)&amp;" / "&amp;'Tahap 1 - Analisa'!D5) &amp; " = "&amp;TEXT(D5, "0.00")</f>
        <v>= 3.4 / 4 = 0.85</v>
      </c>
      <c r="M5" t="str">
        <f>"= "&amp;IF(LOWER(VLOOKUP(E$2, 'Tabel Kriteria'!$B$2:$D$7, 2, FALSE))="benefit", 'Tahap 1 - Analisa'!E5&amp;" / "&amp;MAX('Tahap 1 - Analisa'!E$3:E$7), MIN('Tahap 1 - Analisa'!E$3:E$7)&amp;" / "&amp;'Tahap 1 - Analisa'!E5) &amp; " = "&amp;TEXT(E5, "0.00")</f>
        <v>= 1 / 4 = 0.25</v>
      </c>
      <c r="N5" t="str">
        <f>"= "&amp;IF(LOWER(VLOOKUP(F$2, 'Tabel Kriteria'!$B$2:$D$7, 2, FALSE))="benefit", 'Tahap 1 - Analisa'!F5&amp;" / "&amp;MAX('Tahap 1 - Analisa'!F$3:F$7), MIN('Tahap 1 - Analisa'!F$3:F$7)&amp;" / "&amp;'Tahap 1 - Analisa'!F5) &amp; " = "&amp;TEXT(F5, "0.00")</f>
        <v>= 3 / 4 = 0.75</v>
      </c>
      <c r="O5" t="str">
        <f>"= "&amp;IF(LOWER(VLOOKUP(G$2, 'Tabel Kriteria'!$B$2:$D$7, 2, FALSE))="benefit", 'Tahap 1 - Analisa'!G5&amp;" / "&amp;MAX('Tahap 1 - Analisa'!G$3:G$7), MIN('Tahap 1 - Analisa'!G$3:G$7)&amp;" / "&amp;'Tahap 1 - Analisa'!G5) &amp; " = "&amp;TEXT(G5, "0.00")</f>
        <v>= 2 / 4 = 0.50</v>
      </c>
      <c r="P5" t="str">
        <f>"= "&amp;IF(LOWER(VLOOKUP(H$2, 'Tabel Kriteria'!$B$2:$D$7, 2, FALSE))="benefit", 'Tahap 1 - Analisa'!H5&amp;" / "&amp;MAX('Tahap 1 - Analisa'!H$3:H$7), MIN('Tahap 1 - Analisa'!H$3:H$7)&amp;" / "&amp;'Tahap 1 - Analisa'!H5) &amp; " = "&amp;TEXT(H5, "0.00")</f>
        <v>= 70 / 70 = 1.00</v>
      </c>
    </row>
    <row r="6" spans="2:16" x14ac:dyDescent="0.3">
      <c r="B6" s="3">
        <v>137006993</v>
      </c>
      <c r="C6" s="3" t="s">
        <v>5</v>
      </c>
      <c r="D6" s="5">
        <f>IF(LOWER(VLOOKUP(D$2, 'Tabel Kriteria'!$B$2:$D$7, 2, FALSE))="benefit", 'Tahap 1 - Analisa'!D6/MAX('Tahap 1 - Analisa'!D$3:D$7), MIN('Tahap 1 - Analisa'!D$3:D$7)/'Tahap 1 - Analisa'!D6)</f>
        <v>1</v>
      </c>
      <c r="E6" s="5">
        <f>IF(LOWER(VLOOKUP(E$2, 'Tabel Kriteria'!$B$2:$D$7, 2, FALSE))="benefit", 'Tahap 1 - Analisa'!E6/MAX('Tahap 1 - Analisa'!E$3:E$7), MIN('Tahap 1 - Analisa'!E$3:E$7)/'Tahap 1 - Analisa'!E6)</f>
        <v>0.33333333333333331</v>
      </c>
      <c r="F6" s="5">
        <f>IF(LOWER(VLOOKUP(F$2, 'Tabel Kriteria'!$B$2:$D$7, 2, FALSE))="benefit", 'Tahap 1 - Analisa'!F6/MAX('Tahap 1 - Analisa'!F$3:F$7), MIN('Tahap 1 - Analisa'!F$3:F$7)/'Tahap 1 - Analisa'!F6)</f>
        <v>1</v>
      </c>
      <c r="G6" s="5">
        <f>IF(LOWER(VLOOKUP(G$2, 'Tabel Kriteria'!$B$2:$D$7, 2, FALSE))="benefit", 'Tahap 1 - Analisa'!G6/MAX('Tahap 1 - Analisa'!G$3:G$7), MIN('Tahap 1 - Analisa'!G$3:G$7)/'Tahap 1 - Analisa'!G6)</f>
        <v>1</v>
      </c>
      <c r="H6" s="5">
        <f>IF(LOWER(VLOOKUP(H$2, 'Tabel Kriteria'!$B$2:$D$7, 2, FALSE))="benefit", 'Tahap 1 - Analisa'!H6/MAX('Tahap 1 - Analisa'!H$3:H$7), MIN('Tahap 1 - Analisa'!H$3:H$7)/'Tahap 1 - Analisa'!H6)</f>
        <v>0.58333333333333337</v>
      </c>
      <c r="I6" s="12"/>
      <c r="J6" s="3">
        <f t="shared" si="1"/>
        <v>137006993</v>
      </c>
      <c r="K6" s="3" t="str">
        <f t="shared" si="1"/>
        <v>Ponaryo Astaman</v>
      </c>
      <c r="L6" t="str">
        <f>"= "&amp;IF(LOWER(VLOOKUP(D$2, 'Tabel Kriteria'!$B$2:$D$7, 2, FALSE))="benefit", 'Tahap 1 - Analisa'!D6&amp;" / "&amp;MAX('Tahap 1 - Analisa'!D$3:D$7), MIN('Tahap 1 - Analisa'!D$3:D$7)&amp;" / "&amp;'Tahap 1 - Analisa'!D6) &amp; " = "&amp;TEXT(D6, "0.00")</f>
        <v>= 4 / 4 = 1.00</v>
      </c>
      <c r="M6" t="str">
        <f>"= "&amp;IF(LOWER(VLOOKUP(E$2, 'Tabel Kriteria'!$B$2:$D$7, 2, FALSE))="benefit", 'Tahap 1 - Analisa'!E6&amp;" / "&amp;MAX('Tahap 1 - Analisa'!E$3:E$7), MIN('Tahap 1 - Analisa'!E$3:E$7)&amp;" / "&amp;'Tahap 1 - Analisa'!E6) &amp; " = "&amp;TEXT(E6, "0.00")</f>
        <v>= 1 / 3 = 0.33</v>
      </c>
      <c r="N6" t="str">
        <f>"= "&amp;IF(LOWER(VLOOKUP(F$2, 'Tabel Kriteria'!$B$2:$D$7, 2, FALSE))="benefit", 'Tahap 1 - Analisa'!F6&amp;" / "&amp;MAX('Tahap 1 - Analisa'!F$3:F$7), MIN('Tahap 1 - Analisa'!F$3:F$7)&amp;" / "&amp;'Tahap 1 - Analisa'!F6) &amp; " = "&amp;TEXT(F6, "0.00")</f>
        <v>= 4 / 4 = 1.00</v>
      </c>
      <c r="O6" t="str">
        <f>"= "&amp;IF(LOWER(VLOOKUP(G$2, 'Tabel Kriteria'!$B$2:$D$7, 2, FALSE))="benefit", 'Tahap 1 - Analisa'!G6&amp;" / "&amp;MAX('Tahap 1 - Analisa'!G$3:G$7), MIN('Tahap 1 - Analisa'!G$3:G$7)&amp;" / "&amp;'Tahap 1 - Analisa'!G6) &amp; " = "&amp;TEXT(G6, "0.00")</f>
        <v>= 4 / 4 = 1.00</v>
      </c>
      <c r="P6" t="str">
        <f>"= "&amp;IF(LOWER(VLOOKUP(H$2, 'Tabel Kriteria'!$B$2:$D$7, 2, FALSE))="benefit", 'Tahap 1 - Analisa'!H6&amp;" / "&amp;MAX('Tahap 1 - Analisa'!H$3:H$7), MIN('Tahap 1 - Analisa'!H$3:H$7)&amp;" / "&amp;'Tahap 1 - Analisa'!H6) &amp; " = "&amp;TEXT(H6, "0.00")</f>
        <v>= 70 / 120 = 0.58</v>
      </c>
    </row>
    <row r="7" spans="2:16" x14ac:dyDescent="0.3">
      <c r="B7" s="3">
        <v>137006994</v>
      </c>
      <c r="C7" s="3" t="s">
        <v>6</v>
      </c>
      <c r="D7" s="5">
        <f>IF(LOWER(VLOOKUP(D$2, 'Tabel Kriteria'!$B$2:$D$7, 2, FALSE))="benefit", 'Tahap 1 - Analisa'!D7/MAX('Tahap 1 - Analisa'!D$3:D$7), MIN('Tahap 1 - Analisa'!D$3:D$7)/'Tahap 1 - Analisa'!D7)</f>
        <v>0.8</v>
      </c>
      <c r="E7" s="5">
        <f>IF(LOWER(VLOOKUP(E$2, 'Tabel Kriteria'!$B$2:$D$7, 2, FALSE))="benefit", 'Tahap 1 - Analisa'!E7/MAX('Tahap 1 - Analisa'!E$3:E$7), MIN('Tahap 1 - Analisa'!E$3:E$7)/'Tahap 1 - Analisa'!E7)</f>
        <v>1</v>
      </c>
      <c r="F7" s="5">
        <f>IF(LOWER(VLOOKUP(F$2, 'Tabel Kriteria'!$B$2:$D$7, 2, FALSE))="benefit", 'Tahap 1 - Analisa'!F7/MAX('Tahap 1 - Analisa'!F$3:F$7), MIN('Tahap 1 - Analisa'!F$3:F$7)/'Tahap 1 - Analisa'!F7)</f>
        <v>0.5</v>
      </c>
      <c r="G7" s="5">
        <f>IF(LOWER(VLOOKUP(G$2, 'Tabel Kriteria'!$B$2:$D$7, 2, FALSE))="benefit", 'Tahap 1 - Analisa'!G7/MAX('Tahap 1 - Analisa'!G$3:G$7), MIN('Tahap 1 - Analisa'!G$3:G$7)/'Tahap 1 - Analisa'!G7)</f>
        <v>0.25</v>
      </c>
      <c r="H7" s="5">
        <f>IF(LOWER(VLOOKUP(H$2, 'Tabel Kriteria'!$B$2:$D$7, 2, FALSE))="benefit", 'Tahap 1 - Analisa'!H7/MAX('Tahap 1 - Analisa'!H$3:H$7), MIN('Tahap 1 - Analisa'!H$3:H$7)/'Tahap 1 - Analisa'!H7)</f>
        <v>0.5</v>
      </c>
      <c r="I7" s="12"/>
      <c r="J7" s="3">
        <f t="shared" si="1"/>
        <v>137006994</v>
      </c>
      <c r="K7" s="3" t="str">
        <f t="shared" si="1"/>
        <v>Robert Lewandowski</v>
      </c>
      <c r="L7" t="str">
        <f>"= "&amp;IF(LOWER(VLOOKUP(D$2, 'Tabel Kriteria'!$B$2:$D$7, 2, FALSE))="benefit", 'Tahap 1 - Analisa'!D7&amp;" / "&amp;MAX('Tahap 1 - Analisa'!D$3:D$7), MIN('Tahap 1 - Analisa'!D$3:D$7)&amp;" / "&amp;'Tahap 1 - Analisa'!D7) &amp; " = "&amp;TEXT(D7, "0.00")</f>
        <v>= 3.2 / 4 = 0.80</v>
      </c>
      <c r="M7" t="str">
        <f>"= "&amp;IF(LOWER(VLOOKUP(E$2, 'Tabel Kriteria'!$B$2:$D$7, 2, FALSE))="benefit", 'Tahap 1 - Analisa'!E7&amp;" / "&amp;MAX('Tahap 1 - Analisa'!E$3:E$7), MIN('Tahap 1 - Analisa'!E$3:E$7)&amp;" / "&amp;'Tahap 1 - Analisa'!E7) &amp; " = "&amp;TEXT(E7, "0.00")</f>
        <v>= 1 / 1 = 1.00</v>
      </c>
      <c r="N7" t="str">
        <f>"= "&amp;IF(LOWER(VLOOKUP(F$2, 'Tabel Kriteria'!$B$2:$D$7, 2, FALSE))="benefit", 'Tahap 1 - Analisa'!F7&amp;" / "&amp;MAX('Tahap 1 - Analisa'!F$3:F$7), MIN('Tahap 1 - Analisa'!F$3:F$7)&amp;" / "&amp;'Tahap 1 - Analisa'!F7) &amp; " = "&amp;TEXT(F7, "0.00")</f>
        <v>= 2 / 4 = 0.50</v>
      </c>
      <c r="O7" t="str">
        <f>"= "&amp;IF(LOWER(VLOOKUP(G$2, 'Tabel Kriteria'!$B$2:$D$7, 2, FALSE))="benefit", 'Tahap 1 - Analisa'!G7&amp;" / "&amp;MAX('Tahap 1 - Analisa'!G$3:G$7), MIN('Tahap 1 - Analisa'!G$3:G$7)&amp;" / "&amp;'Tahap 1 - Analisa'!G7) &amp; " = "&amp;TEXT(G7, "0.00")</f>
        <v>= 1 / 4 = 0.25</v>
      </c>
      <c r="P7" t="str">
        <f>"= "&amp;IF(LOWER(VLOOKUP(H$2, 'Tabel Kriteria'!$B$2:$D$7, 2, FALSE))="benefit", 'Tahap 1 - Analisa'!H7&amp;" / "&amp;MAX('Tahap 1 - Analisa'!H$3:H$7), MIN('Tahap 1 - Analisa'!H$3:H$7)&amp;" / "&amp;'Tahap 1 - Analisa'!H7) &amp; " = "&amp;TEXT(H7, "0.00")</f>
        <v>= 70 / 140 = 0.50</v>
      </c>
    </row>
    <row r="11" spans="2:16" ht="31.2" x14ac:dyDescent="0.3">
      <c r="J11" s="2" t="s">
        <v>0</v>
      </c>
      <c r="K11" s="2" t="s">
        <v>1</v>
      </c>
      <c r="L11" s="2" t="s">
        <v>7</v>
      </c>
      <c r="M11" s="2" t="s">
        <v>10</v>
      </c>
      <c r="N11" s="2" t="s">
        <v>8</v>
      </c>
      <c r="O11" s="2" t="s">
        <v>9</v>
      </c>
      <c r="P11" s="2" t="s">
        <v>15</v>
      </c>
    </row>
    <row r="12" spans="2:16" x14ac:dyDescent="0.3">
      <c r="J12" s="3">
        <v>137006990</v>
      </c>
      <c r="K12" s="3" t="s">
        <v>2</v>
      </c>
      <c r="L12" s="5">
        <v>3.92</v>
      </c>
      <c r="M12" s="4">
        <v>2</v>
      </c>
      <c r="N12" s="3">
        <v>2</v>
      </c>
      <c r="O12" s="3">
        <v>4</v>
      </c>
      <c r="P12" s="3">
        <v>100</v>
      </c>
    </row>
    <row r="13" spans="2:16" x14ac:dyDescent="0.3">
      <c r="J13" s="3">
        <v>137006991</v>
      </c>
      <c r="K13" s="3" t="s">
        <v>3</v>
      </c>
      <c r="L13" s="5">
        <v>3.95</v>
      </c>
      <c r="M13" s="4">
        <v>3</v>
      </c>
      <c r="N13" s="3">
        <v>2</v>
      </c>
      <c r="O13" s="3">
        <v>3</v>
      </c>
      <c r="P13" s="3">
        <v>89</v>
      </c>
    </row>
    <row r="14" spans="2:16" x14ac:dyDescent="0.3">
      <c r="J14" s="3">
        <v>137006992</v>
      </c>
      <c r="K14" s="3" t="s">
        <v>4</v>
      </c>
      <c r="L14" s="5">
        <v>3.4</v>
      </c>
      <c r="M14" s="4">
        <v>4</v>
      </c>
      <c r="N14" s="3">
        <v>3</v>
      </c>
      <c r="O14" s="3">
        <v>2</v>
      </c>
      <c r="P14" s="3">
        <v>70</v>
      </c>
    </row>
    <row r="15" spans="2:16" x14ac:dyDescent="0.3">
      <c r="J15" s="3">
        <v>137006993</v>
      </c>
      <c r="K15" s="3" t="s">
        <v>5</v>
      </c>
      <c r="L15" s="5">
        <v>4</v>
      </c>
      <c r="M15" s="4">
        <v>3</v>
      </c>
      <c r="N15" s="3">
        <v>4</v>
      </c>
      <c r="O15" s="3">
        <v>4</v>
      </c>
      <c r="P15" s="3">
        <v>120</v>
      </c>
    </row>
    <row r="16" spans="2:16" x14ac:dyDescent="0.3">
      <c r="J16" s="3">
        <v>137006994</v>
      </c>
      <c r="K16" s="3" t="s">
        <v>6</v>
      </c>
      <c r="L16" s="5">
        <v>3.2</v>
      </c>
      <c r="M16" s="4">
        <v>1</v>
      </c>
      <c r="N16" s="3">
        <v>2</v>
      </c>
      <c r="O16" s="3">
        <v>1</v>
      </c>
      <c r="P16" s="3">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DA23F-6BA4-6D4C-9D6F-8EB59998B305}">
  <dimension ref="B2:G7"/>
  <sheetViews>
    <sheetView workbookViewId="0">
      <selection activeCell="B2" sqref="B2:G7"/>
    </sheetView>
  </sheetViews>
  <sheetFormatPr defaultColWidth="11.19921875" defaultRowHeight="15.6" x14ac:dyDescent="0.3"/>
  <cols>
    <col min="2" max="2" width="12.296875" customWidth="1"/>
    <col min="3" max="3" width="18" customWidth="1"/>
    <col min="4" max="4" width="58" customWidth="1"/>
    <col min="5" max="6" width="15.69921875" bestFit="1" customWidth="1"/>
    <col min="8" max="8" width="11" customWidth="1"/>
  </cols>
  <sheetData>
    <row r="2" spans="2:7" ht="46.8" x14ac:dyDescent="0.3">
      <c r="B2" s="2" t="s">
        <v>0</v>
      </c>
      <c r="C2" s="2" t="s">
        <v>1</v>
      </c>
      <c r="D2" s="10" t="s">
        <v>23</v>
      </c>
      <c r="E2" s="2" t="s">
        <v>24</v>
      </c>
      <c r="F2" s="2" t="s">
        <v>25</v>
      </c>
      <c r="G2" s="9" t="s">
        <v>26</v>
      </c>
    </row>
    <row r="3" spans="2:7" x14ac:dyDescent="0.3">
      <c r="B3" s="3">
        <v>137006990</v>
      </c>
      <c r="C3" s="3" t="s">
        <v>2</v>
      </c>
      <c r="D3" s="5" t="str">
        <f>"("&amp;TEXT(VLOOKUP(B3, 'Tahap 2 - Normalisasi'!$B$2:$H$7, 3, FALSE), "0.00")&amp;"x"&amp;'Tabel Kriteria'!$D$3&amp;"%) "&amp;"+"&amp;" ("&amp;TEXT(VLOOKUP(B3, 'Tahap 2 - Normalisasi'!$B$2:$H$7, 4, FALSE), "0.00")&amp;"x"&amp;'Tabel Kriteria'!$D$4&amp;"%)"&amp;"+"&amp;" ("&amp;TEXT(VLOOKUP(B3, 'Tahap 2 - Normalisasi'!$B$2:$H$7, 5, FALSE), "0.00")&amp;"x"&amp;'Tabel Kriteria'!$D$5&amp;"%)"&amp;"+"&amp;" ("&amp;TEXT(VLOOKUP(B3, 'Tahap 2 - Normalisasi'!$B$2:$H$7, 6, FALSE), "0.00")&amp;"x"&amp;'Tabel Kriteria'!$D$6&amp;"%)"&amp;"+"&amp;" ("&amp;TEXT(VLOOKUP(B3, 'Tahap 2 - Normalisasi'!$B$2:$H$7, 7, FALSE), "0.00")&amp;"x"&amp;'Tabel Kriteria'!$D$7&amp;"%)"</f>
        <v>(0.98x25%) + (0.50x15%)+ (0.50x20%)+ (1.00x30%)+ (0.70x10%)</v>
      </c>
      <c r="E3" s="5">
        <f>(VLOOKUP(B3, 'Tahap 2 - Normalisasi'!$B$2:$H$7, 3, FALSE)*'Tabel Kriteria'!$D$3) + (VLOOKUP(B3, 'Tahap 2 - Normalisasi'!$B$2:$H$7, 4, FALSE)*'Tabel Kriteria'!$D$4) + (VLOOKUP(B3, 'Tahap 2 - Normalisasi'!$B$2:$H$7, 5, FALSE)*'Tabel Kriteria'!$D$5) + (VLOOKUP(B3, 'Tahap 2 - Normalisasi'!$B$2:$H$7, 6, FALSE)*'Tabel Kriteria'!$D$6) + (VLOOKUP(B3, 'Tahap 2 - Normalisasi'!$B$2:$H$7, 7, FALSE)*'Tabel Kriteria'!$D$7)</f>
        <v>79</v>
      </c>
      <c r="F3" s="5">
        <f>E3/100</f>
        <v>0.79</v>
      </c>
      <c r="G3" s="3">
        <f>RANK(F3, $F$3:$F$7)</f>
        <v>2</v>
      </c>
    </row>
    <row r="4" spans="2:7" x14ac:dyDescent="0.3">
      <c r="B4" s="3">
        <v>137006991</v>
      </c>
      <c r="C4" s="3" t="s">
        <v>3</v>
      </c>
      <c r="D4" s="5" t="str">
        <f>"("&amp;TEXT(VLOOKUP(B4, 'Tahap 2 - Normalisasi'!$B$2:$H$7, 3, FALSE), "0.00")&amp;"x"&amp;'Tabel Kriteria'!$D$3&amp;"%) "&amp;"+"&amp;" ("&amp;TEXT(VLOOKUP(B4, 'Tahap 2 - Normalisasi'!$B$2:$H$7, 4, FALSE), "0.00")&amp;"x"&amp;'Tabel Kriteria'!$D$4&amp;"%)"&amp;"+"&amp;" ("&amp;TEXT(VLOOKUP(B4, 'Tahap 2 - Normalisasi'!$B$2:$H$7, 5, FALSE), "0.00")&amp;"x"&amp;'Tabel Kriteria'!$D$5&amp;"%)"&amp;"+"&amp;" ("&amp;TEXT(VLOOKUP(B4, 'Tahap 2 - Normalisasi'!$B$2:$H$7, 6, FALSE), "0.00")&amp;"x"&amp;'Tabel Kriteria'!$D$6&amp;"%)"&amp;"+"&amp;" ("&amp;TEXT(VLOOKUP(B4, 'Tahap 2 - Normalisasi'!$B$2:$H$7, 7, FALSE), "0.00")&amp;"x"&amp;'Tabel Kriteria'!$D$7&amp;"%)"</f>
        <v>(0.99x25%) + (0.33x15%)+ (0.50x20%)+ (0.75x30%)+ (0.79x10%)</v>
      </c>
      <c r="E4" s="5">
        <f>(VLOOKUP(B4, 'Tahap 2 - Normalisasi'!$B$2:$H$7, 3, FALSE)*'Tabel Kriteria'!$D$3) + (VLOOKUP(B4, 'Tahap 2 - Normalisasi'!$B$2:$H$7, 4, FALSE)*'Tabel Kriteria'!$D$4) + (VLOOKUP(B4, 'Tahap 2 - Normalisasi'!$B$2:$H$7, 5, FALSE)*'Tabel Kriteria'!$D$5) + (VLOOKUP(B4, 'Tahap 2 - Normalisasi'!$B$2:$H$7, 6, FALSE)*'Tabel Kriteria'!$D$6) + (VLOOKUP(B4, 'Tahap 2 - Normalisasi'!$B$2:$H$7, 7, FALSE)*'Tabel Kriteria'!$D$7)</f>
        <v>70.05266853932585</v>
      </c>
      <c r="F4" s="5">
        <f t="shared" ref="F4:F7" si="0">E4/100</f>
        <v>0.70052668539325846</v>
      </c>
      <c r="G4" s="3">
        <f t="shared" ref="G4:G7" si="1">RANK(F4, $F$3:$F$7)</f>
        <v>3</v>
      </c>
    </row>
    <row r="5" spans="2:7" x14ac:dyDescent="0.3">
      <c r="B5" s="3">
        <v>137006992</v>
      </c>
      <c r="C5" s="3" t="s">
        <v>4</v>
      </c>
      <c r="D5" s="5" t="str">
        <f>"("&amp;TEXT(VLOOKUP(B5, 'Tahap 2 - Normalisasi'!$B$2:$H$7, 3, FALSE), "0.00")&amp;"x"&amp;'Tabel Kriteria'!$D$3&amp;"%) "&amp;"+"&amp;" ("&amp;TEXT(VLOOKUP(B5, 'Tahap 2 - Normalisasi'!$B$2:$H$7, 4, FALSE), "0.00")&amp;"x"&amp;'Tabel Kriteria'!$D$4&amp;"%)"&amp;"+"&amp;" ("&amp;TEXT(VLOOKUP(B5, 'Tahap 2 - Normalisasi'!$B$2:$H$7, 5, FALSE), "0.00")&amp;"x"&amp;'Tabel Kriteria'!$D$5&amp;"%)"&amp;"+"&amp;" ("&amp;TEXT(VLOOKUP(B5, 'Tahap 2 - Normalisasi'!$B$2:$H$7, 6, FALSE), "0.00")&amp;"x"&amp;'Tabel Kriteria'!$D$6&amp;"%)"&amp;"+"&amp;" ("&amp;TEXT(VLOOKUP(B5, 'Tahap 2 - Normalisasi'!$B$2:$H$7, 7, FALSE), "0.00")&amp;"x"&amp;'Tabel Kriteria'!$D$7&amp;"%)"</f>
        <v>(0.85x25%) + (0.25x15%)+ (0.75x20%)+ (0.50x30%)+ (1.00x10%)</v>
      </c>
      <c r="E5" s="5">
        <f>(VLOOKUP(B5, 'Tahap 2 - Normalisasi'!$B$2:$H$7, 3, FALSE)*'Tabel Kriteria'!$D$3) + (VLOOKUP(B5, 'Tahap 2 - Normalisasi'!$B$2:$H$7, 4, FALSE)*'Tabel Kriteria'!$D$4) + (VLOOKUP(B5, 'Tahap 2 - Normalisasi'!$B$2:$H$7, 5, FALSE)*'Tabel Kriteria'!$D$5) + (VLOOKUP(B5, 'Tahap 2 - Normalisasi'!$B$2:$H$7, 6, FALSE)*'Tabel Kriteria'!$D$6) + (VLOOKUP(B5, 'Tahap 2 - Normalisasi'!$B$2:$H$7, 7, FALSE)*'Tabel Kriteria'!$D$7)</f>
        <v>65</v>
      </c>
      <c r="F5" s="5">
        <f t="shared" si="0"/>
        <v>0.65</v>
      </c>
      <c r="G5" s="3">
        <f t="shared" si="1"/>
        <v>4</v>
      </c>
    </row>
    <row r="6" spans="2:7" x14ac:dyDescent="0.3">
      <c r="B6" s="3">
        <v>137006993</v>
      </c>
      <c r="C6" s="3" t="s">
        <v>5</v>
      </c>
      <c r="D6" s="5" t="str">
        <f>"("&amp;TEXT(VLOOKUP(B6, 'Tahap 2 - Normalisasi'!$B$2:$H$7, 3, FALSE), "0.00")&amp;"x"&amp;'Tabel Kriteria'!$D$3&amp;"%) "&amp;"+"&amp;" ("&amp;TEXT(VLOOKUP(B6, 'Tahap 2 - Normalisasi'!$B$2:$H$7, 4, FALSE), "0.00")&amp;"x"&amp;'Tabel Kriteria'!$D$4&amp;"%)"&amp;"+"&amp;" ("&amp;TEXT(VLOOKUP(B6, 'Tahap 2 - Normalisasi'!$B$2:$H$7, 5, FALSE), "0.00")&amp;"x"&amp;'Tabel Kriteria'!$D$5&amp;"%)"&amp;"+"&amp;" ("&amp;TEXT(VLOOKUP(B6, 'Tahap 2 - Normalisasi'!$B$2:$H$7, 6, FALSE), "0.00")&amp;"x"&amp;'Tabel Kriteria'!$D$6&amp;"%)"&amp;"+"&amp;" ("&amp;TEXT(VLOOKUP(B6, 'Tahap 2 - Normalisasi'!$B$2:$H$7, 7, FALSE), "0.00")&amp;"x"&amp;'Tabel Kriteria'!$D$7&amp;"%)"</f>
        <v>(1.00x25%) + (0.33x15%)+ (1.00x20%)+ (1.00x30%)+ (0.58x10%)</v>
      </c>
      <c r="E6" s="5">
        <f>(VLOOKUP(B6, 'Tahap 2 - Normalisasi'!$B$2:$H$7, 3, FALSE)*'Tabel Kriteria'!$D$3) + (VLOOKUP(B6, 'Tahap 2 - Normalisasi'!$B$2:$H$7, 4, FALSE)*'Tabel Kriteria'!$D$4) + (VLOOKUP(B6, 'Tahap 2 - Normalisasi'!$B$2:$H$7, 5, FALSE)*'Tabel Kriteria'!$D$5) + (VLOOKUP(B6, 'Tahap 2 - Normalisasi'!$B$2:$H$7, 6, FALSE)*'Tabel Kriteria'!$D$6) + (VLOOKUP(B6, 'Tahap 2 - Normalisasi'!$B$2:$H$7, 7, FALSE)*'Tabel Kriteria'!$D$7)</f>
        <v>85.833333333333329</v>
      </c>
      <c r="F6" s="5">
        <f t="shared" si="0"/>
        <v>0.85833333333333328</v>
      </c>
      <c r="G6" s="3">
        <f t="shared" si="1"/>
        <v>1</v>
      </c>
    </row>
    <row r="7" spans="2:7" x14ac:dyDescent="0.3">
      <c r="B7" s="3">
        <v>137006994</v>
      </c>
      <c r="C7" s="3" t="s">
        <v>6</v>
      </c>
      <c r="D7" s="5" t="str">
        <f>"("&amp;TEXT(VLOOKUP(B7, 'Tahap 2 - Normalisasi'!$B$2:$H$7, 3, FALSE), "0.00")&amp;"x"&amp;'Tabel Kriteria'!$D$3&amp;"%) "&amp;"+"&amp;" ("&amp;TEXT(VLOOKUP(B7, 'Tahap 2 - Normalisasi'!$B$2:$H$7, 4, FALSE), "0.00")&amp;"x"&amp;'Tabel Kriteria'!$D$4&amp;"%)"&amp;"+"&amp;" ("&amp;TEXT(VLOOKUP(B7, 'Tahap 2 - Normalisasi'!$B$2:$H$7, 5, FALSE), "0.00")&amp;"x"&amp;'Tabel Kriteria'!$D$5&amp;"%)"&amp;"+"&amp;" ("&amp;TEXT(VLOOKUP(B7, 'Tahap 2 - Normalisasi'!$B$2:$H$7, 6, FALSE), "0.00")&amp;"x"&amp;'Tabel Kriteria'!$D$6&amp;"%)"&amp;"+"&amp;" ("&amp;TEXT(VLOOKUP(B7, 'Tahap 2 - Normalisasi'!$B$2:$H$7, 7, FALSE), "0.00")&amp;"x"&amp;'Tabel Kriteria'!$D$7&amp;"%)"</f>
        <v>(0.80x25%) + (1.00x15%)+ (0.50x20%)+ (0.25x30%)+ (0.50x10%)</v>
      </c>
      <c r="E7" s="5">
        <f>(VLOOKUP(B7, 'Tahap 2 - Normalisasi'!$B$2:$H$7, 3, FALSE)*'Tabel Kriteria'!$D$3) + (VLOOKUP(B7, 'Tahap 2 - Normalisasi'!$B$2:$H$7, 4, FALSE)*'Tabel Kriteria'!$D$4) + (VLOOKUP(B7, 'Tahap 2 - Normalisasi'!$B$2:$H$7, 5, FALSE)*'Tabel Kriteria'!$D$5) + (VLOOKUP(B7, 'Tahap 2 - Normalisasi'!$B$2:$H$7, 6, FALSE)*'Tabel Kriteria'!$D$6) + (VLOOKUP(B7, 'Tahap 2 - Normalisasi'!$B$2:$H$7, 7, FALSE)*'Tabel Kriteria'!$D$7)</f>
        <v>57.5</v>
      </c>
      <c r="F7" s="5">
        <f t="shared" si="0"/>
        <v>0.57499999999999996</v>
      </c>
      <c r="G7" s="3">
        <f t="shared" si="1"/>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38B8-9248-41DC-A0EA-DFF0A5B8640C}">
  <dimension ref="A1:J24"/>
  <sheetViews>
    <sheetView tabSelected="1" topLeftCell="A13" workbookViewId="0">
      <selection activeCell="G28" sqref="G28"/>
    </sheetView>
  </sheetViews>
  <sheetFormatPr defaultRowHeight="15.6" x14ac:dyDescent="0.3"/>
  <cols>
    <col min="1" max="1" width="9.8984375" bestFit="1" customWidth="1"/>
    <col min="2" max="2" width="18.3984375" bestFit="1" customWidth="1"/>
    <col min="3" max="3" width="15.5" customWidth="1"/>
    <col min="4" max="4" width="21.59765625" customWidth="1"/>
    <col min="5" max="5" width="18.69921875" customWidth="1"/>
    <col min="6" max="6" width="22.8984375" customWidth="1"/>
    <col min="7" max="7" width="23.59765625" customWidth="1"/>
    <col min="10" max="10" width="38.69921875" customWidth="1"/>
  </cols>
  <sheetData>
    <row r="1" spans="1:10" x14ac:dyDescent="0.3">
      <c r="A1" s="14" t="s">
        <v>28</v>
      </c>
    </row>
    <row r="2" spans="1:10" ht="46.8" x14ac:dyDescent="0.3">
      <c r="A2" s="2" t="s">
        <v>0</v>
      </c>
      <c r="B2" s="2" t="s">
        <v>1</v>
      </c>
      <c r="C2" s="2" t="s">
        <v>7</v>
      </c>
      <c r="D2" s="2" t="s">
        <v>10</v>
      </c>
      <c r="E2" s="2" t="s">
        <v>8</v>
      </c>
      <c r="F2" s="2" t="s">
        <v>9</v>
      </c>
      <c r="G2" s="2" t="s">
        <v>15</v>
      </c>
      <c r="I2" s="15" t="s">
        <v>29</v>
      </c>
    </row>
    <row r="3" spans="1:10" ht="18" customHeight="1" x14ac:dyDescent="0.3">
      <c r="A3" s="3">
        <v>137006990</v>
      </c>
      <c r="B3" s="3" t="s">
        <v>2</v>
      </c>
      <c r="C3" s="5">
        <v>3.92</v>
      </c>
      <c r="D3" s="4">
        <v>2</v>
      </c>
      <c r="E3" s="3">
        <v>2</v>
      </c>
      <c r="F3" s="3">
        <v>4</v>
      </c>
      <c r="G3" s="3">
        <v>100</v>
      </c>
      <c r="J3" s="13" t="s">
        <v>30</v>
      </c>
    </row>
    <row r="4" spans="1:10" x14ac:dyDescent="0.3">
      <c r="A4" s="3">
        <v>137006991</v>
      </c>
      <c r="B4" s="3" t="s">
        <v>3</v>
      </c>
      <c r="C4" s="5">
        <v>3.95</v>
      </c>
      <c r="D4" s="4">
        <v>3</v>
      </c>
      <c r="E4" s="3">
        <v>2</v>
      </c>
      <c r="F4" s="3">
        <v>3</v>
      </c>
      <c r="G4" s="3">
        <v>89</v>
      </c>
      <c r="J4" s="13"/>
    </row>
    <row r="5" spans="1:10" x14ac:dyDescent="0.3">
      <c r="A5" s="3">
        <v>137006992</v>
      </c>
      <c r="B5" s="3" t="s">
        <v>4</v>
      </c>
      <c r="C5" s="5">
        <v>3.4</v>
      </c>
      <c r="D5" s="4">
        <v>4</v>
      </c>
      <c r="E5" s="3">
        <v>3</v>
      </c>
      <c r="F5" s="3">
        <v>2</v>
      </c>
      <c r="G5" s="3">
        <v>70</v>
      </c>
      <c r="J5" s="13"/>
    </row>
    <row r="6" spans="1:10" x14ac:dyDescent="0.3">
      <c r="A6" s="3">
        <v>137006993</v>
      </c>
      <c r="B6" s="3" t="s">
        <v>5</v>
      </c>
      <c r="C6" s="5">
        <v>4</v>
      </c>
      <c r="D6" s="4">
        <v>3</v>
      </c>
      <c r="E6" s="3">
        <v>4</v>
      </c>
      <c r="F6" s="3">
        <v>4</v>
      </c>
      <c r="G6" s="3">
        <v>120</v>
      </c>
      <c r="J6" s="13"/>
    </row>
    <row r="7" spans="1:10" x14ac:dyDescent="0.3">
      <c r="A7" s="3">
        <v>137006994</v>
      </c>
      <c r="B7" s="3" t="s">
        <v>6</v>
      </c>
      <c r="C7" s="5">
        <v>3.2</v>
      </c>
      <c r="D7" s="4">
        <v>1</v>
      </c>
      <c r="E7" s="3">
        <v>2</v>
      </c>
      <c r="F7" s="3">
        <v>1</v>
      </c>
      <c r="G7" s="3">
        <v>140</v>
      </c>
      <c r="J7" s="13"/>
    </row>
    <row r="9" spans="1:10" x14ac:dyDescent="0.3">
      <c r="A9" s="14" t="s">
        <v>27</v>
      </c>
    </row>
    <row r="10" spans="1:10" ht="31.2" x14ac:dyDescent="0.3">
      <c r="A10" s="2" t="s">
        <v>0</v>
      </c>
      <c r="B10" s="2" t="s">
        <v>1</v>
      </c>
      <c r="C10" s="2" t="s">
        <v>55</v>
      </c>
      <c r="D10" s="2" t="s">
        <v>56</v>
      </c>
      <c r="E10" s="2" t="s">
        <v>57</v>
      </c>
      <c r="F10" s="2" t="s">
        <v>58</v>
      </c>
      <c r="G10" s="2" t="s">
        <v>59</v>
      </c>
    </row>
    <row r="11" spans="1:10" x14ac:dyDescent="0.3">
      <c r="A11" s="3">
        <v>137006990</v>
      </c>
      <c r="B11" s="3" t="s">
        <v>2</v>
      </c>
      <c r="C11" s="3" t="s">
        <v>31</v>
      </c>
      <c r="D11" s="3" t="s">
        <v>32</v>
      </c>
      <c r="E11" s="3" t="s">
        <v>33</v>
      </c>
      <c r="F11" s="3" t="s">
        <v>34</v>
      </c>
      <c r="G11" s="3" t="s">
        <v>35</v>
      </c>
      <c r="I11" t="s">
        <v>29</v>
      </c>
      <c r="J11" s="13" t="s">
        <v>53</v>
      </c>
    </row>
    <row r="12" spans="1:10" x14ac:dyDescent="0.3">
      <c r="A12" s="3">
        <v>137006991</v>
      </c>
      <c r="B12" s="3" t="s">
        <v>3</v>
      </c>
      <c r="C12" s="3" t="s">
        <v>36</v>
      </c>
      <c r="D12" s="3" t="s">
        <v>37</v>
      </c>
      <c r="E12" s="3" t="s">
        <v>33</v>
      </c>
      <c r="F12" s="3" t="s">
        <v>38</v>
      </c>
      <c r="G12" s="3" t="s">
        <v>39</v>
      </c>
      <c r="J12" s="13"/>
    </row>
    <row r="13" spans="1:10" x14ac:dyDescent="0.3">
      <c r="A13" s="3">
        <v>137006992</v>
      </c>
      <c r="B13" s="3" t="s">
        <v>4</v>
      </c>
      <c r="C13" s="3" t="s">
        <v>40</v>
      </c>
      <c r="D13" s="3" t="s">
        <v>41</v>
      </c>
      <c r="E13" s="3" t="s">
        <v>38</v>
      </c>
      <c r="F13" s="3" t="s">
        <v>33</v>
      </c>
      <c r="G13" s="3" t="s">
        <v>42</v>
      </c>
      <c r="J13" s="13"/>
    </row>
    <row r="14" spans="1:10" x14ac:dyDescent="0.3">
      <c r="A14" s="3">
        <v>137006993</v>
      </c>
      <c r="B14" s="3" t="s">
        <v>5</v>
      </c>
      <c r="C14" s="3" t="s">
        <v>34</v>
      </c>
      <c r="D14" s="3" t="s">
        <v>37</v>
      </c>
      <c r="E14" s="3" t="s">
        <v>34</v>
      </c>
      <c r="F14" s="3" t="s">
        <v>34</v>
      </c>
      <c r="G14" s="3" t="s">
        <v>43</v>
      </c>
      <c r="J14" s="13" t="s">
        <v>54</v>
      </c>
    </row>
    <row r="15" spans="1:10" x14ac:dyDescent="0.3">
      <c r="A15" s="3">
        <v>137006994</v>
      </c>
      <c r="B15" s="3" t="s">
        <v>6</v>
      </c>
      <c r="C15" s="3" t="s">
        <v>44</v>
      </c>
      <c r="D15" s="3" t="s">
        <v>45</v>
      </c>
      <c r="E15" s="3" t="s">
        <v>33</v>
      </c>
      <c r="F15" s="3" t="s">
        <v>41</v>
      </c>
      <c r="G15" s="3" t="s">
        <v>46</v>
      </c>
      <c r="J15" s="13"/>
    </row>
    <row r="16" spans="1:10" x14ac:dyDescent="0.3">
      <c r="J16" s="13"/>
    </row>
    <row r="18" spans="1:8" x14ac:dyDescent="0.3">
      <c r="A18" s="14" t="s">
        <v>47</v>
      </c>
    </row>
    <row r="19" spans="1:8" x14ac:dyDescent="0.3">
      <c r="A19" s="3" t="s">
        <v>0</v>
      </c>
      <c r="B19" s="3" t="s">
        <v>1</v>
      </c>
      <c r="C19" s="16" t="s">
        <v>23</v>
      </c>
      <c r="D19" s="16"/>
      <c r="E19" s="16"/>
      <c r="F19" s="3" t="s">
        <v>24</v>
      </c>
      <c r="G19" s="3" t="s">
        <v>25</v>
      </c>
      <c r="H19" s="3" t="s">
        <v>26</v>
      </c>
    </row>
    <row r="20" spans="1:8" x14ac:dyDescent="0.3">
      <c r="A20" s="3">
        <v>137006990</v>
      </c>
      <c r="B20" s="3" t="s">
        <v>2</v>
      </c>
      <c r="C20" s="16" t="s">
        <v>48</v>
      </c>
      <c r="D20" s="16"/>
      <c r="E20" s="16"/>
      <c r="F20" s="3">
        <v>79</v>
      </c>
      <c r="G20" s="3">
        <v>0.79</v>
      </c>
      <c r="H20" s="3">
        <v>2</v>
      </c>
    </row>
    <row r="21" spans="1:8" x14ac:dyDescent="0.3">
      <c r="A21" s="3">
        <v>137006991</v>
      </c>
      <c r="B21" s="3" t="s">
        <v>3</v>
      </c>
      <c r="C21" s="16" t="s">
        <v>49</v>
      </c>
      <c r="D21" s="16"/>
      <c r="E21" s="16"/>
      <c r="F21" s="3">
        <v>70.05266853932585</v>
      </c>
      <c r="G21" s="3">
        <v>0.70052668539325846</v>
      </c>
      <c r="H21" s="3">
        <v>3</v>
      </c>
    </row>
    <row r="22" spans="1:8" x14ac:dyDescent="0.3">
      <c r="A22" s="3">
        <v>137006992</v>
      </c>
      <c r="B22" s="3" t="s">
        <v>4</v>
      </c>
      <c r="C22" s="16" t="s">
        <v>50</v>
      </c>
      <c r="D22" s="16"/>
      <c r="E22" s="16"/>
      <c r="F22" s="3">
        <v>65</v>
      </c>
      <c r="G22" s="3">
        <v>0.65</v>
      </c>
      <c r="H22" s="3">
        <v>4</v>
      </c>
    </row>
    <row r="23" spans="1:8" x14ac:dyDescent="0.3">
      <c r="A23" s="3">
        <v>137006993</v>
      </c>
      <c r="B23" s="3" t="s">
        <v>5</v>
      </c>
      <c r="C23" s="16" t="s">
        <v>51</v>
      </c>
      <c r="D23" s="16"/>
      <c r="E23" s="16"/>
      <c r="F23" s="3">
        <v>85.833333333333329</v>
      </c>
      <c r="G23" s="3">
        <v>0.85833333333333328</v>
      </c>
      <c r="H23" s="3">
        <v>1</v>
      </c>
    </row>
    <row r="24" spans="1:8" x14ac:dyDescent="0.3">
      <c r="A24" s="3">
        <v>137006994</v>
      </c>
      <c r="B24" s="3" t="s">
        <v>6</v>
      </c>
      <c r="C24" s="16" t="s">
        <v>52</v>
      </c>
      <c r="D24" s="16"/>
      <c r="E24" s="16"/>
      <c r="F24" s="3">
        <v>57.5</v>
      </c>
      <c r="G24" s="3">
        <v>0.57499999999999996</v>
      </c>
      <c r="H24" s="3">
        <v>5</v>
      </c>
    </row>
  </sheetData>
  <mergeCells count="9">
    <mergeCell ref="C24:E24"/>
    <mergeCell ref="J11:J13"/>
    <mergeCell ref="J14:J16"/>
    <mergeCell ref="J3:J7"/>
    <mergeCell ref="C19:E19"/>
    <mergeCell ref="C20:E20"/>
    <mergeCell ref="C21:E21"/>
    <mergeCell ref="C22:E22"/>
    <mergeCell ref="C23:E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B9F3-EA92-2944-9A60-78EE04089CA9}">
  <dimension ref="B2:D7"/>
  <sheetViews>
    <sheetView workbookViewId="0">
      <selection activeCell="D7" sqref="D7"/>
    </sheetView>
  </sheetViews>
  <sheetFormatPr defaultColWidth="11.19921875" defaultRowHeight="15.6" x14ac:dyDescent="0.3"/>
  <cols>
    <col min="2" max="2" width="25.19921875" customWidth="1"/>
    <col min="4" max="4" width="13.5" bestFit="1" customWidth="1"/>
  </cols>
  <sheetData>
    <row r="2" spans="2:4" x14ac:dyDescent="0.3">
      <c r="B2" s="8" t="s">
        <v>18</v>
      </c>
      <c r="C2" s="8" t="s">
        <v>19</v>
      </c>
      <c r="D2" s="8" t="s">
        <v>22</v>
      </c>
    </row>
    <row r="3" spans="2:4" x14ac:dyDescent="0.3">
      <c r="B3" s="7" t="s">
        <v>7</v>
      </c>
      <c r="C3" s="3" t="s">
        <v>20</v>
      </c>
      <c r="D3" s="3">
        <v>25</v>
      </c>
    </row>
    <row r="4" spans="2:4" x14ac:dyDescent="0.3">
      <c r="B4" s="7" t="s">
        <v>10</v>
      </c>
      <c r="C4" s="3" t="s">
        <v>21</v>
      </c>
      <c r="D4" s="3">
        <v>15</v>
      </c>
    </row>
    <row r="5" spans="2:4" x14ac:dyDescent="0.3">
      <c r="B5" s="7" t="s">
        <v>8</v>
      </c>
      <c r="C5" s="3" t="s">
        <v>20</v>
      </c>
      <c r="D5" s="3">
        <v>20</v>
      </c>
    </row>
    <row r="6" spans="2:4" x14ac:dyDescent="0.3">
      <c r="B6" s="7" t="s">
        <v>9</v>
      </c>
      <c r="C6" s="3" t="s">
        <v>20</v>
      </c>
      <c r="D6" s="3">
        <v>30</v>
      </c>
    </row>
    <row r="7" spans="2:4" x14ac:dyDescent="0.3">
      <c r="B7" s="7" t="s">
        <v>15</v>
      </c>
      <c r="C7" s="3" t="s">
        <v>21</v>
      </c>
      <c r="D7" s="3">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Mahasiswa Dasar</vt:lpstr>
      <vt:lpstr>Tahap 1 - Analisa</vt:lpstr>
      <vt:lpstr>Tahap 2 - Normalisasi</vt:lpstr>
      <vt:lpstr>Tahap 3 - Perangkingan</vt:lpstr>
      <vt:lpstr>Sheet1</vt:lpstr>
      <vt:lpstr>Tabel Kriteria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Dede Gunawan</dc:creator>
  <cp:lastModifiedBy>ASEPS</cp:lastModifiedBy>
  <dcterms:created xsi:type="dcterms:W3CDTF">2021-03-03T12:52:57Z</dcterms:created>
  <dcterms:modified xsi:type="dcterms:W3CDTF">2022-08-31T16:11:17Z</dcterms:modified>
</cp:coreProperties>
</file>