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k2141482\Documents\"/>
    </mc:Choice>
  </mc:AlternateContent>
  <xr:revisionPtr revIDLastSave="0" documentId="13_ncr:1_{4502CC5D-6A83-4053-99D2-675795DBB94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E Cpk Form" sheetId="16" r:id="rId1"/>
    <sheet name="How To Use" sheetId="18" state="hidden" r:id="rId2"/>
    <sheet name="Version History" sheetId="17" state="hidden" r:id="rId3"/>
  </sheets>
  <definedNames>
    <definedName name="_xlnm.Print_Area" localSheetId="1">'How To Use'!$B$2:$N$38</definedName>
    <definedName name="_xlnm.Print_Area" localSheetId="0">'PE Cpk Form'!$B$6:$BP$48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" i="16" l="1"/>
  <c r="AH4" i="16" s="1"/>
  <c r="CF44" i="16"/>
  <c r="KA73" i="16"/>
  <c r="KA83" i="16" s="1"/>
  <c r="KB56" i="16"/>
  <c r="KC51" i="16"/>
  <c r="KD46" i="16"/>
  <c r="KC46" i="16"/>
  <c r="KC3" i="16"/>
  <c r="KD3" i="16"/>
  <c r="KC8" i="16"/>
  <c r="KC13" i="16"/>
  <c r="KA30" i="16"/>
  <c r="KB13" i="16"/>
  <c r="KE46" i="16" l="1"/>
  <c r="KC56" i="16"/>
  <c r="KD51" i="16"/>
  <c r="KE3" i="16"/>
  <c r="KD8" i="16"/>
  <c r="DT56" i="16"/>
  <c r="KA40" i="16"/>
  <c r="DT13" i="16"/>
  <c r="DS73" i="16"/>
  <c r="DS83" i="16" s="1"/>
  <c r="DU51" i="16"/>
  <c r="DU46" i="16"/>
  <c r="DU8" i="16"/>
  <c r="DV8" i="16" s="1"/>
  <c r="DW8" i="16" s="1"/>
  <c r="DX8" i="16" s="1"/>
  <c r="DY8" i="16" s="1"/>
  <c r="DZ8" i="16" s="1"/>
  <c r="EA8" i="16" s="1"/>
  <c r="EB8" i="16" s="1"/>
  <c r="EC8" i="16" s="1"/>
  <c r="ED8" i="16" s="1"/>
  <c r="EE8" i="16" s="1"/>
  <c r="EF8" i="16" s="1"/>
  <c r="EG8" i="16" s="1"/>
  <c r="EH8" i="16" s="1"/>
  <c r="EI8" i="16" s="1"/>
  <c r="EJ8" i="16" s="1"/>
  <c r="EK8" i="16" s="1"/>
  <c r="EL8" i="16" s="1"/>
  <c r="EM8" i="16" s="1"/>
  <c r="EN8" i="16" s="1"/>
  <c r="EO8" i="16" s="1"/>
  <c r="EP8" i="16" s="1"/>
  <c r="EQ8" i="16" s="1"/>
  <c r="ER8" i="16" s="1"/>
  <c r="ES8" i="16" s="1"/>
  <c r="ET8" i="16" s="1"/>
  <c r="EU8" i="16" s="1"/>
  <c r="EV8" i="16" s="1"/>
  <c r="EW8" i="16" s="1"/>
  <c r="EX8" i="16" s="1"/>
  <c r="EY8" i="16" s="1"/>
  <c r="EZ8" i="16" s="1"/>
  <c r="FA8" i="16" s="1"/>
  <c r="FB8" i="16" s="1"/>
  <c r="FC8" i="16" s="1"/>
  <c r="FD8" i="16" s="1"/>
  <c r="FE8" i="16" s="1"/>
  <c r="FF8" i="16" s="1"/>
  <c r="FG8" i="16" s="1"/>
  <c r="FH8" i="16" s="1"/>
  <c r="FI8" i="16" s="1"/>
  <c r="FJ8" i="16" s="1"/>
  <c r="FK8" i="16" s="1"/>
  <c r="FL8" i="16" s="1"/>
  <c r="FM8" i="16" s="1"/>
  <c r="FN8" i="16" s="1"/>
  <c r="FO8" i="16" s="1"/>
  <c r="FP8" i="16" s="1"/>
  <c r="FQ8" i="16" s="1"/>
  <c r="FR8" i="16" s="1"/>
  <c r="FS8" i="16" s="1"/>
  <c r="FT8" i="16" s="1"/>
  <c r="FU8" i="16" s="1"/>
  <c r="FV8" i="16" s="1"/>
  <c r="FW8" i="16" s="1"/>
  <c r="FX8" i="16" s="1"/>
  <c r="FY8" i="16" s="1"/>
  <c r="FZ8" i="16" s="1"/>
  <c r="GA8" i="16" s="1"/>
  <c r="GB8" i="16" s="1"/>
  <c r="GC8" i="16" s="1"/>
  <c r="GD8" i="16" s="1"/>
  <c r="GE8" i="16" s="1"/>
  <c r="GF8" i="16" s="1"/>
  <c r="GG8" i="16" s="1"/>
  <c r="GH8" i="16" s="1"/>
  <c r="GI8" i="16" s="1"/>
  <c r="GJ8" i="16" s="1"/>
  <c r="GK8" i="16" s="1"/>
  <c r="GL8" i="16" s="1"/>
  <c r="GM8" i="16" s="1"/>
  <c r="GN8" i="16" s="1"/>
  <c r="GO8" i="16" s="1"/>
  <c r="GP8" i="16" s="1"/>
  <c r="GQ8" i="16" s="1"/>
  <c r="GR8" i="16" s="1"/>
  <c r="GS8" i="16" s="1"/>
  <c r="GT8" i="16" s="1"/>
  <c r="GU8" i="16" s="1"/>
  <c r="GV8" i="16" s="1"/>
  <c r="GW8" i="16" s="1"/>
  <c r="GX8" i="16" s="1"/>
  <c r="GY8" i="16" s="1"/>
  <c r="GZ8" i="16" s="1"/>
  <c r="HA8" i="16" s="1"/>
  <c r="HB8" i="16" s="1"/>
  <c r="HC8" i="16" s="1"/>
  <c r="HD8" i="16" s="1"/>
  <c r="HE8" i="16" s="1"/>
  <c r="HF8" i="16" s="1"/>
  <c r="HG8" i="16" s="1"/>
  <c r="HH8" i="16" s="1"/>
  <c r="HI8" i="16" s="1"/>
  <c r="HJ8" i="16" s="1"/>
  <c r="HK8" i="16" s="1"/>
  <c r="HL8" i="16" s="1"/>
  <c r="HM8" i="16" s="1"/>
  <c r="HN8" i="16" s="1"/>
  <c r="HO8" i="16" s="1"/>
  <c r="HP8" i="16" s="1"/>
  <c r="HQ8" i="16" s="1"/>
  <c r="HR8" i="16" s="1"/>
  <c r="HS8" i="16" s="1"/>
  <c r="HT8" i="16" s="1"/>
  <c r="HU8" i="16" s="1"/>
  <c r="HV8" i="16" s="1"/>
  <c r="HW8" i="16" s="1"/>
  <c r="HX8" i="16" s="1"/>
  <c r="HY8" i="16" s="1"/>
  <c r="HZ8" i="16" s="1"/>
  <c r="IA8" i="16" s="1"/>
  <c r="IB8" i="16" s="1"/>
  <c r="IC8" i="16" s="1"/>
  <c r="ID8" i="16" s="1"/>
  <c r="IE8" i="16" s="1"/>
  <c r="IF8" i="16" s="1"/>
  <c r="IG8" i="16" s="1"/>
  <c r="IH8" i="16" s="1"/>
  <c r="II8" i="16" s="1"/>
  <c r="IJ8" i="16" s="1"/>
  <c r="IK8" i="16" s="1"/>
  <c r="IL8" i="16" s="1"/>
  <c r="IM8" i="16" s="1"/>
  <c r="IN8" i="16" s="1"/>
  <c r="IO8" i="16" s="1"/>
  <c r="IP8" i="16" s="1"/>
  <c r="IQ8" i="16" s="1"/>
  <c r="IR8" i="16" s="1"/>
  <c r="IS8" i="16" s="1"/>
  <c r="IT8" i="16" s="1"/>
  <c r="IU8" i="16" s="1"/>
  <c r="IV8" i="16" s="1"/>
  <c r="IW8" i="16" s="1"/>
  <c r="IX8" i="16" s="1"/>
  <c r="IY8" i="16" s="1"/>
  <c r="IZ8" i="16" s="1"/>
  <c r="JA8" i="16" s="1"/>
  <c r="JB8" i="16" s="1"/>
  <c r="JC8" i="16" s="1"/>
  <c r="JD8" i="16" s="1"/>
  <c r="JE8" i="16" s="1"/>
  <c r="JF8" i="16" s="1"/>
  <c r="JG8" i="16" s="1"/>
  <c r="JH8" i="16" s="1"/>
  <c r="JI8" i="16" s="1"/>
  <c r="JJ8" i="16" s="1"/>
  <c r="JK8" i="16" s="1"/>
  <c r="JL8" i="16" s="1"/>
  <c r="JM8" i="16" s="1"/>
  <c r="JN8" i="16" s="1"/>
  <c r="JO8" i="16" s="1"/>
  <c r="JP8" i="16" s="1"/>
  <c r="JQ8" i="16" s="1"/>
  <c r="JR8" i="16" s="1"/>
  <c r="JS8" i="16" s="1"/>
  <c r="JT8" i="16" s="1"/>
  <c r="JU8" i="16" s="1"/>
  <c r="JV8" i="16" s="1"/>
  <c r="JW8" i="16" s="1"/>
  <c r="JX8" i="16" s="1"/>
  <c r="DV46" i="16" l="1"/>
  <c r="DV51" i="16"/>
  <c r="KD56" i="16"/>
  <c r="KE51" i="16"/>
  <c r="KF46" i="16"/>
  <c r="KE8" i="16"/>
  <c r="KD13" i="16"/>
  <c r="KF3" i="16"/>
  <c r="DU56" i="16"/>
  <c r="DV56" i="16"/>
  <c r="DW51" i="16" l="1"/>
  <c r="DW46" i="16"/>
  <c r="KG46" i="16"/>
  <c r="KE56" i="16"/>
  <c r="KF51" i="16"/>
  <c r="KG3" i="16"/>
  <c r="KF8" i="16"/>
  <c r="KE13" i="16"/>
  <c r="DX46" i="16" l="1"/>
  <c r="DX51" i="16"/>
  <c r="DW56" i="16"/>
  <c r="KF56" i="16"/>
  <c r="KG51" i="16"/>
  <c r="KH46" i="16"/>
  <c r="KG8" i="16"/>
  <c r="KF13" i="16"/>
  <c r="KH3" i="16"/>
  <c r="DU13" i="16"/>
  <c r="DV13" i="16"/>
  <c r="DW13" i="16"/>
  <c r="DX13" i="16"/>
  <c r="DY13" i="16"/>
  <c r="DZ13" i="16"/>
  <c r="EA13" i="16"/>
  <c r="EB13" i="16"/>
  <c r="EC13" i="16"/>
  <c r="ED13" i="16"/>
  <c r="EE13" i="16"/>
  <c r="EF13" i="16"/>
  <c r="EG13" i="16"/>
  <c r="EH13" i="16"/>
  <c r="EI13" i="16"/>
  <c r="EJ13" i="16"/>
  <c r="EK13" i="16"/>
  <c r="EL13" i="16"/>
  <c r="EM13" i="16"/>
  <c r="EN13" i="16"/>
  <c r="EO13" i="16"/>
  <c r="EP13" i="16"/>
  <c r="EQ13" i="16"/>
  <c r="ER13" i="16"/>
  <c r="ES13" i="16"/>
  <c r="ET13" i="16"/>
  <c r="EU13" i="16"/>
  <c r="EV13" i="16"/>
  <c r="EW13" i="16"/>
  <c r="EX13" i="16"/>
  <c r="EY13" i="16"/>
  <c r="EZ13" i="16"/>
  <c r="FA13" i="16"/>
  <c r="FB13" i="16"/>
  <c r="FC13" i="16"/>
  <c r="FD13" i="16"/>
  <c r="FE13" i="16"/>
  <c r="FF13" i="16"/>
  <c r="FG13" i="16"/>
  <c r="FH13" i="16"/>
  <c r="FI13" i="16"/>
  <c r="FJ13" i="16"/>
  <c r="FK13" i="16"/>
  <c r="FL13" i="16"/>
  <c r="FM13" i="16"/>
  <c r="FN13" i="16"/>
  <c r="FO13" i="16"/>
  <c r="FP13" i="16"/>
  <c r="FQ13" i="16"/>
  <c r="FR13" i="16"/>
  <c r="FS13" i="16"/>
  <c r="FT13" i="16"/>
  <c r="FU13" i="16"/>
  <c r="FV13" i="16"/>
  <c r="FW13" i="16"/>
  <c r="FX13" i="16"/>
  <c r="FY13" i="16"/>
  <c r="FZ13" i="16"/>
  <c r="GA13" i="16"/>
  <c r="GB13" i="16"/>
  <c r="GC13" i="16"/>
  <c r="GD13" i="16"/>
  <c r="GE13" i="16"/>
  <c r="GF13" i="16"/>
  <c r="GG13" i="16"/>
  <c r="GH13" i="16"/>
  <c r="GI13" i="16"/>
  <c r="GJ13" i="16"/>
  <c r="GK13" i="16"/>
  <c r="GL13" i="16"/>
  <c r="GM13" i="16"/>
  <c r="GN13" i="16"/>
  <c r="GO13" i="16"/>
  <c r="GP13" i="16"/>
  <c r="GQ13" i="16"/>
  <c r="GR13" i="16"/>
  <c r="GS13" i="16"/>
  <c r="GT13" i="16"/>
  <c r="GU13" i="16"/>
  <c r="GV13" i="16"/>
  <c r="GW13" i="16"/>
  <c r="GX13" i="16"/>
  <c r="GY13" i="16"/>
  <c r="GZ13" i="16"/>
  <c r="HA13" i="16"/>
  <c r="HB13" i="16"/>
  <c r="HC13" i="16"/>
  <c r="HD13" i="16"/>
  <c r="HE13" i="16"/>
  <c r="HF13" i="16"/>
  <c r="HG13" i="16"/>
  <c r="HH13" i="16"/>
  <c r="HI13" i="16"/>
  <c r="HJ13" i="16"/>
  <c r="HK13" i="16"/>
  <c r="HL13" i="16"/>
  <c r="HM13" i="16"/>
  <c r="HN13" i="16"/>
  <c r="HO13" i="16"/>
  <c r="HP13" i="16"/>
  <c r="HQ13" i="16"/>
  <c r="HR13" i="16"/>
  <c r="HS13" i="16"/>
  <c r="HT13" i="16"/>
  <c r="HU13" i="16"/>
  <c r="HV13" i="16"/>
  <c r="HW13" i="16"/>
  <c r="HX13" i="16"/>
  <c r="HY13" i="16"/>
  <c r="HZ13" i="16"/>
  <c r="IA13" i="16"/>
  <c r="IB13" i="16"/>
  <c r="IC13" i="16"/>
  <c r="ID13" i="16"/>
  <c r="IE13" i="16"/>
  <c r="IF13" i="16"/>
  <c r="IG13" i="16"/>
  <c r="IH13" i="16"/>
  <c r="II13" i="16"/>
  <c r="IJ13" i="16"/>
  <c r="IL13" i="16"/>
  <c r="IM13" i="16"/>
  <c r="IN13" i="16"/>
  <c r="IO13" i="16"/>
  <c r="IP13" i="16"/>
  <c r="IQ13" i="16"/>
  <c r="IR13" i="16"/>
  <c r="IS13" i="16"/>
  <c r="IT13" i="16"/>
  <c r="IU13" i="16"/>
  <c r="IV13" i="16"/>
  <c r="IW13" i="16"/>
  <c r="IX13" i="16"/>
  <c r="IY13" i="16"/>
  <c r="IZ13" i="16"/>
  <c r="JA13" i="16"/>
  <c r="JB13" i="16"/>
  <c r="JC13" i="16"/>
  <c r="JD13" i="16"/>
  <c r="JE13" i="16"/>
  <c r="JF13" i="16"/>
  <c r="JG13" i="16"/>
  <c r="JH13" i="16"/>
  <c r="JI13" i="16"/>
  <c r="JJ13" i="16"/>
  <c r="JK13" i="16"/>
  <c r="JL13" i="16"/>
  <c r="JM13" i="16"/>
  <c r="JN13" i="16"/>
  <c r="JO13" i="16"/>
  <c r="JP13" i="16"/>
  <c r="JQ13" i="16"/>
  <c r="JR13" i="16"/>
  <c r="JS13" i="16"/>
  <c r="JT13" i="16"/>
  <c r="JU13" i="16"/>
  <c r="JV13" i="16"/>
  <c r="JW13" i="16"/>
  <c r="JX13" i="16"/>
  <c r="IK13" i="16"/>
  <c r="DU3" i="16"/>
  <c r="DV3" i="16" s="1"/>
  <c r="DW3" i="16" s="1"/>
  <c r="DX3" i="16" s="1"/>
  <c r="DY3" i="16" s="1"/>
  <c r="DZ3" i="16" s="1"/>
  <c r="EA3" i="16" s="1"/>
  <c r="EB3" i="16" s="1"/>
  <c r="EC3" i="16" s="1"/>
  <c r="ED3" i="16" s="1"/>
  <c r="EE3" i="16" s="1"/>
  <c r="EF3" i="16" s="1"/>
  <c r="EG3" i="16" s="1"/>
  <c r="EH3" i="16" s="1"/>
  <c r="EI3" i="16" s="1"/>
  <c r="EJ3" i="16" s="1"/>
  <c r="EK3" i="16" s="1"/>
  <c r="EL3" i="16" s="1"/>
  <c r="EM3" i="16" s="1"/>
  <c r="EN3" i="16" s="1"/>
  <c r="EO3" i="16" s="1"/>
  <c r="EP3" i="16" s="1"/>
  <c r="EQ3" i="16" s="1"/>
  <c r="ER3" i="16" s="1"/>
  <c r="ES3" i="16" s="1"/>
  <c r="ET3" i="16" s="1"/>
  <c r="EU3" i="16" s="1"/>
  <c r="EV3" i="16" s="1"/>
  <c r="EW3" i="16" s="1"/>
  <c r="EX3" i="16" s="1"/>
  <c r="EY3" i="16" s="1"/>
  <c r="EZ3" i="16" s="1"/>
  <c r="FA3" i="16" s="1"/>
  <c r="FB3" i="16" s="1"/>
  <c r="FC3" i="16" s="1"/>
  <c r="FD3" i="16" s="1"/>
  <c r="FE3" i="16" s="1"/>
  <c r="FF3" i="16" s="1"/>
  <c r="FG3" i="16" s="1"/>
  <c r="FH3" i="16" s="1"/>
  <c r="FI3" i="16" s="1"/>
  <c r="FJ3" i="16" s="1"/>
  <c r="FK3" i="16" s="1"/>
  <c r="FL3" i="16" s="1"/>
  <c r="FM3" i="16" s="1"/>
  <c r="FN3" i="16" s="1"/>
  <c r="FO3" i="16" s="1"/>
  <c r="FP3" i="16" s="1"/>
  <c r="FQ3" i="16" s="1"/>
  <c r="FR3" i="16" s="1"/>
  <c r="FS3" i="16" s="1"/>
  <c r="FT3" i="16" s="1"/>
  <c r="FU3" i="16" s="1"/>
  <c r="FV3" i="16" s="1"/>
  <c r="FW3" i="16" s="1"/>
  <c r="FX3" i="16" s="1"/>
  <c r="FY3" i="16" s="1"/>
  <c r="FZ3" i="16" s="1"/>
  <c r="GA3" i="16" s="1"/>
  <c r="GB3" i="16" s="1"/>
  <c r="GC3" i="16" s="1"/>
  <c r="GD3" i="16" s="1"/>
  <c r="GE3" i="16" s="1"/>
  <c r="GF3" i="16" s="1"/>
  <c r="GG3" i="16" s="1"/>
  <c r="GH3" i="16" s="1"/>
  <c r="GI3" i="16" s="1"/>
  <c r="GJ3" i="16" s="1"/>
  <c r="GK3" i="16" s="1"/>
  <c r="GL3" i="16" s="1"/>
  <c r="GM3" i="16" s="1"/>
  <c r="GN3" i="16" s="1"/>
  <c r="GO3" i="16" s="1"/>
  <c r="GP3" i="16" s="1"/>
  <c r="GQ3" i="16" s="1"/>
  <c r="GR3" i="16" s="1"/>
  <c r="GS3" i="16" s="1"/>
  <c r="GT3" i="16" s="1"/>
  <c r="GU3" i="16" s="1"/>
  <c r="GV3" i="16" s="1"/>
  <c r="GW3" i="16" s="1"/>
  <c r="GX3" i="16" s="1"/>
  <c r="GY3" i="16" s="1"/>
  <c r="GZ3" i="16" s="1"/>
  <c r="HA3" i="16" s="1"/>
  <c r="HB3" i="16" s="1"/>
  <c r="HC3" i="16" s="1"/>
  <c r="HD3" i="16" s="1"/>
  <c r="HE3" i="16" s="1"/>
  <c r="HF3" i="16" s="1"/>
  <c r="HG3" i="16" s="1"/>
  <c r="HH3" i="16" s="1"/>
  <c r="HI3" i="16" s="1"/>
  <c r="HJ3" i="16" s="1"/>
  <c r="HK3" i="16" s="1"/>
  <c r="HL3" i="16" s="1"/>
  <c r="HM3" i="16" s="1"/>
  <c r="HN3" i="16" s="1"/>
  <c r="HO3" i="16" s="1"/>
  <c r="HP3" i="16" s="1"/>
  <c r="HQ3" i="16" s="1"/>
  <c r="HR3" i="16" s="1"/>
  <c r="HS3" i="16" s="1"/>
  <c r="HT3" i="16" s="1"/>
  <c r="HU3" i="16" s="1"/>
  <c r="HV3" i="16" s="1"/>
  <c r="HW3" i="16" s="1"/>
  <c r="HX3" i="16" s="1"/>
  <c r="HY3" i="16" s="1"/>
  <c r="HZ3" i="16" s="1"/>
  <c r="IA3" i="16" s="1"/>
  <c r="IB3" i="16" s="1"/>
  <c r="IC3" i="16" s="1"/>
  <c r="ID3" i="16" s="1"/>
  <c r="IE3" i="16" s="1"/>
  <c r="IF3" i="16" s="1"/>
  <c r="IG3" i="16" s="1"/>
  <c r="IH3" i="16" s="1"/>
  <c r="II3" i="16" s="1"/>
  <c r="IJ3" i="16" s="1"/>
  <c r="IK3" i="16" s="1"/>
  <c r="IL3" i="16" s="1"/>
  <c r="IM3" i="16" s="1"/>
  <c r="IN3" i="16" s="1"/>
  <c r="IO3" i="16" s="1"/>
  <c r="IP3" i="16" s="1"/>
  <c r="IQ3" i="16" s="1"/>
  <c r="IR3" i="16" s="1"/>
  <c r="IS3" i="16" s="1"/>
  <c r="IT3" i="16" s="1"/>
  <c r="IU3" i="16" s="1"/>
  <c r="IV3" i="16" s="1"/>
  <c r="IW3" i="16" s="1"/>
  <c r="IX3" i="16" s="1"/>
  <c r="IY3" i="16" s="1"/>
  <c r="IZ3" i="16" s="1"/>
  <c r="JA3" i="16" s="1"/>
  <c r="JB3" i="16" s="1"/>
  <c r="JC3" i="16" s="1"/>
  <c r="JD3" i="16" s="1"/>
  <c r="JE3" i="16" s="1"/>
  <c r="JF3" i="16" s="1"/>
  <c r="JG3" i="16" s="1"/>
  <c r="JH3" i="16" s="1"/>
  <c r="JI3" i="16" s="1"/>
  <c r="JJ3" i="16" s="1"/>
  <c r="JK3" i="16" s="1"/>
  <c r="JL3" i="16" s="1"/>
  <c r="JM3" i="16" s="1"/>
  <c r="JN3" i="16" s="1"/>
  <c r="JO3" i="16" s="1"/>
  <c r="JP3" i="16" s="1"/>
  <c r="JQ3" i="16" s="1"/>
  <c r="JR3" i="16" s="1"/>
  <c r="JS3" i="16" s="1"/>
  <c r="JT3" i="16" s="1"/>
  <c r="JU3" i="16" s="1"/>
  <c r="JV3" i="16" s="1"/>
  <c r="JW3" i="16" s="1"/>
  <c r="JX3" i="16" s="1"/>
  <c r="DS30" i="16"/>
  <c r="DS40" i="16" s="1"/>
  <c r="AA71" i="16"/>
  <c r="B71" i="16"/>
  <c r="AA51" i="16"/>
  <c r="B51" i="16"/>
  <c r="AT13" i="16"/>
  <c r="AT12" i="16"/>
  <c r="W13" i="16"/>
  <c r="W12" i="16"/>
  <c r="DY51" i="16" l="1"/>
  <c r="DX56" i="16"/>
  <c r="DY46" i="16"/>
  <c r="KI46" i="16"/>
  <c r="KG56" i="16"/>
  <c r="KH51" i="16"/>
  <c r="KI3" i="16"/>
  <c r="KH8" i="16"/>
  <c r="KG13" i="16"/>
  <c r="K14" i="16"/>
  <c r="S14" i="16"/>
  <c r="DZ46" i="16" l="1"/>
  <c r="DZ51" i="16"/>
  <c r="DY56" i="16"/>
  <c r="KH56" i="16"/>
  <c r="KI51" i="16"/>
  <c r="KJ46" i="16"/>
  <c r="KI8" i="16"/>
  <c r="KH13" i="16"/>
  <c r="KJ3" i="16"/>
  <c r="W47" i="16"/>
  <c r="W45" i="16"/>
  <c r="W44" i="16"/>
  <c r="W28" i="16"/>
  <c r="W46" i="16"/>
  <c r="W29" i="16"/>
  <c r="BJ7" i="16"/>
  <c r="EA46" i="16" l="1"/>
  <c r="EA51" i="16"/>
  <c r="DZ56" i="16"/>
  <c r="KK46" i="16"/>
  <c r="KJ51" i="16"/>
  <c r="KI56" i="16"/>
  <c r="KK3" i="16"/>
  <c r="KJ8" i="16"/>
  <c r="KI13" i="16"/>
  <c r="BJ8" i="16"/>
  <c r="BC8" i="16" s="1"/>
  <c r="AV8" i="16" s="1"/>
  <c r="AO7" i="16" s="1"/>
  <c r="BJ6" i="16"/>
  <c r="EB46" i="16" l="1"/>
  <c r="EB51" i="16"/>
  <c r="EA56" i="16"/>
  <c r="KL46" i="16"/>
  <c r="KJ56" i="16"/>
  <c r="KK51" i="16"/>
  <c r="KK8" i="16"/>
  <c r="KJ13" i="16"/>
  <c r="KL3" i="16"/>
  <c r="BC7" i="16"/>
  <c r="AV7" i="16"/>
  <c r="BC6" i="16"/>
  <c r="AO6" i="16"/>
  <c r="AO8" i="16"/>
  <c r="AH7" i="16" s="1"/>
  <c r="AV6" i="16"/>
  <c r="EC51" i="16" l="1"/>
  <c r="EB56" i="16"/>
  <c r="EC46" i="16"/>
  <c r="KK56" i="16"/>
  <c r="KL51" i="16"/>
  <c r="KM46" i="16"/>
  <c r="KL8" i="16"/>
  <c r="KK13" i="16"/>
  <c r="KM3" i="16"/>
  <c r="AH6" i="16"/>
  <c r="AH8" i="16"/>
  <c r="ED46" i="16" l="1"/>
  <c r="ED51" i="16"/>
  <c r="EC56" i="16"/>
  <c r="KN46" i="16"/>
  <c r="KL56" i="16"/>
  <c r="KM51" i="16"/>
  <c r="KN3" i="16"/>
  <c r="KM8" i="16"/>
  <c r="KL13" i="16"/>
  <c r="CN21" i="16"/>
  <c r="CM21" i="16"/>
  <c r="CL21" i="16"/>
  <c r="CK21" i="16"/>
  <c r="EE46" i="16" l="1"/>
  <c r="EE51" i="16"/>
  <c r="ED56" i="16"/>
  <c r="KM56" i="16"/>
  <c r="KN51" i="16"/>
  <c r="KO46" i="16"/>
  <c r="KN8" i="16"/>
  <c r="KM13" i="16"/>
  <c r="KO3" i="16"/>
  <c r="CW10" i="16"/>
  <c r="CX10" i="16"/>
  <c r="CY10" i="16"/>
  <c r="CV10" i="16"/>
  <c r="EF51" i="16" l="1"/>
  <c r="EE56" i="16"/>
  <c r="EF46" i="16"/>
  <c r="KN56" i="16"/>
  <c r="KO51" i="16"/>
  <c r="KP46" i="16"/>
  <c r="KO8" i="16"/>
  <c r="KN13" i="16"/>
  <c r="KP3" i="16"/>
  <c r="BJ27" i="16"/>
  <c r="AR27" i="16"/>
  <c r="R17" i="16"/>
  <c r="CN38" i="16"/>
  <c r="CX48" i="16"/>
  <c r="CT48" i="16"/>
  <c r="CP48" i="16"/>
  <c r="CL48" i="16"/>
  <c r="CH48" i="16"/>
  <c r="CD48" i="16"/>
  <c r="BZ48" i="16"/>
  <c r="CZ47" i="16"/>
  <c r="CV47" i="16"/>
  <c r="CR47" i="16"/>
  <c r="CN47" i="16"/>
  <c r="CJ47" i="16"/>
  <c r="CF47" i="16"/>
  <c r="CB47" i="16"/>
  <c r="BX47" i="16"/>
  <c r="BW47" i="16"/>
  <c r="CZ48" i="16"/>
  <c r="CR48" i="16"/>
  <c r="CN48" i="16"/>
  <c r="CF48" i="16"/>
  <c r="BX48" i="16"/>
  <c r="CT47" i="16"/>
  <c r="CL47" i="16"/>
  <c r="CD47" i="16"/>
  <c r="R18" i="16"/>
  <c r="CY48" i="16"/>
  <c r="CQ48" i="16"/>
  <c r="CI48" i="16"/>
  <c r="BW48" i="16"/>
  <c r="CS47" i="16"/>
  <c r="CK47" i="16"/>
  <c r="CC47" i="16"/>
  <c r="R16" i="16"/>
  <c r="CN37" i="16"/>
  <c r="CW48" i="16"/>
  <c r="CS48" i="16"/>
  <c r="CO48" i="16"/>
  <c r="CK48" i="16"/>
  <c r="CG48" i="16"/>
  <c r="CC48" i="16"/>
  <c r="BY48" i="16"/>
  <c r="CY47" i="16"/>
  <c r="CU47" i="16"/>
  <c r="CQ47" i="16"/>
  <c r="CM47" i="16"/>
  <c r="CI47" i="16"/>
  <c r="CE47" i="16"/>
  <c r="CA47" i="16"/>
  <c r="CN40" i="16"/>
  <c r="CV48" i="16"/>
  <c r="CJ48" i="16"/>
  <c r="CB48" i="16"/>
  <c r="CX47" i="16"/>
  <c r="CP47" i="16"/>
  <c r="CH47" i="16"/>
  <c r="BZ47" i="16"/>
  <c r="CN39" i="16"/>
  <c r="CU48" i="16"/>
  <c r="CM48" i="16"/>
  <c r="CE48" i="16"/>
  <c r="CA48" i="16"/>
  <c r="CW47" i="16"/>
  <c r="CO47" i="16"/>
  <c r="CG47" i="16"/>
  <c r="BY47" i="16"/>
  <c r="M29" i="16"/>
  <c r="N26" i="16"/>
  <c r="N29" i="16"/>
  <c r="N28" i="16"/>
  <c r="K29" i="16"/>
  <c r="W33" i="16"/>
  <c r="W32" i="16"/>
  <c r="R23" i="16"/>
  <c r="N23" i="16"/>
  <c r="W40" i="16"/>
  <c r="W30" i="16"/>
  <c r="BW44" i="16"/>
  <c r="BW43" i="16"/>
  <c r="BX41" i="16"/>
  <c r="BW41" i="16"/>
  <c r="DL41" i="16"/>
  <c r="DL40" i="16"/>
  <c r="DL39" i="16"/>
  <c r="DL38" i="16"/>
  <c r="DL37" i="16"/>
  <c r="DL36" i="16"/>
  <c r="DL35" i="16"/>
  <c r="DL34" i="16"/>
  <c r="DL33" i="16"/>
  <c r="DL32" i="16"/>
  <c r="DL31" i="16"/>
  <c r="DL30" i="16"/>
  <c r="DF41" i="16"/>
  <c r="DF40" i="16"/>
  <c r="DF39" i="16"/>
  <c r="DF38" i="16"/>
  <c r="DF37" i="16"/>
  <c r="DF36" i="16"/>
  <c r="DF35" i="16"/>
  <c r="DF34" i="16"/>
  <c r="DF33" i="16"/>
  <c r="DF32" i="16"/>
  <c r="DF31" i="16"/>
  <c r="DF30" i="16"/>
  <c r="DC38" i="16"/>
  <c r="DF43" i="16" s="1"/>
  <c r="DC34" i="16"/>
  <c r="DE43" i="16" s="1"/>
  <c r="DC30" i="16"/>
  <c r="DD43" i="16" s="1"/>
  <c r="DC26" i="16"/>
  <c r="DC43" i="16" s="1"/>
  <c r="DH8" i="16"/>
  <c r="DI8" i="16"/>
  <c r="DJ8" i="16"/>
  <c r="DG8" i="16"/>
  <c r="DD9" i="16"/>
  <c r="DM47" i="16"/>
  <c r="DF29" i="16"/>
  <c r="DF28" i="16"/>
  <c r="DF27" i="16"/>
  <c r="DF26" i="16"/>
  <c r="DL27" i="16"/>
  <c r="DL28" i="16"/>
  <c r="DL29" i="16"/>
  <c r="DL26" i="16"/>
  <c r="DN43" i="16"/>
  <c r="DN44" i="16"/>
  <c r="EG46" i="16" l="1"/>
  <c r="EG51" i="16"/>
  <c r="EF56" i="16"/>
  <c r="DS77" i="16"/>
  <c r="DW63" i="16" s="1"/>
  <c r="KA77" i="16"/>
  <c r="KA34" i="16"/>
  <c r="DS78" i="16"/>
  <c r="DX63" i="16" s="1"/>
  <c r="KA78" i="16"/>
  <c r="KA35" i="16"/>
  <c r="KO56" i="16"/>
  <c r="KP51" i="16"/>
  <c r="KQ46" i="16"/>
  <c r="KQ3" i="16"/>
  <c r="KP8" i="16"/>
  <c r="KO13" i="16"/>
  <c r="CT8" i="16"/>
  <c r="CU11" i="16" s="1"/>
  <c r="DS35" i="16"/>
  <c r="CT7" i="16"/>
  <c r="DS34" i="16"/>
  <c r="CI43" i="16"/>
  <c r="CI42" i="16"/>
  <c r="W31" i="16"/>
  <c r="M21" i="16" s="1"/>
  <c r="CI44" i="16"/>
  <c r="CJ39" i="16"/>
  <c r="Q19" i="16"/>
  <c r="Q18" i="16"/>
  <c r="Q17" i="16"/>
  <c r="Q16" i="16"/>
  <c r="K19" i="16"/>
  <c r="K17" i="16"/>
  <c r="K18" i="16"/>
  <c r="K16" i="16"/>
  <c r="DZ64" i="16" l="1"/>
  <c r="DZ63" i="16"/>
  <c r="DY64" i="16"/>
  <c r="DY63" i="16"/>
  <c r="DX64" i="16"/>
  <c r="KE64" i="16"/>
  <c r="KE63" i="16"/>
  <c r="DW64" i="16"/>
  <c r="KF21" i="16"/>
  <c r="KF20" i="16"/>
  <c r="EH51" i="16"/>
  <c r="EG56" i="16"/>
  <c r="KF64" i="16"/>
  <c r="KF63" i="16"/>
  <c r="EH46" i="16"/>
  <c r="KE21" i="16"/>
  <c r="KE20" i="16"/>
  <c r="KP56" i="16"/>
  <c r="KQ51" i="16"/>
  <c r="KR46" i="16"/>
  <c r="KQ8" i="16"/>
  <c r="KP13" i="16"/>
  <c r="KR3" i="16"/>
  <c r="CT9" i="16"/>
  <c r="CU12" i="16" s="1"/>
  <c r="CU13" i="16" s="1"/>
  <c r="DW21" i="16"/>
  <c r="DW20" i="16"/>
  <c r="DX21" i="16"/>
  <c r="DX20" i="16"/>
  <c r="R19" i="16"/>
  <c r="BT48" i="16"/>
  <c r="BS48" i="16"/>
  <c r="BR48" i="16"/>
  <c r="BQ48" i="16"/>
  <c r="BT47" i="16"/>
  <c r="BS47" i="16"/>
  <c r="BR47" i="16"/>
  <c r="BQ47" i="16"/>
  <c r="BT46" i="16"/>
  <c r="BS46" i="16"/>
  <c r="BR46" i="16"/>
  <c r="BQ46" i="16"/>
  <c r="BT45" i="16"/>
  <c r="BS45" i="16"/>
  <c r="BR45" i="16"/>
  <c r="BQ45" i="16"/>
  <c r="BT44" i="16"/>
  <c r="BS44" i="16"/>
  <c r="BR44" i="16"/>
  <c r="BQ44" i="16"/>
  <c r="BT43" i="16"/>
  <c r="BS43" i="16"/>
  <c r="BR43" i="16"/>
  <c r="BQ43" i="16"/>
  <c r="BT42" i="16"/>
  <c r="BS42" i="16"/>
  <c r="BR42" i="16"/>
  <c r="BQ42" i="16"/>
  <c r="BT41" i="16"/>
  <c r="BS41" i="16"/>
  <c r="BR41" i="16"/>
  <c r="BQ41" i="16"/>
  <c r="BT40" i="16"/>
  <c r="BS40" i="16"/>
  <c r="BR40" i="16"/>
  <c r="BQ40" i="16"/>
  <c r="BT39" i="16"/>
  <c r="BS39" i="16"/>
  <c r="BR39" i="16"/>
  <c r="BQ39" i="16"/>
  <c r="BT38" i="16"/>
  <c r="BS38" i="16"/>
  <c r="BR38" i="16"/>
  <c r="BQ38" i="16"/>
  <c r="BT37" i="16"/>
  <c r="BS37" i="16"/>
  <c r="BR37" i="16"/>
  <c r="BQ37" i="16"/>
  <c r="BT36" i="16"/>
  <c r="BS36" i="16"/>
  <c r="BR36" i="16"/>
  <c r="BQ36" i="16"/>
  <c r="BT35" i="16"/>
  <c r="BS35" i="16"/>
  <c r="BR35" i="16"/>
  <c r="BQ35" i="16"/>
  <c r="BT34" i="16"/>
  <c r="BS34" i="16"/>
  <c r="BR34" i="16"/>
  <c r="BQ34" i="16"/>
  <c r="BT33" i="16"/>
  <c r="BS33" i="16"/>
  <c r="BR33" i="16"/>
  <c r="BQ33" i="16"/>
  <c r="BT32" i="16"/>
  <c r="BS32" i="16"/>
  <c r="BR32" i="16"/>
  <c r="BQ32" i="16"/>
  <c r="BT31" i="16"/>
  <c r="BS31" i="16"/>
  <c r="BR31" i="16"/>
  <c r="BQ31" i="16"/>
  <c r="BT30" i="16"/>
  <c r="BS30" i="16"/>
  <c r="BR30" i="16"/>
  <c r="BQ30" i="16"/>
  <c r="BT29" i="16"/>
  <c r="BS29" i="16"/>
  <c r="BR29" i="16"/>
  <c r="BQ29" i="16"/>
  <c r="BT28" i="16"/>
  <c r="BS28" i="16"/>
  <c r="BR28" i="16"/>
  <c r="BQ28" i="16"/>
  <c r="BT27" i="16"/>
  <c r="BS27" i="16"/>
  <c r="BR27" i="16"/>
  <c r="BQ27" i="16"/>
  <c r="BT26" i="16"/>
  <c r="BS26" i="16"/>
  <c r="BR26" i="16"/>
  <c r="BQ26" i="16"/>
  <c r="BT25" i="16"/>
  <c r="BS25" i="16"/>
  <c r="BR25" i="16"/>
  <c r="BQ25" i="16"/>
  <c r="BT24" i="16"/>
  <c r="BS24" i="16"/>
  <c r="BR24" i="16"/>
  <c r="BQ24" i="16"/>
  <c r="BT23" i="16"/>
  <c r="BS23" i="16"/>
  <c r="BR23" i="16"/>
  <c r="BQ23" i="16"/>
  <c r="BT22" i="16"/>
  <c r="BS22" i="16"/>
  <c r="BR22" i="16"/>
  <c r="BQ22" i="16"/>
  <c r="BT21" i="16"/>
  <c r="BS21" i="16"/>
  <c r="BR21" i="16"/>
  <c r="BQ21" i="16"/>
  <c r="BT20" i="16"/>
  <c r="BS20" i="16"/>
  <c r="BR20" i="16"/>
  <c r="BQ20" i="16"/>
  <c r="BT19" i="16"/>
  <c r="BS19" i="16"/>
  <c r="BR19" i="16"/>
  <c r="BQ19" i="16"/>
  <c r="BT18" i="16"/>
  <c r="AM27" i="16" s="1"/>
  <c r="BS18" i="16"/>
  <c r="AI27" i="16" s="1"/>
  <c r="BR18" i="16"/>
  <c r="AE27" i="16" s="1"/>
  <c r="BQ18" i="16"/>
  <c r="AA27" i="16" s="1"/>
  <c r="CL40" i="16"/>
  <c r="BX11" i="16"/>
  <c r="BW11" i="16"/>
  <c r="BZ22" i="16"/>
  <c r="KG63" i="16" l="1"/>
  <c r="KG64" i="16"/>
  <c r="KH64" i="16"/>
  <c r="KH63" i="16"/>
  <c r="KH21" i="16"/>
  <c r="KH20" i="16"/>
  <c r="KG21" i="16"/>
  <c r="KG20" i="16"/>
  <c r="DZ20" i="16"/>
  <c r="DZ21" i="16"/>
  <c r="DY21" i="16"/>
  <c r="DY20" i="16"/>
  <c r="EI51" i="16"/>
  <c r="EH56" i="16"/>
  <c r="EI46" i="16"/>
  <c r="KR51" i="16"/>
  <c r="KQ56" i="16"/>
  <c r="KS46" i="16"/>
  <c r="KS3" i="16"/>
  <c r="KR8" i="16"/>
  <c r="KQ13" i="16"/>
  <c r="AM29" i="16"/>
  <c r="CU14" i="16"/>
  <c r="AA29" i="16"/>
  <c r="DS37" i="16" s="1"/>
  <c r="AI29" i="16"/>
  <c r="AE29" i="16"/>
  <c r="AE28" i="16"/>
  <c r="AI28" i="16"/>
  <c r="AM28" i="16"/>
  <c r="AA28" i="16"/>
  <c r="F43" i="16"/>
  <c r="F44" i="16"/>
  <c r="G47" i="16"/>
  <c r="H47" i="16"/>
  <c r="F47" i="16"/>
  <c r="I47" i="16"/>
  <c r="I44" i="16"/>
  <c r="I43" i="16"/>
  <c r="H44" i="16"/>
  <c r="H43" i="16"/>
  <c r="CA13" i="16"/>
  <c r="CL36" i="16"/>
  <c r="CK36" i="16"/>
  <c r="BZ13" i="16"/>
  <c r="G44" i="16"/>
  <c r="G43" i="16"/>
  <c r="BZ14" i="16"/>
  <c r="CB13" i="16"/>
  <c r="CA15" i="16"/>
  <c r="BY13" i="16"/>
  <c r="CM36" i="16"/>
  <c r="CA14" i="16"/>
  <c r="BY15" i="16"/>
  <c r="CK38" i="16"/>
  <c r="CJ38" i="16"/>
  <c r="CL37" i="16"/>
  <c r="CL38" i="16"/>
  <c r="CB14" i="16"/>
  <c r="CJ37" i="16"/>
  <c r="BZ15" i="16"/>
  <c r="CJ36" i="16"/>
  <c r="BY14" i="16"/>
  <c r="CK37" i="16"/>
  <c r="CB15" i="16"/>
  <c r="CM38" i="16"/>
  <c r="I45" i="16"/>
  <c r="KA74" i="16" s="1"/>
  <c r="CK39" i="16"/>
  <c r="CJ40" i="16"/>
  <c r="CM39" i="16"/>
  <c r="CM40" i="16"/>
  <c r="CL39" i="16"/>
  <c r="CK40" i="16"/>
  <c r="CM37" i="16"/>
  <c r="F45" i="16"/>
  <c r="G45" i="16"/>
  <c r="DS74" i="16" s="1"/>
  <c r="H45" i="16"/>
  <c r="KA31" i="16" s="1"/>
  <c r="KD20" i="16" l="1"/>
  <c r="KD21" i="16"/>
  <c r="CI13" i="16"/>
  <c r="KA80" i="16"/>
  <c r="KD64" i="16"/>
  <c r="KD63" i="16"/>
  <c r="EJ46" i="16"/>
  <c r="CM12" i="16"/>
  <c r="KA32" i="16"/>
  <c r="KS4" i="16"/>
  <c r="CN12" i="16"/>
  <c r="KA33" i="16"/>
  <c r="CM13" i="16"/>
  <c r="KA75" i="16"/>
  <c r="CN13" i="16"/>
  <c r="KA76" i="16"/>
  <c r="CI12" i="16"/>
  <c r="KA37" i="16"/>
  <c r="KR52" i="16"/>
  <c r="EJ51" i="16"/>
  <c r="EI56" i="16"/>
  <c r="KS51" i="16"/>
  <c r="KS52" i="16" s="1"/>
  <c r="KR56" i="16"/>
  <c r="KT46" i="16"/>
  <c r="KT47" i="16" s="1"/>
  <c r="KS8" i="16"/>
  <c r="KR13" i="16"/>
  <c r="KT3" i="16"/>
  <c r="CN11" i="16"/>
  <c r="DS76" i="16"/>
  <c r="CM11" i="16"/>
  <c r="DS75" i="16"/>
  <c r="DV63" i="16"/>
  <c r="DV64" i="16"/>
  <c r="CI11" i="16"/>
  <c r="DS80" i="16"/>
  <c r="EI52" i="16" s="1"/>
  <c r="CN10" i="16"/>
  <c r="DS33" i="16"/>
  <c r="CJ41" i="16"/>
  <c r="DS31" i="16"/>
  <c r="IL9" i="16" s="1"/>
  <c r="CM10" i="16"/>
  <c r="DS32" i="16"/>
  <c r="CN22" i="16"/>
  <c r="CL22" i="16"/>
  <c r="CM22" i="16"/>
  <c r="CK22" i="16"/>
  <c r="CU15" i="16"/>
  <c r="AA32" i="16"/>
  <c r="AA33" i="16"/>
  <c r="AI32" i="16"/>
  <c r="AI33" i="16"/>
  <c r="CH13" i="16"/>
  <c r="AM33" i="16"/>
  <c r="AM32" i="16"/>
  <c r="AE33" i="16"/>
  <c r="AE32" i="16"/>
  <c r="AM37" i="16"/>
  <c r="AI37" i="16"/>
  <c r="AE37" i="16"/>
  <c r="CI10" i="16"/>
  <c r="AI34" i="16"/>
  <c r="AE34" i="16"/>
  <c r="AM34" i="16"/>
  <c r="AA34" i="16"/>
  <c r="AA37" i="16"/>
  <c r="AM30" i="16"/>
  <c r="CM44" i="16" s="1"/>
  <c r="I46" i="16"/>
  <c r="KA79" i="16" s="1"/>
  <c r="KA84" i="16" s="1"/>
  <c r="JZ63" i="16" s="1"/>
  <c r="CH12" i="16"/>
  <c r="AI30" i="16"/>
  <c r="CL44" i="16" s="1"/>
  <c r="H46" i="16"/>
  <c r="KA36" i="16" s="1"/>
  <c r="KA41" i="16" s="1"/>
  <c r="JZ20" i="16" s="1"/>
  <c r="AE30" i="16"/>
  <c r="F46" i="16"/>
  <c r="DS36" i="16" s="1"/>
  <c r="DS41" i="16" s="1"/>
  <c r="CA16" i="16"/>
  <c r="CH10" i="16"/>
  <c r="AA30" i="16"/>
  <c r="CH11" i="16"/>
  <c r="BZ16" i="16"/>
  <c r="G46" i="16"/>
  <c r="DS79" i="16" s="1"/>
  <c r="DS84" i="16" s="1"/>
  <c r="CB16" i="16"/>
  <c r="CK41" i="16"/>
  <c r="CO11" i="16"/>
  <c r="CO10" i="16"/>
  <c r="BY16" i="16"/>
  <c r="CL41" i="16"/>
  <c r="CO12" i="16"/>
  <c r="CM41" i="16"/>
  <c r="CO13" i="16"/>
  <c r="AE31" i="16"/>
  <c r="CL30" i="16" s="1"/>
  <c r="AA31" i="16"/>
  <c r="CK30" i="16" s="1"/>
  <c r="AA35" i="16" s="1"/>
  <c r="AM31" i="16"/>
  <c r="CN30" i="16" s="1"/>
  <c r="AM35" i="16" s="1"/>
  <c r="AI31" i="16"/>
  <c r="CM30" i="16" s="1"/>
  <c r="AI35" i="16" s="1"/>
  <c r="KT4" i="16" l="1"/>
  <c r="KS9" i="16"/>
  <c r="KT5" i="16"/>
  <c r="EI53" i="16"/>
  <c r="EI54" i="16" s="1"/>
  <c r="KR53" i="16"/>
  <c r="KR54" i="16" s="1"/>
  <c r="KS5" i="16"/>
  <c r="KS6" i="16" s="1"/>
  <c r="KS14" i="16"/>
  <c r="KS10" i="16"/>
  <c r="KC9" i="16"/>
  <c r="KC4" i="16"/>
  <c r="KD4" i="16"/>
  <c r="KB9" i="16"/>
  <c r="KB4" i="16"/>
  <c r="KD9" i="16"/>
  <c r="KE4" i="16"/>
  <c r="KF4" i="16"/>
  <c r="KE9" i="16"/>
  <c r="KF9" i="16"/>
  <c r="KG4" i="16"/>
  <c r="KH4" i="16"/>
  <c r="KG9" i="16"/>
  <c r="KI4" i="16"/>
  <c r="KH9" i="16"/>
  <c r="KI9" i="16"/>
  <c r="KJ4" i="16"/>
  <c r="KJ9" i="16"/>
  <c r="KK4" i="16"/>
  <c r="KL4" i="16"/>
  <c r="KK9" i="16"/>
  <c r="KL9" i="16"/>
  <c r="KM4" i="16"/>
  <c r="KN4" i="16"/>
  <c r="KM9" i="16"/>
  <c r="KO4" i="16"/>
  <c r="KN9" i="16"/>
  <c r="KP4" i="16"/>
  <c r="KO9" i="16"/>
  <c r="KQ4" i="16"/>
  <c r="KP9" i="16"/>
  <c r="KR4" i="16"/>
  <c r="KQ9" i="16"/>
  <c r="KR9" i="16"/>
  <c r="KT48" i="16"/>
  <c r="EJ47" i="16"/>
  <c r="EK46" i="16"/>
  <c r="DT52" i="16"/>
  <c r="DT47" i="16"/>
  <c r="DU47" i="16"/>
  <c r="DU52" i="16"/>
  <c r="DV52" i="16"/>
  <c r="DV47" i="16"/>
  <c r="DW47" i="16"/>
  <c r="DW52" i="16"/>
  <c r="DX52" i="16"/>
  <c r="DX47" i="16"/>
  <c r="DY47" i="16"/>
  <c r="DY52" i="16"/>
  <c r="DZ47" i="16"/>
  <c r="DZ52" i="16"/>
  <c r="EA52" i="16"/>
  <c r="EA47" i="16"/>
  <c r="EB52" i="16"/>
  <c r="EB47" i="16"/>
  <c r="EC47" i="16"/>
  <c r="EC52" i="16"/>
  <c r="EC57" i="16" s="1"/>
  <c r="ED47" i="16"/>
  <c r="ED52" i="16"/>
  <c r="EE52" i="16"/>
  <c r="EE47" i="16"/>
  <c r="EF47" i="16"/>
  <c r="EF52" i="16"/>
  <c r="EF57" i="16" s="1"/>
  <c r="EG47" i="16"/>
  <c r="EG52" i="16"/>
  <c r="EH52" i="16"/>
  <c r="EH47" i="16"/>
  <c r="EI47" i="16"/>
  <c r="KS53" i="16"/>
  <c r="KS54" i="16" s="1"/>
  <c r="JZ21" i="16"/>
  <c r="JZ22" i="16" s="1"/>
  <c r="JZ23" i="16" s="1"/>
  <c r="JZ24" i="16" s="1"/>
  <c r="JZ25" i="16" s="1"/>
  <c r="JZ64" i="16"/>
  <c r="JZ65" i="16" s="1"/>
  <c r="JZ66" i="16" s="1"/>
  <c r="JZ67" i="16" s="1"/>
  <c r="JZ68" i="16" s="1"/>
  <c r="KB52" i="16"/>
  <c r="KB47" i="16"/>
  <c r="KD47" i="16"/>
  <c r="KC52" i="16"/>
  <c r="KC47" i="16"/>
  <c r="KD52" i="16"/>
  <c r="KE47" i="16"/>
  <c r="KF47" i="16"/>
  <c r="KE52" i="16"/>
  <c r="KF52" i="16"/>
  <c r="KG47" i="16"/>
  <c r="KG52" i="16"/>
  <c r="KH47" i="16"/>
  <c r="KH52" i="16"/>
  <c r="KI47" i="16"/>
  <c r="KJ47" i="16"/>
  <c r="KI52" i="16"/>
  <c r="KJ52" i="16"/>
  <c r="KK47" i="16"/>
  <c r="KL47" i="16"/>
  <c r="KK52" i="16"/>
  <c r="KM47" i="16"/>
  <c r="KL52" i="16"/>
  <c r="KN47" i="16"/>
  <c r="KM52" i="16"/>
  <c r="KN52" i="16"/>
  <c r="KO47" i="16"/>
  <c r="KP47" i="16"/>
  <c r="KO52" i="16"/>
  <c r="KQ47" i="16"/>
  <c r="KP52" i="16"/>
  <c r="KQ52" i="16"/>
  <c r="KR47" i="16"/>
  <c r="KR57" i="16" s="1"/>
  <c r="KS47" i="16"/>
  <c r="EJ52" i="16"/>
  <c r="EK51" i="16"/>
  <c r="EJ56" i="16"/>
  <c r="KS56" i="16"/>
  <c r="KT51" i="16"/>
  <c r="KT52" i="16" s="1"/>
  <c r="KU46" i="16"/>
  <c r="KU47" i="16" s="1"/>
  <c r="KU3" i="16"/>
  <c r="KU4" i="16" s="1"/>
  <c r="KT8" i="16"/>
  <c r="KT9" i="16" s="1"/>
  <c r="KS13" i="16"/>
  <c r="DU57" i="16"/>
  <c r="DR63" i="16"/>
  <c r="DT9" i="16"/>
  <c r="DT4" i="16"/>
  <c r="IU9" i="16"/>
  <c r="IW9" i="16"/>
  <c r="IW10" i="16" s="1"/>
  <c r="JT9" i="16"/>
  <c r="IT9" i="16"/>
  <c r="IT10" i="16" s="1"/>
  <c r="JD9" i="16"/>
  <c r="IR9" i="16"/>
  <c r="IR10" i="16" s="1"/>
  <c r="JN9" i="16"/>
  <c r="IQ9" i="16"/>
  <c r="JW9" i="16"/>
  <c r="JK9" i="16"/>
  <c r="IY9" i="16"/>
  <c r="IM9" i="16"/>
  <c r="IL10" i="16"/>
  <c r="IL11" i="16" s="1"/>
  <c r="JQ9" i="16"/>
  <c r="JB9" i="16"/>
  <c r="JU9" i="16"/>
  <c r="JM9" i="16"/>
  <c r="JC9" i="16"/>
  <c r="IK9" i="16"/>
  <c r="JA9" i="16"/>
  <c r="JX9" i="16"/>
  <c r="IS9" i="16"/>
  <c r="JH9" i="16"/>
  <c r="IO9" i="16"/>
  <c r="IZ9" i="16"/>
  <c r="JI9" i="16"/>
  <c r="JR9" i="16"/>
  <c r="JO9" i="16"/>
  <c r="JV9" i="16"/>
  <c r="IV9" i="16"/>
  <c r="JF9" i="16"/>
  <c r="IP9" i="16"/>
  <c r="JJ9" i="16"/>
  <c r="JS9" i="16"/>
  <c r="JE9" i="16"/>
  <c r="JL9" i="16"/>
  <c r="IX9" i="16"/>
  <c r="JG9" i="16"/>
  <c r="JP9" i="16"/>
  <c r="IN9" i="16"/>
  <c r="EF9" i="16"/>
  <c r="DV20" i="16"/>
  <c r="DV21" i="16"/>
  <c r="CL31" i="16"/>
  <c r="HI9" i="16"/>
  <c r="HZ4" i="16"/>
  <c r="FI9" i="16"/>
  <c r="HI4" i="16"/>
  <c r="EX4" i="16"/>
  <c r="EX5" i="16" s="1"/>
  <c r="HB4" i="16"/>
  <c r="EW9" i="16"/>
  <c r="GW4" i="16"/>
  <c r="GW5" i="16" s="1"/>
  <c r="FC9" i="16"/>
  <c r="FC10" i="16" s="1"/>
  <c r="FC11" i="16" s="1"/>
  <c r="HS9" i="16"/>
  <c r="JG4" i="16"/>
  <c r="GD9" i="16"/>
  <c r="EW4" i="16"/>
  <c r="EW5" i="16" s="1"/>
  <c r="HG9" i="16"/>
  <c r="IU4" i="16"/>
  <c r="FR9" i="16"/>
  <c r="GQ4" i="16"/>
  <c r="GQ5" i="16" s="1"/>
  <c r="HJ9" i="16"/>
  <c r="IB9" i="16"/>
  <c r="IR4" i="16"/>
  <c r="DY4" i="16"/>
  <c r="DY5" i="16" s="1"/>
  <c r="GE4" i="16"/>
  <c r="JU4" i="16"/>
  <c r="HP9" i="16"/>
  <c r="IF4" i="16"/>
  <c r="IF5" i="16" s="1"/>
  <c r="JL4" i="16"/>
  <c r="FG4" i="16"/>
  <c r="FG5" i="16" s="1"/>
  <c r="ES4" i="16"/>
  <c r="ES5" i="16" s="1"/>
  <c r="IH9" i="16"/>
  <c r="HM9" i="16"/>
  <c r="IZ4" i="16"/>
  <c r="HH9" i="16"/>
  <c r="EG4" i="16"/>
  <c r="EG5" i="16" s="1"/>
  <c r="JR4" i="16"/>
  <c r="HA9" i="16"/>
  <c r="IB4" i="16"/>
  <c r="FX9" i="16"/>
  <c r="DZ9" i="16"/>
  <c r="EP4" i="16"/>
  <c r="EP5" i="16" s="1"/>
  <c r="HV9" i="16"/>
  <c r="FH4" i="16"/>
  <c r="FH5" i="16" s="1"/>
  <c r="FL9" i="16"/>
  <c r="GT4" i="16"/>
  <c r="ED4" i="16"/>
  <c r="ED5" i="16" s="1"/>
  <c r="JO4" i="16"/>
  <c r="JO5" i="16" s="1"/>
  <c r="DX4" i="16"/>
  <c r="DX5" i="16" s="1"/>
  <c r="EN9" i="16"/>
  <c r="GN4" i="16"/>
  <c r="GN5" i="16" s="1"/>
  <c r="DW9" i="16"/>
  <c r="EM4" i="16"/>
  <c r="EM5" i="16" s="1"/>
  <c r="IG9" i="16"/>
  <c r="IL4" i="16"/>
  <c r="IL14" i="16" s="1"/>
  <c r="GB4" i="16"/>
  <c r="IP4" i="16"/>
  <c r="EA4" i="16"/>
  <c r="EA5" i="16" s="1"/>
  <c r="IN4" i="16"/>
  <c r="HU9" i="16"/>
  <c r="FS4" i="16"/>
  <c r="EZ9" i="16"/>
  <c r="HN4" i="16"/>
  <c r="GU9" i="16"/>
  <c r="JI4" i="16"/>
  <c r="DU4" i="16"/>
  <c r="GA9" i="16"/>
  <c r="FP4" i="16"/>
  <c r="EK9" i="16"/>
  <c r="II4" i="16"/>
  <c r="HD9" i="16"/>
  <c r="JF4" i="16"/>
  <c r="EL4" i="16"/>
  <c r="GK4" i="16"/>
  <c r="FF9" i="16"/>
  <c r="HT4" i="16"/>
  <c r="GO9" i="16"/>
  <c r="JC4" i="16"/>
  <c r="IJ9" i="16"/>
  <c r="GI9" i="16"/>
  <c r="IW4" i="16"/>
  <c r="ID9" i="16"/>
  <c r="HQ4" i="16"/>
  <c r="FD4" i="16"/>
  <c r="DY9" i="16"/>
  <c r="HW4" i="16"/>
  <c r="GR9" i="16"/>
  <c r="IT4" i="16"/>
  <c r="IA9" i="16"/>
  <c r="EQ9" i="16"/>
  <c r="FY4" i="16"/>
  <c r="ET9" i="16"/>
  <c r="HH4" i="16"/>
  <c r="GC9" i="16"/>
  <c r="IQ4" i="16"/>
  <c r="HX9" i="16"/>
  <c r="HP4" i="16"/>
  <c r="GW9" i="16"/>
  <c r="ED9" i="16"/>
  <c r="EU4" i="16"/>
  <c r="EB9" i="16"/>
  <c r="GP4" i="16"/>
  <c r="FW9" i="16"/>
  <c r="IK4" i="16"/>
  <c r="HR9" i="16"/>
  <c r="GX9" i="16"/>
  <c r="ER4" i="16"/>
  <c r="ID4" i="16"/>
  <c r="HK4" i="16"/>
  <c r="GF9" i="16"/>
  <c r="IH4" i="16"/>
  <c r="HO9" i="16"/>
  <c r="HO12" i="16" s="1"/>
  <c r="IC4" i="16"/>
  <c r="FM4" i="16"/>
  <c r="EH9" i="16"/>
  <c r="GV4" i="16"/>
  <c r="FQ9" i="16"/>
  <c r="IE4" i="16"/>
  <c r="HL9" i="16"/>
  <c r="HD4" i="16"/>
  <c r="GK9" i="16"/>
  <c r="JW4" i="16"/>
  <c r="EI4" i="16"/>
  <c r="GH4" i="16"/>
  <c r="GD4" i="16"/>
  <c r="FK9" i="16"/>
  <c r="HY4" i="16"/>
  <c r="HF9" i="16"/>
  <c r="JT4" i="16"/>
  <c r="EF4" i="16"/>
  <c r="FJ4" i="16"/>
  <c r="GY4" i="16"/>
  <c r="FT9" i="16"/>
  <c r="HV4" i="16"/>
  <c r="HC9" i="16"/>
  <c r="EK4" i="16"/>
  <c r="FA4" i="16"/>
  <c r="DV9" i="16"/>
  <c r="GJ4" i="16"/>
  <c r="FE9" i="16"/>
  <c r="HS4" i="16"/>
  <c r="GZ9" i="16"/>
  <c r="JB4" i="16"/>
  <c r="GR4" i="16"/>
  <c r="FY9" i="16"/>
  <c r="JK4" i="16"/>
  <c r="JK14" i="16" s="1"/>
  <c r="DW4" i="16"/>
  <c r="GM9" i="16"/>
  <c r="FR4" i="16"/>
  <c r="EY9" i="16"/>
  <c r="HM4" i="16"/>
  <c r="GT9" i="16"/>
  <c r="JH4" i="16"/>
  <c r="IC9" i="16"/>
  <c r="HK9" i="16"/>
  <c r="GM4" i="16"/>
  <c r="FH9" i="16"/>
  <c r="HJ4" i="16"/>
  <c r="GQ9" i="16"/>
  <c r="EP9" i="16"/>
  <c r="EO4" i="16"/>
  <c r="FV4" i="16"/>
  <c r="FX4" i="16"/>
  <c r="ES9" i="16"/>
  <c r="HG4" i="16"/>
  <c r="GN9" i="16"/>
  <c r="DZ4" i="16"/>
  <c r="GF4" i="16"/>
  <c r="FM9" i="16"/>
  <c r="IY4" i="16"/>
  <c r="IF9" i="16"/>
  <c r="FU4" i="16"/>
  <c r="FF4" i="16"/>
  <c r="EM9" i="16"/>
  <c r="HA4" i="16"/>
  <c r="GH9" i="16"/>
  <c r="IV4" i="16"/>
  <c r="IV14" i="16" s="1"/>
  <c r="HQ9" i="16"/>
  <c r="EE9" i="16"/>
  <c r="GA4" i="16"/>
  <c r="EV9" i="16"/>
  <c r="GX4" i="16"/>
  <c r="GE9" i="16"/>
  <c r="JQ4" i="16"/>
  <c r="EC4" i="16"/>
  <c r="FO9" i="16"/>
  <c r="FL4" i="16"/>
  <c r="EG9" i="16"/>
  <c r="GU4" i="16"/>
  <c r="GB9" i="16"/>
  <c r="HE4" i="16"/>
  <c r="FT4" i="16"/>
  <c r="FA9" i="16"/>
  <c r="IM4" i="16"/>
  <c r="HT9" i="16"/>
  <c r="FN9" i="16"/>
  <c r="ET4" i="16"/>
  <c r="EA9" i="16"/>
  <c r="GO4" i="16"/>
  <c r="FV9" i="16"/>
  <c r="IJ4" i="16"/>
  <c r="HE9" i="16"/>
  <c r="IO4" i="16"/>
  <c r="FO4" i="16"/>
  <c r="EJ9" i="16"/>
  <c r="GL4" i="16"/>
  <c r="FS9" i="16"/>
  <c r="JE4" i="16"/>
  <c r="HZ9" i="16"/>
  <c r="GG4" i="16"/>
  <c r="EZ4" i="16"/>
  <c r="DU9" i="16"/>
  <c r="GI4" i="16"/>
  <c r="FP9" i="16"/>
  <c r="EO9" i="16"/>
  <c r="IA4" i="16"/>
  <c r="JV4" i="16"/>
  <c r="EH4" i="16"/>
  <c r="HR4" i="16"/>
  <c r="GC4" i="16"/>
  <c r="FJ9" i="16"/>
  <c r="HX4" i="16"/>
  <c r="GS9" i="16"/>
  <c r="FI4" i="16"/>
  <c r="FC4" i="16"/>
  <c r="DX9" i="16"/>
  <c r="FZ4" i="16"/>
  <c r="FG9" i="16"/>
  <c r="FG12" i="16" s="1"/>
  <c r="IS4" i="16"/>
  <c r="HN9" i="16"/>
  <c r="FZ9" i="16"/>
  <c r="EN4" i="16"/>
  <c r="HF4" i="16"/>
  <c r="FW4" i="16"/>
  <c r="FD9" i="16"/>
  <c r="FB9" i="16"/>
  <c r="EV4" i="16"/>
  <c r="EC9" i="16"/>
  <c r="HO4" i="16"/>
  <c r="GV9" i="16"/>
  <c r="JJ4" i="16"/>
  <c r="DV4" i="16"/>
  <c r="II9" i="16"/>
  <c r="FQ4" i="16"/>
  <c r="EX9" i="16"/>
  <c r="HL4" i="16"/>
  <c r="GG9" i="16"/>
  <c r="GL9" i="16"/>
  <c r="EQ4" i="16"/>
  <c r="HW9" i="16"/>
  <c r="FN4" i="16"/>
  <c r="EU9" i="16"/>
  <c r="IG4" i="16"/>
  <c r="HB9" i="16"/>
  <c r="JP4" i="16"/>
  <c r="EB4" i="16"/>
  <c r="GY9" i="16"/>
  <c r="FK4" i="16"/>
  <c r="ER9" i="16"/>
  <c r="JX4" i="16"/>
  <c r="EJ4" i="16"/>
  <c r="JN4" i="16"/>
  <c r="HC4" i="16"/>
  <c r="GJ9" i="16"/>
  <c r="IX4" i="16"/>
  <c r="IX14" i="16" s="1"/>
  <c r="IE9" i="16"/>
  <c r="JA4" i="16"/>
  <c r="FE4" i="16"/>
  <c r="EL9" i="16"/>
  <c r="GZ4" i="16"/>
  <c r="FU9" i="16"/>
  <c r="JS4" i="16"/>
  <c r="EE4" i="16"/>
  <c r="GS4" i="16"/>
  <c r="FB4" i="16"/>
  <c r="EI9" i="16"/>
  <c r="HU4" i="16"/>
  <c r="GP9" i="16"/>
  <c r="JD4" i="16"/>
  <c r="HY9" i="16"/>
  <c r="JM4" i="16"/>
  <c r="EY4" i="16"/>
  <c r="DR20" i="16"/>
  <c r="CN31" i="16"/>
  <c r="AE35" i="16"/>
  <c r="DH10" i="16" s="1"/>
  <c r="CK31" i="16"/>
  <c r="CM31" i="16"/>
  <c r="CM25" i="16"/>
  <c r="CN24" i="16"/>
  <c r="CM24" i="16"/>
  <c r="CL25" i="16"/>
  <c r="CN25" i="16"/>
  <c r="CL24" i="16"/>
  <c r="CK25" i="16"/>
  <c r="CK24" i="16"/>
  <c r="CU16" i="16"/>
  <c r="CL43" i="16"/>
  <c r="CL42" i="16"/>
  <c r="CM42" i="16"/>
  <c r="CM43" i="16"/>
  <c r="DJ10" i="16"/>
  <c r="DI10" i="16"/>
  <c r="DG10" i="16"/>
  <c r="CK44" i="16"/>
  <c r="CK43" i="16" s="1"/>
  <c r="CJ12" i="16"/>
  <c r="CJ10" i="16"/>
  <c r="CJ44" i="16"/>
  <c r="KS15" i="16" l="1"/>
  <c r="DV57" i="16"/>
  <c r="JO6" i="16"/>
  <c r="IN14" i="16"/>
  <c r="JD14" i="16"/>
  <c r="IQ14" i="16"/>
  <c r="JP14" i="16"/>
  <c r="JB14" i="16"/>
  <c r="JQ14" i="16"/>
  <c r="EF14" i="16"/>
  <c r="JC14" i="16"/>
  <c r="IR14" i="16"/>
  <c r="IW14" i="16"/>
  <c r="KA63" i="16" a="1"/>
  <c r="KA63" i="16" s="1"/>
  <c r="KA70" i="16" s="1"/>
  <c r="JW14" i="16"/>
  <c r="IW11" i="16"/>
  <c r="KS11" i="16"/>
  <c r="KS16" i="16" s="1"/>
  <c r="KT53" i="16"/>
  <c r="KT54" i="16" s="1"/>
  <c r="KQ48" i="16"/>
  <c r="KQ49" i="16" s="1"/>
  <c r="KJ53" i="16"/>
  <c r="KJ57" i="16"/>
  <c r="KD53" i="16"/>
  <c r="KD57" i="16"/>
  <c r="EC53" i="16"/>
  <c r="EC54" i="16" s="1"/>
  <c r="DW53" i="16"/>
  <c r="DW54" i="16" s="1"/>
  <c r="KR14" i="16"/>
  <c r="KR10" i="16"/>
  <c r="KL10" i="16"/>
  <c r="KL14" i="16"/>
  <c r="KF14" i="16"/>
  <c r="KF10" i="16"/>
  <c r="KO53" i="16"/>
  <c r="KO57" i="16"/>
  <c r="KI53" i="16"/>
  <c r="KI57" i="16"/>
  <c r="KC48" i="16"/>
  <c r="KC49" i="16" s="1"/>
  <c r="EI48" i="16"/>
  <c r="EI49" i="16" s="1"/>
  <c r="EC48" i="16"/>
  <c r="EC49" i="16" s="1"/>
  <c r="DW48" i="16"/>
  <c r="DW49" i="16" s="1"/>
  <c r="KQ14" i="16"/>
  <c r="KQ10" i="16"/>
  <c r="KK14" i="16"/>
  <c r="KK10" i="16"/>
  <c r="KE14" i="16"/>
  <c r="KE10" i="16"/>
  <c r="KP48" i="16"/>
  <c r="KP49" i="16" s="1"/>
  <c r="KJ48" i="16"/>
  <c r="KJ49" i="16" s="1"/>
  <c r="KC53" i="16"/>
  <c r="KC58" i="16" s="1"/>
  <c r="KC57" i="16"/>
  <c r="EH48" i="16"/>
  <c r="EH49" i="16" s="1"/>
  <c r="EB48" i="16"/>
  <c r="EB49" i="16" s="1"/>
  <c r="DV48" i="16"/>
  <c r="DV49" i="16" s="1"/>
  <c r="KR5" i="16"/>
  <c r="KR6" i="16" s="1"/>
  <c r="KL5" i="16"/>
  <c r="KL6" i="16" s="1"/>
  <c r="KF5" i="16"/>
  <c r="KF6" i="16" s="1"/>
  <c r="JH14" i="16"/>
  <c r="KO48" i="16"/>
  <c r="KO49" i="16" s="1"/>
  <c r="KI48" i="16"/>
  <c r="KI49" i="16" s="1"/>
  <c r="KD48" i="16"/>
  <c r="KD49" i="16" s="1"/>
  <c r="EH53" i="16"/>
  <c r="EH54" i="16" s="1"/>
  <c r="EB53" i="16"/>
  <c r="EB54" i="16" s="1"/>
  <c r="DV53" i="16"/>
  <c r="DV54" i="16" s="1"/>
  <c r="DV59" i="16" s="1"/>
  <c r="KP14" i="16"/>
  <c r="KP10" i="16"/>
  <c r="KK5" i="16"/>
  <c r="KK6" i="16" s="1"/>
  <c r="KE5" i="16"/>
  <c r="KE6" i="16" s="1"/>
  <c r="KN53" i="16"/>
  <c r="KN57" i="16"/>
  <c r="KH53" i="16"/>
  <c r="KH57" i="16"/>
  <c r="KB48" i="16"/>
  <c r="KB49" i="16" s="1"/>
  <c r="EG53" i="16"/>
  <c r="EG54" i="16" s="1"/>
  <c r="EA48" i="16"/>
  <c r="EA49" i="16" s="1"/>
  <c r="DU53" i="16"/>
  <c r="DU54" i="16" s="1"/>
  <c r="DU59" i="16" s="1"/>
  <c r="KQ5" i="16"/>
  <c r="KQ6" i="16" s="1"/>
  <c r="KJ14" i="16"/>
  <c r="KJ10" i="16"/>
  <c r="KD14" i="16"/>
  <c r="KD10" i="16"/>
  <c r="JT14" i="16"/>
  <c r="KM53" i="16"/>
  <c r="KM57" i="16"/>
  <c r="KH48" i="16"/>
  <c r="KH49" i="16" s="1"/>
  <c r="KB53" i="16"/>
  <c r="KB57" i="16"/>
  <c r="EG48" i="16"/>
  <c r="EG49" i="16" s="1"/>
  <c r="EA53" i="16"/>
  <c r="EA54" i="16" s="1"/>
  <c r="DU48" i="16"/>
  <c r="DU49" i="16" s="1"/>
  <c r="KO10" i="16"/>
  <c r="KO14" i="16"/>
  <c r="KJ5" i="16"/>
  <c r="KJ6" i="16" s="1"/>
  <c r="KB5" i="16"/>
  <c r="KB6" i="16" s="1"/>
  <c r="EK52" i="16"/>
  <c r="EL51" i="16"/>
  <c r="EK56" i="16"/>
  <c r="KN48" i="16"/>
  <c r="KN49" i="16" s="1"/>
  <c r="EF53" i="16"/>
  <c r="EF54" i="16" s="1"/>
  <c r="DZ53" i="16"/>
  <c r="DZ54" i="16" s="1"/>
  <c r="DT48" i="16"/>
  <c r="DT49" i="16" s="1"/>
  <c r="KP5" i="16"/>
  <c r="KP6" i="16" s="1"/>
  <c r="KI10" i="16"/>
  <c r="KI14" i="16"/>
  <c r="KB10" i="16"/>
  <c r="KB15" i="16" s="1"/>
  <c r="KB14" i="16"/>
  <c r="KG53" i="16"/>
  <c r="KG57" i="16"/>
  <c r="EJ53" i="16"/>
  <c r="EJ54" i="16" s="1"/>
  <c r="KL53" i="16"/>
  <c r="KL57" i="16"/>
  <c r="KG48" i="16"/>
  <c r="KG49" i="16" s="1"/>
  <c r="EF48" i="16"/>
  <c r="EF49" i="16" s="1"/>
  <c r="DZ48" i="16"/>
  <c r="DZ49" i="16" s="1"/>
  <c r="DT53" i="16"/>
  <c r="DT57" i="16"/>
  <c r="KN10" i="16"/>
  <c r="KN14" i="16"/>
  <c r="KH14" i="16"/>
  <c r="KH10" i="16"/>
  <c r="KD5" i="16"/>
  <c r="KD6" i="16" s="1"/>
  <c r="KS48" i="16"/>
  <c r="KS49" i="16" s="1"/>
  <c r="KM48" i="16"/>
  <c r="KM49" i="16" s="1"/>
  <c r="EE48" i="16"/>
  <c r="EE49" i="16" s="1"/>
  <c r="DY53" i="16"/>
  <c r="DY54" i="16" s="1"/>
  <c r="EK47" i="16"/>
  <c r="EL46" i="16"/>
  <c r="KO5" i="16"/>
  <c r="KO6" i="16" s="1"/>
  <c r="KI5" i="16"/>
  <c r="KI6" i="16" s="1"/>
  <c r="KC5" i="16"/>
  <c r="KC6" i="16" s="1"/>
  <c r="KF53" i="16"/>
  <c r="KF57" i="16"/>
  <c r="KU5" i="16"/>
  <c r="KU6" i="16" s="1"/>
  <c r="KR48" i="16"/>
  <c r="KR49" i="16" s="1"/>
  <c r="KR59" i="16" s="1"/>
  <c r="KK53" i="16"/>
  <c r="KK57" i="16"/>
  <c r="KE53" i="16"/>
  <c r="KE57" i="16"/>
  <c r="EE53" i="16"/>
  <c r="EE54" i="16" s="1"/>
  <c r="DY48" i="16"/>
  <c r="DY49" i="16" s="1"/>
  <c r="EJ48" i="16"/>
  <c r="EJ49" i="16" s="1"/>
  <c r="KM14" i="16"/>
  <c r="KM10" i="16"/>
  <c r="KG14" i="16"/>
  <c r="KG10" i="16"/>
  <c r="KG15" i="16" s="1"/>
  <c r="KC10" i="16"/>
  <c r="KC14" i="16"/>
  <c r="KU48" i="16"/>
  <c r="KU49" i="16" s="1"/>
  <c r="KQ53" i="16"/>
  <c r="KQ57" i="16"/>
  <c r="KL48" i="16"/>
  <c r="KL49" i="16" s="1"/>
  <c r="KF48" i="16"/>
  <c r="KF49" i="16" s="1"/>
  <c r="ED53" i="16"/>
  <c r="ED54" i="16" s="1"/>
  <c r="DX48" i="16"/>
  <c r="DX49" i="16" s="1"/>
  <c r="KN5" i="16"/>
  <c r="KN6" i="16" s="1"/>
  <c r="KH5" i="16"/>
  <c r="KH6" i="16" s="1"/>
  <c r="KT14" i="16"/>
  <c r="KT10" i="16"/>
  <c r="KT15" i="16" s="1"/>
  <c r="KP53" i="16"/>
  <c r="KP57" i="16"/>
  <c r="KK48" i="16"/>
  <c r="KK49" i="16" s="1"/>
  <c r="KE48" i="16"/>
  <c r="KE49" i="16" s="1"/>
  <c r="ED48" i="16"/>
  <c r="ED49" i="16" s="1"/>
  <c r="DX53" i="16"/>
  <c r="DX54" i="16" s="1"/>
  <c r="KT49" i="16"/>
  <c r="KM5" i="16"/>
  <c r="KM6" i="16" s="1"/>
  <c r="KG5" i="16"/>
  <c r="KG6" i="16" s="1"/>
  <c r="KT6" i="16"/>
  <c r="KS57" i="16"/>
  <c r="KS58" i="16"/>
  <c r="KT56" i="16"/>
  <c r="KU51" i="16"/>
  <c r="KU52" i="16" s="1"/>
  <c r="KV46" i="16"/>
  <c r="KV47" i="16" s="1"/>
  <c r="KU8" i="16"/>
  <c r="KU9" i="16" s="1"/>
  <c r="KT13" i="16"/>
  <c r="KV3" i="16"/>
  <c r="KV4" i="16" s="1"/>
  <c r="EJ57" i="16"/>
  <c r="ED57" i="16"/>
  <c r="DY57" i="16"/>
  <c r="EH57" i="16"/>
  <c r="HW12" i="16"/>
  <c r="EO12" i="16"/>
  <c r="EJ12" i="16"/>
  <c r="EV12" i="16"/>
  <c r="FM12" i="16"/>
  <c r="FH12" i="16"/>
  <c r="HC12" i="16"/>
  <c r="ED12" i="16"/>
  <c r="GR12" i="16"/>
  <c r="FF12" i="16"/>
  <c r="HP12" i="16"/>
  <c r="GD12" i="16"/>
  <c r="DX12" i="16"/>
  <c r="GF12" i="16"/>
  <c r="GW12" i="16"/>
  <c r="EZ12" i="16"/>
  <c r="EZ17" i="16" s="1"/>
  <c r="EN12" i="16"/>
  <c r="HA12" i="16"/>
  <c r="JX14" i="16"/>
  <c r="FB12" i="16"/>
  <c r="EE12" i="16"/>
  <c r="HK12" i="16"/>
  <c r="FT12" i="16"/>
  <c r="GK12" i="16"/>
  <c r="GG12" i="16"/>
  <c r="FP12" i="16"/>
  <c r="HE12" i="16"/>
  <c r="GB12" i="16"/>
  <c r="HQ12" i="16"/>
  <c r="GN12" i="16"/>
  <c r="HX12" i="16"/>
  <c r="JF14" i="16"/>
  <c r="GS12" i="16"/>
  <c r="HL12" i="16"/>
  <c r="FV12" i="16"/>
  <c r="GZ12" i="16"/>
  <c r="GX12" i="16"/>
  <c r="GC12" i="16"/>
  <c r="FJ12" i="16"/>
  <c r="FQ12" i="16"/>
  <c r="HR12" i="16"/>
  <c r="FO12" i="16"/>
  <c r="EM12" i="16"/>
  <c r="EY12" i="16"/>
  <c r="FE12" i="16"/>
  <c r="HF12" i="16"/>
  <c r="ET12" i="16"/>
  <c r="GP12" i="16"/>
  <c r="FZ12" i="16"/>
  <c r="HZ12" i="16"/>
  <c r="EH12" i="16"/>
  <c r="GY12" i="16"/>
  <c r="JJ14" i="16"/>
  <c r="HN12" i="16"/>
  <c r="FN12" i="16"/>
  <c r="EP12" i="16"/>
  <c r="GM12" i="16"/>
  <c r="DV12" i="16"/>
  <c r="FK12" i="16"/>
  <c r="EB57" i="16"/>
  <c r="EI12" i="16"/>
  <c r="GJ12" i="16"/>
  <c r="GV12" i="16"/>
  <c r="HT12" i="16"/>
  <c r="GE12" i="16"/>
  <c r="JV14" i="16"/>
  <c r="JN14" i="16"/>
  <c r="EI57" i="16"/>
  <c r="DW57" i="16"/>
  <c r="HU12" i="16"/>
  <c r="FC12" i="16"/>
  <c r="HD12" i="16"/>
  <c r="EK12" i="16"/>
  <c r="GI12" i="16"/>
  <c r="FW12" i="16"/>
  <c r="EQ12" i="16"/>
  <c r="DX57" i="16"/>
  <c r="EB12" i="16"/>
  <c r="EE57" i="16"/>
  <c r="JT10" i="16"/>
  <c r="JT12" i="16" s="1"/>
  <c r="DT7" i="16"/>
  <c r="DT5" i="16"/>
  <c r="EI59" i="16"/>
  <c r="DZ57" i="16"/>
  <c r="EF12" i="16"/>
  <c r="EI58" i="16"/>
  <c r="DT12" i="16"/>
  <c r="DT14" i="16"/>
  <c r="DT10" i="16"/>
  <c r="DT11" i="16" s="1"/>
  <c r="EF10" i="16"/>
  <c r="EF11" i="16" s="1"/>
  <c r="EA57" i="16"/>
  <c r="HM12" i="16"/>
  <c r="GA12" i="16"/>
  <c r="GO12" i="16"/>
  <c r="IU14" i="16"/>
  <c r="EG57" i="16"/>
  <c r="DR64" i="16"/>
  <c r="DR65" i="16" s="1"/>
  <c r="DR66" i="16" s="1"/>
  <c r="DR67" i="16" s="1"/>
  <c r="DR68" i="16" s="1"/>
  <c r="IS14" i="16"/>
  <c r="IT14" i="16"/>
  <c r="GU12" i="16"/>
  <c r="IR11" i="16"/>
  <c r="JG14" i="16"/>
  <c r="IU10" i="16"/>
  <c r="IU11" i="16" s="1"/>
  <c r="IY10" i="16"/>
  <c r="IY12" i="16" s="1"/>
  <c r="GL14" i="16"/>
  <c r="GL12" i="16"/>
  <c r="DZ10" i="16"/>
  <c r="DZ11" i="16" s="1"/>
  <c r="DZ12" i="16"/>
  <c r="HG12" i="16"/>
  <c r="FU14" i="16"/>
  <c r="FU12" i="16"/>
  <c r="DY14" i="16"/>
  <c r="DY12" i="16"/>
  <c r="DW10" i="16"/>
  <c r="DW11" i="16" s="1"/>
  <c r="DW12" i="16"/>
  <c r="FX12" i="16"/>
  <c r="HI12" i="16"/>
  <c r="JW10" i="16"/>
  <c r="JW12" i="16" s="1"/>
  <c r="IQ10" i="16"/>
  <c r="IQ12" i="16" s="1"/>
  <c r="EL14" i="16"/>
  <c r="EL12" i="16"/>
  <c r="EX14" i="16"/>
  <c r="EX12" i="16"/>
  <c r="JU14" i="16"/>
  <c r="JN10" i="16"/>
  <c r="JN12" i="16" s="1"/>
  <c r="FD14" i="16"/>
  <c r="FD12" i="16"/>
  <c r="HY14" i="16"/>
  <c r="HY12" i="16"/>
  <c r="DU14" i="16"/>
  <c r="DU12" i="16"/>
  <c r="EG14" i="16"/>
  <c r="EG12" i="16"/>
  <c r="GH14" i="16"/>
  <c r="GH12" i="16"/>
  <c r="ES14" i="16"/>
  <c r="ES12" i="16"/>
  <c r="GT14" i="16"/>
  <c r="GT12" i="16"/>
  <c r="HS12" i="16"/>
  <c r="IR12" i="16"/>
  <c r="II14" i="16"/>
  <c r="JD10" i="16"/>
  <c r="JD12" i="16" s="1"/>
  <c r="FY14" i="16"/>
  <c r="FY12" i="16"/>
  <c r="ER14" i="16"/>
  <c r="ER12" i="16"/>
  <c r="HB14" i="16"/>
  <c r="HB12" i="16"/>
  <c r="EA14" i="16"/>
  <c r="EA12" i="16"/>
  <c r="HH12" i="16"/>
  <c r="IT11" i="16"/>
  <c r="IT12" i="16"/>
  <c r="EW12" i="16"/>
  <c r="FA14" i="16"/>
  <c r="FA12" i="16"/>
  <c r="EU14" i="16"/>
  <c r="EU12" i="16"/>
  <c r="FL10" i="16"/>
  <c r="FL11" i="16" s="1"/>
  <c r="FL12" i="16"/>
  <c r="HJ12" i="16"/>
  <c r="IW12" i="16"/>
  <c r="FI10" i="16"/>
  <c r="FI11" i="16" s="1"/>
  <c r="FI12" i="16"/>
  <c r="FS14" i="16"/>
  <c r="FS12" i="16"/>
  <c r="GQ14" i="16"/>
  <c r="GQ12" i="16"/>
  <c r="IU12" i="16"/>
  <c r="EC14" i="16"/>
  <c r="EC12" i="16"/>
  <c r="HV10" i="16"/>
  <c r="HV12" i="16"/>
  <c r="FR12" i="16"/>
  <c r="IM10" i="16"/>
  <c r="IM12" i="16" s="1"/>
  <c r="IL12" i="16"/>
  <c r="EM14" i="16"/>
  <c r="HZ14" i="16"/>
  <c r="HW14" i="16"/>
  <c r="EO14" i="16"/>
  <c r="DX14" i="16"/>
  <c r="GE14" i="16"/>
  <c r="IF6" i="16"/>
  <c r="FG14" i="16"/>
  <c r="EP14" i="16"/>
  <c r="EW14" i="16"/>
  <c r="IF14" i="16"/>
  <c r="IO14" i="16"/>
  <c r="JM14" i="16"/>
  <c r="IP14" i="16"/>
  <c r="JK10" i="16"/>
  <c r="JK12" i="16" s="1"/>
  <c r="IB14" i="16"/>
  <c r="GN14" i="16"/>
  <c r="IC14" i="16"/>
  <c r="GE5" i="16"/>
  <c r="GE6" i="16" s="1"/>
  <c r="FV14" i="16"/>
  <c r="JL14" i="16"/>
  <c r="IY11" i="16"/>
  <c r="IK14" i="16"/>
  <c r="JE14" i="16"/>
  <c r="IM14" i="16"/>
  <c r="IY14" i="16"/>
  <c r="JR14" i="16"/>
  <c r="HI10" i="16"/>
  <c r="HI11" i="16" s="1"/>
  <c r="JN11" i="16"/>
  <c r="JA14" i="16"/>
  <c r="JI14" i="16"/>
  <c r="GF14" i="16"/>
  <c r="FO14" i="16"/>
  <c r="GP14" i="16"/>
  <c r="JR10" i="16"/>
  <c r="JR12" i="16" s="1"/>
  <c r="JX10" i="16"/>
  <c r="JX12" i="16" s="1"/>
  <c r="JI10" i="16"/>
  <c r="JI12" i="16" s="1"/>
  <c r="JA10" i="16"/>
  <c r="JA12" i="16" s="1"/>
  <c r="IZ10" i="16"/>
  <c r="IZ12" i="16" s="1"/>
  <c r="IK10" i="16"/>
  <c r="IK12" i="16" s="1"/>
  <c r="JL5" i="16"/>
  <c r="JL7" i="16" s="1"/>
  <c r="JJ10" i="16"/>
  <c r="JJ12" i="16" s="1"/>
  <c r="IO10" i="16"/>
  <c r="IO12" i="16" s="1"/>
  <c r="JO14" i="16"/>
  <c r="IP10" i="16"/>
  <c r="IP12" i="16" s="1"/>
  <c r="JH10" i="16"/>
  <c r="JH12" i="16" s="1"/>
  <c r="IN10" i="16"/>
  <c r="IN12" i="16" s="1"/>
  <c r="JF10" i="16"/>
  <c r="JF12" i="16" s="1"/>
  <c r="IS10" i="16"/>
  <c r="IS12" i="16" s="1"/>
  <c r="IZ14" i="16"/>
  <c r="JP10" i="16"/>
  <c r="JP12" i="16" s="1"/>
  <c r="IV10" i="16"/>
  <c r="IV12" i="16" s="1"/>
  <c r="JC10" i="16"/>
  <c r="JC12" i="16" s="1"/>
  <c r="HZ5" i="16"/>
  <c r="HZ6" i="16" s="1"/>
  <c r="JG10" i="16"/>
  <c r="JG12" i="16" s="1"/>
  <c r="JM10" i="16"/>
  <c r="JM12" i="16" s="1"/>
  <c r="JO10" i="16"/>
  <c r="JO15" i="16" s="1"/>
  <c r="IX10" i="16"/>
  <c r="IX12" i="16" s="1"/>
  <c r="JU10" i="16"/>
  <c r="JU12" i="16" s="1"/>
  <c r="JS10" i="16"/>
  <c r="JS12" i="16" s="1"/>
  <c r="JL10" i="16"/>
  <c r="JL12" i="16" s="1"/>
  <c r="JB10" i="16"/>
  <c r="JB12" i="16" s="1"/>
  <c r="JS14" i="16"/>
  <c r="JE10" i="16"/>
  <c r="JE12" i="16" s="1"/>
  <c r="JV10" i="16"/>
  <c r="JV12" i="16" s="1"/>
  <c r="JQ10" i="16"/>
  <c r="JQ12" i="16" s="1"/>
  <c r="FJ14" i="16"/>
  <c r="GK14" i="16"/>
  <c r="GG14" i="16"/>
  <c r="GY14" i="16"/>
  <c r="HT14" i="16"/>
  <c r="GW14" i="16"/>
  <c r="ED14" i="16"/>
  <c r="FM14" i="16"/>
  <c r="IE14" i="16"/>
  <c r="FH14" i="16"/>
  <c r="HN14" i="16"/>
  <c r="EI14" i="16"/>
  <c r="GJ14" i="16"/>
  <c r="GV14" i="16"/>
  <c r="FP14" i="16"/>
  <c r="GB14" i="16"/>
  <c r="HQ14" i="16"/>
  <c r="GQ6" i="16"/>
  <c r="HK14" i="16"/>
  <c r="HG10" i="16"/>
  <c r="HG11" i="16" s="1"/>
  <c r="HB5" i="16"/>
  <c r="HB6" i="16" s="1"/>
  <c r="FX10" i="16"/>
  <c r="FX11" i="16" s="1"/>
  <c r="IH10" i="16"/>
  <c r="IH12" i="16" s="1"/>
  <c r="GB5" i="16"/>
  <c r="GB6" i="16" s="1"/>
  <c r="IL5" i="16"/>
  <c r="IL15" i="16" s="1"/>
  <c r="IU5" i="16"/>
  <c r="IU6" i="16" s="1"/>
  <c r="GT5" i="16"/>
  <c r="GT6" i="16" s="1"/>
  <c r="IB10" i="16"/>
  <c r="IB12" i="16" s="1"/>
  <c r="IZ5" i="16"/>
  <c r="IZ6" i="16" s="1"/>
  <c r="HJ10" i="16"/>
  <c r="HJ11" i="16" s="1"/>
  <c r="EW10" i="16"/>
  <c r="EW15" i="16" s="1"/>
  <c r="DY6" i="16"/>
  <c r="EA6" i="16"/>
  <c r="FR10" i="16"/>
  <c r="FR11" i="16" s="1"/>
  <c r="HV11" i="16"/>
  <c r="HI5" i="16"/>
  <c r="HI6" i="16" s="1"/>
  <c r="IG10" i="16"/>
  <c r="IG12" i="16" s="1"/>
  <c r="IP5" i="16"/>
  <c r="IP6" i="16" s="1"/>
  <c r="HH10" i="16"/>
  <c r="HH11" i="16" s="1"/>
  <c r="CM26" i="16"/>
  <c r="CM27" i="16" s="1"/>
  <c r="EE14" i="16"/>
  <c r="ET14" i="16"/>
  <c r="GI14" i="16"/>
  <c r="GA14" i="16"/>
  <c r="EN14" i="16"/>
  <c r="HE14" i="16"/>
  <c r="DV14" i="16"/>
  <c r="FK14" i="16"/>
  <c r="GO14" i="16"/>
  <c r="EQ14" i="16"/>
  <c r="FC14" i="16"/>
  <c r="HL14" i="16"/>
  <c r="IA14" i="16"/>
  <c r="FF14" i="16"/>
  <c r="GU14" i="16"/>
  <c r="HH14" i="16"/>
  <c r="HC14" i="16"/>
  <c r="GX14" i="16"/>
  <c r="FQ14" i="16"/>
  <c r="HR14" i="16"/>
  <c r="GR14" i="16"/>
  <c r="EZ14" i="16"/>
  <c r="FL14" i="16"/>
  <c r="HJ14" i="16"/>
  <c r="FB14" i="16"/>
  <c r="FT14" i="16"/>
  <c r="IH14" i="16"/>
  <c r="GS14" i="16"/>
  <c r="FN14" i="16"/>
  <c r="EY14" i="16"/>
  <c r="EH14" i="16"/>
  <c r="FW14" i="16"/>
  <c r="HV14" i="16"/>
  <c r="FR14" i="16"/>
  <c r="HX14" i="16"/>
  <c r="HD14" i="16"/>
  <c r="HU14" i="16"/>
  <c r="IG14" i="16"/>
  <c r="FI14" i="16"/>
  <c r="GM14" i="16"/>
  <c r="GZ14" i="16"/>
  <c r="EB14" i="16"/>
  <c r="DZ14" i="16"/>
  <c r="HG14" i="16"/>
  <c r="EJ14" i="16"/>
  <c r="EV14" i="16"/>
  <c r="HO14" i="16"/>
  <c r="GC14" i="16"/>
  <c r="ID14" i="16"/>
  <c r="EK14" i="16"/>
  <c r="DW14" i="16"/>
  <c r="FX14" i="16"/>
  <c r="HI14" i="16"/>
  <c r="FZ14" i="16"/>
  <c r="FE14" i="16"/>
  <c r="HF14" i="16"/>
  <c r="HP14" i="16"/>
  <c r="HA10" i="16"/>
  <c r="HA11" i="16" s="1"/>
  <c r="HA14" i="16"/>
  <c r="GD14" i="16"/>
  <c r="HS10" i="16"/>
  <c r="HS11" i="16" s="1"/>
  <c r="HS14" i="16"/>
  <c r="HM14" i="16"/>
  <c r="IJ14" i="16"/>
  <c r="HM10" i="16"/>
  <c r="HM11" i="16" s="1"/>
  <c r="GW6" i="16"/>
  <c r="EG6" i="16"/>
  <c r="EN10" i="16"/>
  <c r="JG5" i="16"/>
  <c r="HP10" i="16"/>
  <c r="HP11" i="16" s="1"/>
  <c r="DX6" i="16"/>
  <c r="GD10" i="16"/>
  <c r="GD11" i="16" s="1"/>
  <c r="JU5" i="16"/>
  <c r="JU6" i="16" s="1"/>
  <c r="IB5" i="16"/>
  <c r="IB7" i="16" s="1"/>
  <c r="FH6" i="16"/>
  <c r="JR5" i="16"/>
  <c r="GN6" i="16"/>
  <c r="IR5" i="16"/>
  <c r="IR15" i="16" s="1"/>
  <c r="JX5" i="16"/>
  <c r="JX6" i="16" s="1"/>
  <c r="GL10" i="16"/>
  <c r="GL11" i="16" s="1"/>
  <c r="FB10" i="16"/>
  <c r="FB11" i="16" s="1"/>
  <c r="EN5" i="16"/>
  <c r="EN6" i="16" s="1"/>
  <c r="EN7" i="16"/>
  <c r="GC5" i="16"/>
  <c r="GC6" i="16" s="1"/>
  <c r="GC7" i="16"/>
  <c r="FO5" i="16"/>
  <c r="FO6" i="16" s="1"/>
  <c r="FO7" i="16"/>
  <c r="FT7" i="16"/>
  <c r="FT5" i="16"/>
  <c r="FT6" i="16" s="1"/>
  <c r="GA5" i="16"/>
  <c r="GA6" i="16" s="1"/>
  <c r="GA7" i="16"/>
  <c r="GF7" i="16"/>
  <c r="GF5" i="16"/>
  <c r="GF6" i="16" s="1"/>
  <c r="GN10" i="16"/>
  <c r="GN15" i="16" s="1"/>
  <c r="IC10" i="16"/>
  <c r="IC12" i="16" s="1"/>
  <c r="GZ10" i="16"/>
  <c r="GZ11" i="16" s="1"/>
  <c r="EF5" i="16"/>
  <c r="EF6" i="16" s="1"/>
  <c r="EF7" i="16"/>
  <c r="IE5" i="16"/>
  <c r="IE7" i="16" s="1"/>
  <c r="GX10" i="16"/>
  <c r="GX11" i="16" s="1"/>
  <c r="ET10" i="16"/>
  <c r="GI10" i="16"/>
  <c r="GI11" i="16" s="1"/>
  <c r="FS5" i="16"/>
  <c r="FS6" i="16" s="1"/>
  <c r="FS7" i="16"/>
  <c r="EM6" i="16"/>
  <c r="FU10" i="16"/>
  <c r="FU11" i="16" s="1"/>
  <c r="ER10" i="16"/>
  <c r="GG10" i="16"/>
  <c r="GG11" i="16" s="1"/>
  <c r="FZ10" i="16"/>
  <c r="FZ11" i="16" s="1"/>
  <c r="HR7" i="16"/>
  <c r="HR5" i="16"/>
  <c r="HR6" i="16" s="1"/>
  <c r="IO5" i="16"/>
  <c r="IO6" i="16" s="1"/>
  <c r="HE7" i="16"/>
  <c r="HE5" i="16"/>
  <c r="HE6" i="16" s="1"/>
  <c r="EE10" i="16"/>
  <c r="DZ7" i="16"/>
  <c r="DZ5" i="16"/>
  <c r="DZ6" i="16" s="1"/>
  <c r="HG7" i="16"/>
  <c r="HG5" i="16"/>
  <c r="HG6" i="16" s="1"/>
  <c r="JH5" i="16"/>
  <c r="JH6" i="16" s="1"/>
  <c r="JO7" i="16"/>
  <c r="HS7" i="16"/>
  <c r="HS5" i="16"/>
  <c r="HS6" i="16" s="1"/>
  <c r="JT5" i="16"/>
  <c r="JT6" i="16" s="1"/>
  <c r="FQ10" i="16"/>
  <c r="FQ11" i="16" s="1"/>
  <c r="HR10" i="16"/>
  <c r="HR11" i="16" s="1"/>
  <c r="FY5" i="16"/>
  <c r="FY6" i="16" s="1"/>
  <c r="FY7" i="16"/>
  <c r="HB7" i="16"/>
  <c r="JF5" i="16"/>
  <c r="JF6" i="16" s="1"/>
  <c r="EM7" i="16"/>
  <c r="FK5" i="16"/>
  <c r="FK6" i="16" s="1"/>
  <c r="FK7" i="16"/>
  <c r="HN10" i="16"/>
  <c r="HN11" i="16" s="1"/>
  <c r="EH5" i="16"/>
  <c r="EH6" i="16" s="1"/>
  <c r="EH7" i="16"/>
  <c r="FP10" i="16"/>
  <c r="FP11" i="16" s="1"/>
  <c r="HE10" i="16"/>
  <c r="HE11" i="16" s="1"/>
  <c r="GB10" i="16"/>
  <c r="GB11" i="16" s="1"/>
  <c r="HQ10" i="16"/>
  <c r="HQ11" i="16" s="1"/>
  <c r="ES10" i="16"/>
  <c r="ES15" i="16" s="1"/>
  <c r="GT10" i="16"/>
  <c r="FE10" i="16"/>
  <c r="FE11" i="16" s="1"/>
  <c r="HF10" i="16"/>
  <c r="HF11" i="16" s="1"/>
  <c r="HZ7" i="16"/>
  <c r="GV5" i="16"/>
  <c r="GV6" i="16" s="1"/>
  <c r="GV7" i="16"/>
  <c r="IK5" i="16"/>
  <c r="IK6" i="16" s="1"/>
  <c r="GB7" i="16"/>
  <c r="EQ10" i="16"/>
  <c r="HD10" i="16"/>
  <c r="HD11" i="16" s="1"/>
  <c r="HU10" i="16"/>
  <c r="HU11" i="16" s="1"/>
  <c r="EY7" i="16"/>
  <c r="EY5" i="16"/>
  <c r="EY6" i="16" s="1"/>
  <c r="JM5" i="16"/>
  <c r="JM6" i="16" s="1"/>
  <c r="EL10" i="16"/>
  <c r="GY10" i="16"/>
  <c r="GY11" i="16" s="1"/>
  <c r="EX10" i="16"/>
  <c r="EX15" i="16" s="1"/>
  <c r="IS5" i="16"/>
  <c r="IS6" i="16" s="1"/>
  <c r="JV5" i="16"/>
  <c r="JV6" i="16" s="1"/>
  <c r="EG7" i="16"/>
  <c r="GI7" i="16"/>
  <c r="GI5" i="16"/>
  <c r="GI6" i="16" s="1"/>
  <c r="IJ5" i="16"/>
  <c r="IJ7" i="16" s="1"/>
  <c r="GU7" i="16"/>
  <c r="GU5" i="16"/>
  <c r="GU6" i="16" s="1"/>
  <c r="IV5" i="16"/>
  <c r="IV6" i="16" s="1"/>
  <c r="FX5" i="16"/>
  <c r="FX6" i="16" s="1"/>
  <c r="FX7" i="16"/>
  <c r="HM5" i="16"/>
  <c r="HM6" i="16" s="1"/>
  <c r="HM7" i="16"/>
  <c r="GJ5" i="16"/>
  <c r="GJ6" i="16" s="1"/>
  <c r="GJ7" i="16"/>
  <c r="HY5" i="16"/>
  <c r="HY7" i="16" s="1"/>
  <c r="EH10" i="16"/>
  <c r="FW10" i="16"/>
  <c r="FW11" i="16" s="1"/>
  <c r="IA10" i="16"/>
  <c r="IA12" i="16" s="1"/>
  <c r="II5" i="16"/>
  <c r="II7" i="16" s="1"/>
  <c r="IN5" i="16"/>
  <c r="IN6" i="16" s="1"/>
  <c r="HI7" i="16"/>
  <c r="GZ5" i="16"/>
  <c r="GZ6" i="16" s="1"/>
  <c r="GZ7" i="16"/>
  <c r="HL5" i="16"/>
  <c r="HL6" i="16" s="1"/>
  <c r="HL7" i="16"/>
  <c r="HY10" i="16"/>
  <c r="HY11" i="16" s="1"/>
  <c r="FE5" i="16"/>
  <c r="FE6" i="16" s="1"/>
  <c r="FE7" i="16"/>
  <c r="EB5" i="16"/>
  <c r="EB6" i="16" s="1"/>
  <c r="EB7" i="16"/>
  <c r="FQ5" i="16"/>
  <c r="FQ6" i="16" s="1"/>
  <c r="FQ7" i="16"/>
  <c r="FG10" i="16"/>
  <c r="FG15" i="16" s="1"/>
  <c r="IA5" i="16"/>
  <c r="IA7" i="16" s="1"/>
  <c r="DU10" i="16"/>
  <c r="FV10" i="16"/>
  <c r="FV11" i="16" s="1"/>
  <c r="EG10" i="16"/>
  <c r="EG15" i="16" s="1"/>
  <c r="GH10" i="16"/>
  <c r="GH11" i="16" s="1"/>
  <c r="FV5" i="16"/>
  <c r="FV6" i="16" s="1"/>
  <c r="FV7" i="16"/>
  <c r="EY10" i="16"/>
  <c r="DV10" i="16"/>
  <c r="FK10" i="16"/>
  <c r="FK15" i="16" s="1"/>
  <c r="FM5" i="16"/>
  <c r="FM6" i="16" s="1"/>
  <c r="FM7" i="16"/>
  <c r="GP7" i="16"/>
  <c r="GP5" i="16"/>
  <c r="GP6" i="16" s="1"/>
  <c r="IT5" i="16"/>
  <c r="IT15" i="16" s="1"/>
  <c r="EK10" i="16"/>
  <c r="JP5" i="16"/>
  <c r="JP6" i="16" s="1"/>
  <c r="FZ5" i="16"/>
  <c r="FZ6" i="16" s="1"/>
  <c r="FZ7" i="16"/>
  <c r="EO10" i="16"/>
  <c r="EZ5" i="16"/>
  <c r="EZ6" i="16" s="1"/>
  <c r="EZ7" i="16"/>
  <c r="GO5" i="16"/>
  <c r="GO6" i="16" s="1"/>
  <c r="GO7" i="16"/>
  <c r="FL5" i="16"/>
  <c r="FL7" i="16"/>
  <c r="HA5" i="16"/>
  <c r="HA6" i="16" s="1"/>
  <c r="HA7" i="16"/>
  <c r="EO7" i="16"/>
  <c r="EO5" i="16"/>
  <c r="EO6" i="16" s="1"/>
  <c r="FR7" i="16"/>
  <c r="FR5" i="16"/>
  <c r="FR6" i="16" s="1"/>
  <c r="FA7" i="16"/>
  <c r="FA5" i="16"/>
  <c r="FA6" i="16" s="1"/>
  <c r="GD5" i="16"/>
  <c r="GD6" i="16" s="1"/>
  <c r="GD7" i="16"/>
  <c r="IC5" i="16"/>
  <c r="IC7" i="16" s="1"/>
  <c r="EB10" i="16"/>
  <c r="GR10" i="16"/>
  <c r="GR11" i="16" s="1"/>
  <c r="IJ10" i="16"/>
  <c r="IJ15" i="16" s="1"/>
  <c r="FP5" i="16"/>
  <c r="FP6" i="16" s="1"/>
  <c r="FP7" i="16"/>
  <c r="GW7" i="16"/>
  <c r="GP10" i="16"/>
  <c r="GP11" i="16" s="1"/>
  <c r="IE10" i="16"/>
  <c r="IE15" i="16" s="1"/>
  <c r="HB10" i="16"/>
  <c r="HB11" i="16" s="1"/>
  <c r="DV5" i="16"/>
  <c r="DV6" i="16" s="1"/>
  <c r="DV7" i="16"/>
  <c r="DY7" i="16"/>
  <c r="DX10" i="16"/>
  <c r="DX15" i="16" s="1"/>
  <c r="GG7" i="16"/>
  <c r="GG5" i="16"/>
  <c r="GG6" i="16" s="1"/>
  <c r="EA10" i="16"/>
  <c r="EA15" i="16" s="1"/>
  <c r="FO10" i="16"/>
  <c r="FO15" i="16" s="1"/>
  <c r="EM10" i="16"/>
  <c r="EM15" i="16" s="1"/>
  <c r="EP10" i="16"/>
  <c r="EP15" i="16" s="1"/>
  <c r="GM10" i="16"/>
  <c r="GM11" i="16" s="1"/>
  <c r="EK7" i="16"/>
  <c r="EK5" i="16"/>
  <c r="EK6" i="16" s="1"/>
  <c r="GH5" i="16"/>
  <c r="GH6" i="16" s="1"/>
  <c r="GH7" i="16"/>
  <c r="HO10" i="16"/>
  <c r="HO11" i="16" s="1"/>
  <c r="EU5" i="16"/>
  <c r="EU6" i="16" s="1"/>
  <c r="EU7" i="16"/>
  <c r="GE7" i="16"/>
  <c r="HW5" i="16"/>
  <c r="HW7" i="16" s="1"/>
  <c r="JC5" i="16"/>
  <c r="JC6" i="16" s="1"/>
  <c r="GA10" i="16"/>
  <c r="GN7" i="16"/>
  <c r="EP6" i="16"/>
  <c r="IX5" i="16"/>
  <c r="IX6" i="16" s="1"/>
  <c r="IG5" i="16"/>
  <c r="IG7" i="16" s="1"/>
  <c r="JJ5" i="16"/>
  <c r="JJ6" i="16" s="1"/>
  <c r="FC5" i="16"/>
  <c r="FC15" i="16" s="1"/>
  <c r="FC7" i="16"/>
  <c r="FH7" i="16"/>
  <c r="HZ10" i="16"/>
  <c r="HZ11" i="16" s="1"/>
  <c r="ET5" i="16"/>
  <c r="ET6" i="16" s="1"/>
  <c r="ET7" i="16"/>
  <c r="EC5" i="16"/>
  <c r="EC6" i="16" s="1"/>
  <c r="EC7" i="16"/>
  <c r="FF7" i="16"/>
  <c r="FF5" i="16"/>
  <c r="FF6" i="16" s="1"/>
  <c r="GQ10" i="16"/>
  <c r="GQ15" i="16" s="1"/>
  <c r="DW5" i="16"/>
  <c r="DW6" i="16" s="1"/>
  <c r="DW7" i="16"/>
  <c r="HC10" i="16"/>
  <c r="HC11" i="16" s="1"/>
  <c r="EI5" i="16"/>
  <c r="EI6" i="16" s="1"/>
  <c r="EI7" i="16"/>
  <c r="IH5" i="16"/>
  <c r="IH7" i="16" s="1"/>
  <c r="ED10" i="16"/>
  <c r="ED15" i="16" s="1"/>
  <c r="DY10" i="16"/>
  <c r="DY15" i="16" s="1"/>
  <c r="FG6" i="16"/>
  <c r="GO10" i="16"/>
  <c r="GO11" i="16" s="1"/>
  <c r="DU5" i="16"/>
  <c r="DU6" i="16" s="1"/>
  <c r="DU7" i="16"/>
  <c r="ED6" i="16"/>
  <c r="EP7" i="16"/>
  <c r="EX7" i="16"/>
  <c r="JE5" i="16"/>
  <c r="JE6" i="16" s="1"/>
  <c r="FN10" i="16"/>
  <c r="FN11" i="16" s="1"/>
  <c r="JQ5" i="16"/>
  <c r="JQ6" i="16" s="1"/>
  <c r="FU7" i="16"/>
  <c r="FU5" i="16"/>
  <c r="FU6" i="16" s="1"/>
  <c r="HJ5" i="16"/>
  <c r="HJ6" i="16" s="1"/>
  <c r="HJ7" i="16"/>
  <c r="JK5" i="16"/>
  <c r="JK6" i="16" s="1"/>
  <c r="HV5" i="16"/>
  <c r="HV7" i="16" s="1"/>
  <c r="JW5" i="16"/>
  <c r="JW6" i="16" s="1"/>
  <c r="ES6" i="16"/>
  <c r="GF10" i="16"/>
  <c r="GF11" i="16" s="1"/>
  <c r="GW10" i="16"/>
  <c r="GW15" i="16" s="1"/>
  <c r="HX10" i="16"/>
  <c r="HX11" i="16" s="1"/>
  <c r="FD5" i="16"/>
  <c r="FD6" i="16" s="1"/>
  <c r="FD7" i="16"/>
  <c r="FG7" i="16"/>
  <c r="HT5" i="16"/>
  <c r="HT7" i="16" s="1"/>
  <c r="JI5" i="16"/>
  <c r="JI6" i="16" s="1"/>
  <c r="ED7" i="16"/>
  <c r="EX6" i="16"/>
  <c r="JD5" i="16"/>
  <c r="JD6" i="16" s="1"/>
  <c r="GJ10" i="16"/>
  <c r="GJ11" i="16" s="1"/>
  <c r="EU10" i="16"/>
  <c r="EA7" i="16"/>
  <c r="FI7" i="16"/>
  <c r="FI5" i="16"/>
  <c r="FI6" i="16" s="1"/>
  <c r="FB5" i="16"/>
  <c r="FB6" i="16" s="1"/>
  <c r="FB7" i="16"/>
  <c r="HC7" i="16"/>
  <c r="HC5" i="16"/>
  <c r="HC6" i="16" s="1"/>
  <c r="FN5" i="16"/>
  <c r="FN6" i="16" s="1"/>
  <c r="FN7" i="16"/>
  <c r="HO7" i="16"/>
  <c r="HO5" i="16"/>
  <c r="HO6" i="16" s="1"/>
  <c r="GT7" i="16"/>
  <c r="FD10" i="16"/>
  <c r="GS10" i="16"/>
  <c r="GS11" i="16" s="1"/>
  <c r="FS10" i="16"/>
  <c r="FS11" i="16" s="1"/>
  <c r="HT10" i="16"/>
  <c r="HT11" i="16" s="1"/>
  <c r="GE10" i="16"/>
  <c r="IF10" i="16"/>
  <c r="IF15" i="16" s="1"/>
  <c r="GQ7" i="16"/>
  <c r="FH10" i="16"/>
  <c r="FH15" i="16" s="1"/>
  <c r="FY10" i="16"/>
  <c r="FY11" i="16" s="1"/>
  <c r="FT10" i="16"/>
  <c r="FT11" i="16" s="1"/>
  <c r="GK10" i="16"/>
  <c r="GK11" i="16" s="1"/>
  <c r="ES7" i="16"/>
  <c r="HK5" i="16"/>
  <c r="HK6" i="16" s="1"/>
  <c r="HK7" i="16"/>
  <c r="HP7" i="16"/>
  <c r="HP5" i="16"/>
  <c r="HP6" i="16" s="1"/>
  <c r="IQ5" i="16"/>
  <c r="IQ6" i="16" s="1"/>
  <c r="HQ5" i="16"/>
  <c r="HQ6" i="16" s="1"/>
  <c r="HQ7" i="16"/>
  <c r="EW6" i="16"/>
  <c r="FF10" i="16"/>
  <c r="GU10" i="16"/>
  <c r="GU11" i="16" s="1"/>
  <c r="II10" i="16"/>
  <c r="EI10" i="16"/>
  <c r="GS7" i="16"/>
  <c r="GS5" i="16"/>
  <c r="GS6" i="16" s="1"/>
  <c r="JN5" i="16"/>
  <c r="JN6" i="16" s="1"/>
  <c r="HW10" i="16"/>
  <c r="HW11" i="16" s="1"/>
  <c r="EC10" i="16"/>
  <c r="FW7" i="16"/>
  <c r="FW5" i="16"/>
  <c r="FW6" i="16" s="1"/>
  <c r="HX5" i="16"/>
  <c r="HX7" i="16" s="1"/>
  <c r="IF7" i="16"/>
  <c r="GL5" i="16"/>
  <c r="GL6" i="16" s="1"/>
  <c r="GL7" i="16"/>
  <c r="IM5" i="16"/>
  <c r="IM6" i="16" s="1"/>
  <c r="GX5" i="16"/>
  <c r="GX6" i="16" s="1"/>
  <c r="GX7" i="16"/>
  <c r="IY5" i="16"/>
  <c r="IY6" i="16" s="1"/>
  <c r="GM5" i="16"/>
  <c r="GM6" i="16" s="1"/>
  <c r="GM7" i="16"/>
  <c r="GR7" i="16"/>
  <c r="GR5" i="16"/>
  <c r="GR6" i="16" s="1"/>
  <c r="DX7" i="16"/>
  <c r="GY5" i="16"/>
  <c r="GY6" i="16" s="1"/>
  <c r="GY7" i="16"/>
  <c r="HD7" i="16"/>
  <c r="HD5" i="16"/>
  <c r="HD6" i="16" s="1"/>
  <c r="ID5" i="16"/>
  <c r="ID7" i="16" s="1"/>
  <c r="GC10" i="16"/>
  <c r="GC11" i="16" s="1"/>
  <c r="GC16" i="16" s="1"/>
  <c r="ID10" i="16"/>
  <c r="ID12" i="16" s="1"/>
  <c r="EW7" i="16"/>
  <c r="GK5" i="16"/>
  <c r="GK6" i="16" s="1"/>
  <c r="GK7" i="16"/>
  <c r="HN5" i="16"/>
  <c r="HN6" i="16" s="1"/>
  <c r="HN7" i="16"/>
  <c r="JS5" i="16"/>
  <c r="JS6" i="16" s="1"/>
  <c r="JA5" i="16"/>
  <c r="JA6" i="16" s="1"/>
  <c r="HU5" i="16"/>
  <c r="HU7" i="16" s="1"/>
  <c r="GV10" i="16"/>
  <c r="GV11" i="16" s="1"/>
  <c r="GV16" i="16" s="1"/>
  <c r="EE5" i="16"/>
  <c r="EE6" i="16" s="1"/>
  <c r="EE7" i="16"/>
  <c r="EJ7" i="16"/>
  <c r="EJ5" i="16"/>
  <c r="EJ6" i="16" s="1"/>
  <c r="EQ5" i="16"/>
  <c r="EQ6" i="16" s="1"/>
  <c r="EQ7" i="16"/>
  <c r="EV7" i="16"/>
  <c r="EV5" i="16"/>
  <c r="EV6" i="16" s="1"/>
  <c r="HF5" i="16"/>
  <c r="HF6" i="16" s="1"/>
  <c r="HF7" i="16"/>
  <c r="FJ10" i="16"/>
  <c r="EJ10" i="16"/>
  <c r="FA10" i="16"/>
  <c r="EV10" i="16"/>
  <c r="FM10" i="16"/>
  <c r="HK10" i="16"/>
  <c r="HK11" i="16" s="1"/>
  <c r="JB5" i="16"/>
  <c r="JB6" i="16" s="1"/>
  <c r="FJ7" i="16"/>
  <c r="FJ5" i="16"/>
  <c r="FJ6" i="16" s="1"/>
  <c r="HL10" i="16"/>
  <c r="ER5" i="16"/>
  <c r="ER6" i="16" s="1"/>
  <c r="ER7" i="16"/>
  <c r="HH5" i="16"/>
  <c r="HH6" i="16" s="1"/>
  <c r="HH7" i="16"/>
  <c r="IW5" i="16"/>
  <c r="IW15" i="16" s="1"/>
  <c r="EL7" i="16"/>
  <c r="EL5" i="16"/>
  <c r="EL6" i="16" s="1"/>
  <c r="EZ10" i="16"/>
  <c r="CK26" i="16"/>
  <c r="CK27" i="16" s="1"/>
  <c r="DR21" i="16"/>
  <c r="DR22" i="16" s="1"/>
  <c r="DR23" i="16" s="1"/>
  <c r="DR24" i="16" s="1"/>
  <c r="DR25" i="16" s="1"/>
  <c r="CJ11" i="16"/>
  <c r="CL26" i="16"/>
  <c r="CN26" i="16"/>
  <c r="CU17" i="16"/>
  <c r="CK42" i="16"/>
  <c r="CJ43" i="16"/>
  <c r="CJ42" i="16"/>
  <c r="CJ13" i="16"/>
  <c r="KB58" i="16" l="1"/>
  <c r="KD58" i="16"/>
  <c r="KE15" i="16"/>
  <c r="DT58" i="16"/>
  <c r="KQ15" i="16"/>
  <c r="EF16" i="16"/>
  <c r="HB16" i="16"/>
  <c r="GA15" i="16"/>
  <c r="DT17" i="16"/>
  <c r="GW17" i="16"/>
  <c r="EB59" i="16"/>
  <c r="DY17" i="16"/>
  <c r="HZ16" i="16"/>
  <c r="KR58" i="16"/>
  <c r="KM15" i="16"/>
  <c r="KG58" i="16"/>
  <c r="EK57" i="16"/>
  <c r="KH58" i="16"/>
  <c r="II15" i="16"/>
  <c r="KO58" i="16"/>
  <c r="KJ58" i="16"/>
  <c r="FX17" i="16"/>
  <c r="ED59" i="16"/>
  <c r="KD15" i="16"/>
  <c r="KN58" i="16"/>
  <c r="KF15" i="16"/>
  <c r="KH15" i="16"/>
  <c r="HL15" i="16"/>
  <c r="DX59" i="16"/>
  <c r="KJ15" i="16"/>
  <c r="GT15" i="16"/>
  <c r="KP15" i="16"/>
  <c r="GE15" i="16"/>
  <c r="FM15" i="16"/>
  <c r="GB16" i="16"/>
  <c r="KP58" i="16"/>
  <c r="DW59" i="16"/>
  <c r="EC17" i="16"/>
  <c r="HI16" i="16"/>
  <c r="KL58" i="16"/>
  <c r="EH59" i="16"/>
  <c r="EC59" i="16"/>
  <c r="JL6" i="16"/>
  <c r="DY58" i="16"/>
  <c r="JG11" i="16"/>
  <c r="JG16" i="16" s="1"/>
  <c r="KO54" i="16"/>
  <c r="KO59" i="16" s="1"/>
  <c r="IT6" i="16"/>
  <c r="IT16" i="16" s="1"/>
  <c r="HT6" i="16"/>
  <c r="KC54" i="16"/>
  <c r="KC59" i="16" s="1"/>
  <c r="IR6" i="16"/>
  <c r="HG16" i="16"/>
  <c r="EH58" i="16"/>
  <c r="HW6" i="16"/>
  <c r="JO11" i="16"/>
  <c r="JO16" i="16" s="1"/>
  <c r="IL6" i="16"/>
  <c r="IL16" i="16" s="1"/>
  <c r="JR15" i="16"/>
  <c r="IC11" i="16"/>
  <c r="II11" i="16"/>
  <c r="IQ11" i="16"/>
  <c r="IQ16" i="16" s="1"/>
  <c r="IS11" i="16"/>
  <c r="IS16" i="16" s="1"/>
  <c r="EB58" i="16"/>
  <c r="JW15" i="16"/>
  <c r="KL54" i="16"/>
  <c r="KL59" i="16" s="1"/>
  <c r="JG15" i="16"/>
  <c r="EI17" i="16"/>
  <c r="IU15" i="16"/>
  <c r="JG6" i="16"/>
  <c r="IX11" i="16"/>
  <c r="IX16" i="16" s="1"/>
  <c r="IK11" i="16"/>
  <c r="IJ11" i="16"/>
  <c r="IJ16" i="16" s="1"/>
  <c r="JQ11" i="16"/>
  <c r="JQ16" i="16" s="1"/>
  <c r="IN11" i="16"/>
  <c r="IN16" i="16" s="1"/>
  <c r="IW6" i="16"/>
  <c r="IW16" i="16" s="1"/>
  <c r="HX6" i="16"/>
  <c r="IJ6" i="16"/>
  <c r="DV58" i="16"/>
  <c r="GW11" i="16"/>
  <c r="GW16" i="16" s="1"/>
  <c r="IH6" i="16"/>
  <c r="IC6" i="16"/>
  <c r="JB11" i="16"/>
  <c r="JB16" i="16" s="1"/>
  <c r="JR11" i="16"/>
  <c r="HL11" i="16"/>
  <c r="HL16" i="16" s="1"/>
  <c r="HU6" i="16"/>
  <c r="HU16" i="16" s="1"/>
  <c r="II6" i="16"/>
  <c r="IB11" i="16"/>
  <c r="JE11" i="16"/>
  <c r="JE16" i="16" s="1"/>
  <c r="JP11" i="16"/>
  <c r="JP16" i="16" s="1"/>
  <c r="JA11" i="16"/>
  <c r="JA16" i="16" s="1"/>
  <c r="IU16" i="16"/>
  <c r="IF11" i="16"/>
  <c r="IF16" i="16" s="1"/>
  <c r="IE11" i="16"/>
  <c r="IA11" i="16"/>
  <c r="IA16" i="16" s="1"/>
  <c r="JI11" i="16"/>
  <c r="JI16" i="16" s="1"/>
  <c r="JD11" i="16"/>
  <c r="JD16" i="16" s="1"/>
  <c r="ID11" i="16"/>
  <c r="ID16" i="16" s="1"/>
  <c r="JR6" i="16"/>
  <c r="JM11" i="16"/>
  <c r="JM16" i="16" s="1"/>
  <c r="IO11" i="16"/>
  <c r="IO16" i="16" s="1"/>
  <c r="IH11" i="16"/>
  <c r="ID6" i="16"/>
  <c r="IA6" i="16"/>
  <c r="JX11" i="16"/>
  <c r="JX16" i="16" s="1"/>
  <c r="IM11" i="16"/>
  <c r="IM16" i="16" s="1"/>
  <c r="JW11" i="16"/>
  <c r="JW16" i="16" s="1"/>
  <c r="IG6" i="16"/>
  <c r="HY6" i="16"/>
  <c r="JL11" i="16"/>
  <c r="JL16" i="16" s="1"/>
  <c r="JF11" i="16"/>
  <c r="JF16" i="16" s="1"/>
  <c r="JJ11" i="16"/>
  <c r="JJ16" i="16" s="1"/>
  <c r="IB6" i="16"/>
  <c r="HH16" i="16"/>
  <c r="JT11" i="16"/>
  <c r="JT16" i="16" s="1"/>
  <c r="HV6" i="16"/>
  <c r="JS11" i="16"/>
  <c r="JS16" i="16" s="1"/>
  <c r="JC11" i="16"/>
  <c r="JC16" i="16" s="1"/>
  <c r="IE6" i="16"/>
  <c r="JU11" i="16"/>
  <c r="JU16" i="16" s="1"/>
  <c r="JH11" i="16"/>
  <c r="JH16" i="16" s="1"/>
  <c r="JK11" i="16"/>
  <c r="JK16" i="16" s="1"/>
  <c r="JV11" i="16"/>
  <c r="JV16" i="16" s="1"/>
  <c r="IV11" i="16"/>
  <c r="IV16" i="16" s="1"/>
  <c r="IP11" i="16"/>
  <c r="IP16" i="16" s="1"/>
  <c r="IZ11" i="16"/>
  <c r="IZ16" i="16" s="1"/>
  <c r="IG11" i="16"/>
  <c r="KD11" i="16"/>
  <c r="KD16" i="16" s="1"/>
  <c r="EE58" i="16"/>
  <c r="DU58" i="16"/>
  <c r="HK17" i="16"/>
  <c r="FF17" i="16"/>
  <c r="KD54" i="16"/>
  <c r="KD59" i="16" s="1"/>
  <c r="KP54" i="16"/>
  <c r="KP59" i="16" s="1"/>
  <c r="KB54" i="16"/>
  <c r="KB59" i="16" s="1"/>
  <c r="JK15" i="16"/>
  <c r="JB15" i="16"/>
  <c r="GQ11" i="16"/>
  <c r="GQ16" i="16" s="1"/>
  <c r="IS15" i="16"/>
  <c r="IO15" i="16"/>
  <c r="FL15" i="16"/>
  <c r="JX15" i="16"/>
  <c r="GT11" i="16"/>
  <c r="GT16" i="16" s="1"/>
  <c r="GN11" i="16"/>
  <c r="GN16" i="16" s="1"/>
  <c r="HG17" i="16"/>
  <c r="FO17" i="16"/>
  <c r="FM11" i="16"/>
  <c r="FM16" i="16" s="1"/>
  <c r="GA11" i="16"/>
  <c r="GA16" i="16" s="1"/>
  <c r="JJ15" i="16"/>
  <c r="JA15" i="16"/>
  <c r="IE12" i="16"/>
  <c r="IE17" i="16" s="1"/>
  <c r="GE11" i="16"/>
  <c r="GE16" i="16" s="1"/>
  <c r="FK11" i="16"/>
  <c r="FK16" i="16" s="1"/>
  <c r="HJ16" i="16"/>
  <c r="JP15" i="16"/>
  <c r="IQ15" i="16"/>
  <c r="IF12" i="16"/>
  <c r="IF17" i="16" s="1"/>
  <c r="IR16" i="16"/>
  <c r="FO11" i="16"/>
  <c r="FO16" i="16" s="1"/>
  <c r="FX16" i="16"/>
  <c r="II12" i="16"/>
  <c r="II17" i="16" s="1"/>
  <c r="IJ12" i="16"/>
  <c r="IJ17" i="16" s="1"/>
  <c r="HH15" i="16"/>
  <c r="FS17" i="16"/>
  <c r="FR16" i="16"/>
  <c r="JN15" i="16"/>
  <c r="JE15" i="16"/>
  <c r="DX58" i="16"/>
  <c r="ED58" i="16"/>
  <c r="EA58" i="16"/>
  <c r="DT54" i="16"/>
  <c r="DT59" i="16" s="1"/>
  <c r="EJ58" i="16"/>
  <c r="DW58" i="16"/>
  <c r="EF58" i="16"/>
  <c r="KP11" i="16"/>
  <c r="KP16" i="16" s="1"/>
  <c r="KH11" i="16"/>
  <c r="KH16" i="16" s="1"/>
  <c r="KQ11" i="16"/>
  <c r="KQ16" i="16" s="1"/>
  <c r="KB11" i="16"/>
  <c r="KB16" i="16" s="1"/>
  <c r="KQ54" i="16"/>
  <c r="KQ59" i="16" s="1"/>
  <c r="KQ58" i="16"/>
  <c r="EL52" i="16"/>
  <c r="EM51" i="16"/>
  <c r="EL56" i="16"/>
  <c r="KI54" i="16"/>
  <c r="KI59" i="16" s="1"/>
  <c r="KI58" i="16"/>
  <c r="KL11" i="16"/>
  <c r="KL16" i="16" s="1"/>
  <c r="KL15" i="16"/>
  <c r="KM11" i="16"/>
  <c r="KM16" i="16" s="1"/>
  <c r="KF54" i="16"/>
  <c r="KF59" i="16" s="1"/>
  <c r="KF58" i="16"/>
  <c r="KG54" i="16"/>
  <c r="KG59" i="16" s="1"/>
  <c r="EK53" i="16"/>
  <c r="EK58" i="16" s="1"/>
  <c r="KM54" i="16"/>
  <c r="KM59" i="16" s="1"/>
  <c r="KM58" i="16"/>
  <c r="KR11" i="16"/>
  <c r="KR16" i="16" s="1"/>
  <c r="KR15" i="16"/>
  <c r="KT11" i="16"/>
  <c r="KT16" i="16" s="1"/>
  <c r="KE54" i="16"/>
  <c r="KE59" i="16" s="1"/>
  <c r="KE58" i="16"/>
  <c r="KH54" i="16"/>
  <c r="KH59" i="16" s="1"/>
  <c r="KN11" i="16"/>
  <c r="KN16" i="16" s="1"/>
  <c r="KN15" i="16"/>
  <c r="KV5" i="16"/>
  <c r="KV6" i="16" s="1"/>
  <c r="KE11" i="16"/>
  <c r="KE16" i="16" s="1"/>
  <c r="KJ54" i="16"/>
  <c r="KJ59" i="16" s="1"/>
  <c r="KK54" i="16"/>
  <c r="KK59" i="16" s="1"/>
  <c r="KK58" i="16"/>
  <c r="KU10" i="16"/>
  <c r="KU14" i="16"/>
  <c r="KC11" i="16"/>
  <c r="KC16" i="16" s="1"/>
  <c r="KC15" i="16"/>
  <c r="KN54" i="16"/>
  <c r="KN59" i="16" s="1"/>
  <c r="KK11" i="16"/>
  <c r="KK16" i="16" s="1"/>
  <c r="KK15" i="16"/>
  <c r="KV48" i="16"/>
  <c r="KV49" i="16" s="1"/>
  <c r="KI11" i="16"/>
  <c r="KI16" i="16" s="1"/>
  <c r="KI15" i="16"/>
  <c r="EL47" i="16"/>
  <c r="EM46" i="16"/>
  <c r="KO11" i="16"/>
  <c r="KO16" i="16" s="1"/>
  <c r="KO15" i="16"/>
  <c r="KF11" i="16"/>
  <c r="KF16" i="16" s="1"/>
  <c r="KU53" i="16"/>
  <c r="KU54" i="16" s="1"/>
  <c r="KG11" i="16"/>
  <c r="KG16" i="16" s="1"/>
  <c r="EK48" i="16"/>
  <c r="EK49" i="16" s="1"/>
  <c r="DS63" i="16" a="1"/>
  <c r="DS63" i="16" s="1"/>
  <c r="DS70" i="16" s="1"/>
  <c r="KJ11" i="16"/>
  <c r="KJ16" i="16" s="1"/>
  <c r="KT57" i="16"/>
  <c r="KT58" i="16"/>
  <c r="KT59" i="16"/>
  <c r="KV51" i="16"/>
  <c r="KV52" i="16" s="1"/>
  <c r="KU56" i="16"/>
  <c r="KS59" i="16"/>
  <c r="KW46" i="16"/>
  <c r="KW47" i="16" s="1"/>
  <c r="KW3" i="16"/>
  <c r="KW4" i="16" s="1"/>
  <c r="KV8" i="16"/>
  <c r="KV9" i="16" s="1"/>
  <c r="KU13" i="16"/>
  <c r="DZ58" i="16"/>
  <c r="FR17" i="16"/>
  <c r="IX15" i="16"/>
  <c r="EJ59" i="16"/>
  <c r="JD15" i="16"/>
  <c r="HV15" i="16"/>
  <c r="IY15" i="16"/>
  <c r="EG17" i="16"/>
  <c r="EE59" i="16"/>
  <c r="JQ15" i="16"/>
  <c r="JT15" i="16"/>
  <c r="HS16" i="16"/>
  <c r="DZ59" i="16"/>
  <c r="DY59" i="16"/>
  <c r="DT15" i="16"/>
  <c r="EG58" i="16"/>
  <c r="HZ15" i="16"/>
  <c r="GU16" i="16"/>
  <c r="EZ15" i="16"/>
  <c r="GJ16" i="16"/>
  <c r="EU15" i="16"/>
  <c r="EY15" i="16"/>
  <c r="FY15" i="16"/>
  <c r="HK16" i="16"/>
  <c r="EF59" i="16"/>
  <c r="EC58" i="16"/>
  <c r="EA59" i="16"/>
  <c r="EW11" i="16"/>
  <c r="EW16" i="16" s="1"/>
  <c r="DT6" i="16"/>
  <c r="DT16" i="16" s="1"/>
  <c r="EG59" i="16"/>
  <c r="GF15" i="16"/>
  <c r="FA15" i="16"/>
  <c r="GO16" i="16"/>
  <c r="HB17" i="16"/>
  <c r="IM15" i="16"/>
  <c r="HG15" i="16"/>
  <c r="IZ15" i="16"/>
  <c r="FS16" i="16"/>
  <c r="FT16" i="16"/>
  <c r="FS15" i="16"/>
  <c r="FX15" i="16"/>
  <c r="JO12" i="16"/>
  <c r="JO17" i="16" s="1"/>
  <c r="JR16" i="16"/>
  <c r="IN15" i="16"/>
  <c r="HR15" i="16"/>
  <c r="HL17" i="16"/>
  <c r="II16" i="16"/>
  <c r="FA17" i="16"/>
  <c r="GC17" i="16"/>
  <c r="EF17" i="16"/>
  <c r="GA17" i="16"/>
  <c r="GF16" i="16"/>
  <c r="FY17" i="16"/>
  <c r="GJ15" i="16"/>
  <c r="FF15" i="16"/>
  <c r="HW15" i="16"/>
  <c r="EB17" i="16"/>
  <c r="JS15" i="16"/>
  <c r="JM15" i="16"/>
  <c r="IK16" i="16"/>
  <c r="JN16" i="16"/>
  <c r="IV15" i="16"/>
  <c r="JU15" i="16"/>
  <c r="FI17" i="16"/>
  <c r="GO15" i="16"/>
  <c r="EB15" i="16"/>
  <c r="GB15" i="16"/>
  <c r="FT17" i="16"/>
  <c r="JI15" i="16"/>
  <c r="JV15" i="16"/>
  <c r="IY16" i="16"/>
  <c r="HY15" i="16"/>
  <c r="EI15" i="16"/>
  <c r="EC15" i="16"/>
  <c r="EJ15" i="16"/>
  <c r="HW16" i="16"/>
  <c r="GU15" i="16"/>
  <c r="FJ15" i="16"/>
  <c r="HB15" i="16"/>
  <c r="GV17" i="16"/>
  <c r="HK15" i="16"/>
  <c r="JL17" i="16"/>
  <c r="IK15" i="16"/>
  <c r="JF15" i="16"/>
  <c r="IL7" i="16"/>
  <c r="IL17" i="16" s="1"/>
  <c r="JL15" i="16"/>
  <c r="HI15" i="16"/>
  <c r="EJ17" i="16"/>
  <c r="FY16" i="16"/>
  <c r="GO17" i="16"/>
  <c r="EV15" i="16"/>
  <c r="GP16" i="16"/>
  <c r="FD15" i="16"/>
  <c r="HM17" i="16"/>
  <c r="FA11" i="16"/>
  <c r="FA16" i="16" s="1"/>
  <c r="FT15" i="16"/>
  <c r="FG11" i="16"/>
  <c r="FG16" i="16" s="1"/>
  <c r="IU7" i="16"/>
  <c r="IU17" i="16" s="1"/>
  <c r="JC15" i="16"/>
  <c r="FH11" i="16"/>
  <c r="FH16" i="16" s="1"/>
  <c r="IP15" i="16"/>
  <c r="FD11" i="16"/>
  <c r="FD16" i="16" s="1"/>
  <c r="FF11" i="16"/>
  <c r="FF16" i="16" s="1"/>
  <c r="FJ11" i="16"/>
  <c r="FJ16" i="16" s="1"/>
  <c r="GC15" i="16"/>
  <c r="FM17" i="16"/>
  <c r="GV15" i="16"/>
  <c r="GU17" i="16"/>
  <c r="HT16" i="16"/>
  <c r="GF17" i="16"/>
  <c r="EU17" i="16"/>
  <c r="HE15" i="16"/>
  <c r="HE17" i="16"/>
  <c r="GJ17" i="16"/>
  <c r="EH15" i="16"/>
  <c r="IE16" i="16"/>
  <c r="HS17" i="16"/>
  <c r="ID15" i="16"/>
  <c r="GP15" i="16"/>
  <c r="IH15" i="16"/>
  <c r="GE17" i="16"/>
  <c r="EM17" i="16"/>
  <c r="IG17" i="16"/>
  <c r="FH17" i="16"/>
  <c r="EH17" i="16"/>
  <c r="DZ16" i="16"/>
  <c r="HR16" i="16"/>
  <c r="GP17" i="16"/>
  <c r="EY17" i="16"/>
  <c r="HE16" i="16"/>
  <c r="IG15" i="16"/>
  <c r="HV16" i="16"/>
  <c r="FN15" i="16"/>
  <c r="DU15" i="16"/>
  <c r="FN16" i="16"/>
  <c r="HC16" i="16"/>
  <c r="FD17" i="16"/>
  <c r="FN17" i="16"/>
  <c r="FJ17" i="16"/>
  <c r="FK17" i="16"/>
  <c r="EN15" i="16"/>
  <c r="EN17" i="16"/>
  <c r="JR7" i="16"/>
  <c r="JR17" i="16" s="1"/>
  <c r="IB15" i="16"/>
  <c r="FI16" i="16"/>
  <c r="IZ7" i="16"/>
  <c r="IZ17" i="16" s="1"/>
  <c r="JG7" i="16"/>
  <c r="JG17" i="16" s="1"/>
  <c r="IP7" i="16"/>
  <c r="IP17" i="16" s="1"/>
  <c r="AI38" i="16"/>
  <c r="CK12" i="16" s="1"/>
  <c r="IR7" i="16"/>
  <c r="IR17" i="16" s="1"/>
  <c r="HJ15" i="16"/>
  <c r="IK7" i="16"/>
  <c r="IK17" i="16" s="1"/>
  <c r="GK16" i="16"/>
  <c r="GS17" i="16"/>
  <c r="HX15" i="16"/>
  <c r="HC17" i="16"/>
  <c r="GM15" i="16"/>
  <c r="EO15" i="16"/>
  <c r="FV15" i="16"/>
  <c r="HV17" i="16"/>
  <c r="FE16" i="16"/>
  <c r="ER15" i="16"/>
  <c r="ET15" i="16"/>
  <c r="GZ15" i="16"/>
  <c r="HX16" i="16"/>
  <c r="GM16" i="16"/>
  <c r="EO17" i="16"/>
  <c r="JH7" i="16"/>
  <c r="JH17" i="16" s="1"/>
  <c r="JH15" i="16"/>
  <c r="FU15" i="16"/>
  <c r="ET17" i="16"/>
  <c r="GZ16" i="16"/>
  <c r="FB15" i="16"/>
  <c r="EW17" i="16"/>
  <c r="EP17" i="16"/>
  <c r="DU17" i="16"/>
  <c r="FP15" i="16"/>
  <c r="GD17" i="16"/>
  <c r="FU16" i="16"/>
  <c r="GX15" i="16"/>
  <c r="IC16" i="16"/>
  <c r="FB16" i="16"/>
  <c r="DX17" i="16"/>
  <c r="GT17" i="16"/>
  <c r="FP17" i="16"/>
  <c r="FQ16" i="16"/>
  <c r="FU17" i="16"/>
  <c r="GX16" i="16"/>
  <c r="IC15" i="16"/>
  <c r="FB17" i="16"/>
  <c r="HA16" i="16"/>
  <c r="DZ17" i="16"/>
  <c r="DW15" i="16"/>
  <c r="HT15" i="16"/>
  <c r="HO15" i="16"/>
  <c r="IH17" i="16"/>
  <c r="HY16" i="16"/>
  <c r="HU15" i="16"/>
  <c r="FP16" i="16"/>
  <c r="FQ15" i="16"/>
  <c r="GX17" i="16"/>
  <c r="GN17" i="16"/>
  <c r="GL15" i="16"/>
  <c r="EV17" i="16"/>
  <c r="ED17" i="16"/>
  <c r="GQ17" i="16"/>
  <c r="HO16" i="16"/>
  <c r="GH15" i="16"/>
  <c r="EX17" i="16"/>
  <c r="ES17" i="16"/>
  <c r="FQ17" i="16"/>
  <c r="FZ15" i="16"/>
  <c r="GL16" i="16"/>
  <c r="HM15" i="16"/>
  <c r="HM16" i="16"/>
  <c r="DZ15" i="16"/>
  <c r="GH16" i="16"/>
  <c r="FG17" i="16"/>
  <c r="IA15" i="16"/>
  <c r="GY16" i="16"/>
  <c r="HD16" i="16"/>
  <c r="HQ15" i="16"/>
  <c r="FZ16" i="16"/>
  <c r="GL17" i="16"/>
  <c r="GD15" i="16"/>
  <c r="HJ17" i="16"/>
  <c r="GH17" i="16"/>
  <c r="GY17" i="16"/>
  <c r="HD17" i="16"/>
  <c r="HF15" i="16"/>
  <c r="HQ16" i="16"/>
  <c r="HN17" i="16"/>
  <c r="EE17" i="16"/>
  <c r="FZ17" i="16"/>
  <c r="HH17" i="16"/>
  <c r="HS15" i="16"/>
  <c r="GR17" i="16"/>
  <c r="EK15" i="16"/>
  <c r="FW17" i="16"/>
  <c r="GY15" i="16"/>
  <c r="HD15" i="16"/>
  <c r="HF16" i="16"/>
  <c r="HN15" i="16"/>
  <c r="EE15" i="16"/>
  <c r="GG15" i="16"/>
  <c r="HA17" i="16"/>
  <c r="DW17" i="16"/>
  <c r="FI15" i="16"/>
  <c r="FR15" i="16"/>
  <c r="DW16" i="16"/>
  <c r="GR15" i="16"/>
  <c r="EK17" i="16"/>
  <c r="DV15" i="16"/>
  <c r="FW16" i="16"/>
  <c r="EL15" i="16"/>
  <c r="EQ15" i="16"/>
  <c r="HF17" i="16"/>
  <c r="GB17" i="16"/>
  <c r="HN16" i="16"/>
  <c r="GG16" i="16"/>
  <c r="GI17" i="16"/>
  <c r="HI17" i="16"/>
  <c r="GD16" i="16"/>
  <c r="GK17" i="16"/>
  <c r="GS15" i="16"/>
  <c r="EA17" i="16"/>
  <c r="GR16" i="16"/>
  <c r="DV17" i="16"/>
  <c r="FV16" i="16"/>
  <c r="FW15" i="16"/>
  <c r="EL17" i="16"/>
  <c r="EQ17" i="16"/>
  <c r="FE17" i="16"/>
  <c r="IB17" i="16"/>
  <c r="GG17" i="16"/>
  <c r="GI15" i="16"/>
  <c r="FL17" i="16"/>
  <c r="EF15" i="16"/>
  <c r="GK15" i="16"/>
  <c r="GS16" i="16"/>
  <c r="HC15" i="16"/>
  <c r="GM17" i="16"/>
  <c r="FV17" i="16"/>
  <c r="FE15" i="16"/>
  <c r="ER17" i="16"/>
  <c r="GI16" i="16"/>
  <c r="GZ17" i="16"/>
  <c r="HP16" i="16"/>
  <c r="FC17" i="16"/>
  <c r="HA15" i="16"/>
  <c r="EN11" i="16"/>
  <c r="EN16" i="16" s="1"/>
  <c r="HP17" i="16"/>
  <c r="HP15" i="16"/>
  <c r="IW7" i="16"/>
  <c r="IW17" i="16" s="1"/>
  <c r="JU7" i="16"/>
  <c r="JU17" i="16" s="1"/>
  <c r="FL6" i="16"/>
  <c r="FL16" i="16" s="1"/>
  <c r="AA38" i="16"/>
  <c r="DG9" i="16" s="1"/>
  <c r="DG28" i="16" s="1"/>
  <c r="IV7" i="16"/>
  <c r="IV17" i="16" s="1"/>
  <c r="JT7" i="16"/>
  <c r="JT17" i="16" s="1"/>
  <c r="IX7" i="16"/>
  <c r="IX17" i="16" s="1"/>
  <c r="IT7" i="16"/>
  <c r="IT17" i="16" s="1"/>
  <c r="EE11" i="16"/>
  <c r="EE16" i="16" s="1"/>
  <c r="JW7" i="16"/>
  <c r="JW17" i="16" s="1"/>
  <c r="JP7" i="16"/>
  <c r="JP17" i="16" s="1"/>
  <c r="IN7" i="16"/>
  <c r="IN17" i="16" s="1"/>
  <c r="JI7" i="16"/>
  <c r="JI17" i="16" s="1"/>
  <c r="FC6" i="16"/>
  <c r="FC16" i="16" s="1"/>
  <c r="JX7" i="16"/>
  <c r="JX17" i="16" s="1"/>
  <c r="JA7" i="16"/>
  <c r="JA17" i="16" s="1"/>
  <c r="JK7" i="16"/>
  <c r="JK17" i="16" s="1"/>
  <c r="IO7" i="16"/>
  <c r="IO17" i="16" s="1"/>
  <c r="JJ7" i="16"/>
  <c r="JJ17" i="16" s="1"/>
  <c r="JV7" i="16"/>
  <c r="JV17" i="16" s="1"/>
  <c r="JF7" i="16"/>
  <c r="JF17" i="16" s="1"/>
  <c r="IM7" i="16"/>
  <c r="IM17" i="16" s="1"/>
  <c r="JN7" i="16"/>
  <c r="JN17" i="16" s="1"/>
  <c r="JS7" i="16"/>
  <c r="JS17" i="16" s="1"/>
  <c r="IY7" i="16"/>
  <c r="IY17" i="16" s="1"/>
  <c r="JE7" i="16"/>
  <c r="JE17" i="16" s="1"/>
  <c r="JC7" i="16"/>
  <c r="JC17" i="16" s="1"/>
  <c r="IS7" i="16"/>
  <c r="IS17" i="16" s="1"/>
  <c r="JM7" i="16"/>
  <c r="JM17" i="16" s="1"/>
  <c r="JQ7" i="16"/>
  <c r="JQ17" i="16" s="1"/>
  <c r="JB7" i="16"/>
  <c r="JB17" i="16" s="1"/>
  <c r="IQ7" i="16"/>
  <c r="IQ17" i="16" s="1"/>
  <c r="JD7" i="16"/>
  <c r="JD17" i="16" s="1"/>
  <c r="DY11" i="16"/>
  <c r="DY16" i="16" s="1"/>
  <c r="EP11" i="16"/>
  <c r="EP16" i="16" s="1"/>
  <c r="EX11" i="16"/>
  <c r="EX16" i="16" s="1"/>
  <c r="EJ11" i="16"/>
  <c r="EJ16" i="16" s="1"/>
  <c r="HO17" i="16"/>
  <c r="HX17" i="16"/>
  <c r="EG11" i="16"/>
  <c r="EG16" i="16" s="1"/>
  <c r="HQ17" i="16"/>
  <c r="HW17" i="16"/>
  <c r="EU11" i="16"/>
  <c r="EU16" i="16" s="1"/>
  <c r="ED11" i="16"/>
  <c r="ED16" i="16" s="1"/>
  <c r="HZ17" i="16"/>
  <c r="EK11" i="16"/>
  <c r="EK16" i="16" s="1"/>
  <c r="HY17" i="16"/>
  <c r="HU17" i="16"/>
  <c r="ET11" i="16"/>
  <c r="ET16" i="16" s="1"/>
  <c r="ER11" i="16"/>
  <c r="ER16" i="16" s="1"/>
  <c r="EM11" i="16"/>
  <c r="EM16" i="16" s="1"/>
  <c r="DX11" i="16"/>
  <c r="DX16" i="16" s="1"/>
  <c r="EO11" i="16"/>
  <c r="EO16" i="16" s="1"/>
  <c r="EY11" i="16"/>
  <c r="EY16" i="16" s="1"/>
  <c r="HR17" i="16"/>
  <c r="EV11" i="16"/>
  <c r="EV16" i="16" s="1"/>
  <c r="HT17" i="16"/>
  <c r="EH11" i="16"/>
  <c r="EH16" i="16" s="1"/>
  <c r="ID17" i="16"/>
  <c r="EL11" i="16"/>
  <c r="EL16" i="16" s="1"/>
  <c r="DU11" i="16"/>
  <c r="DU16" i="16" s="1"/>
  <c r="EI11" i="16"/>
  <c r="EI16" i="16" s="1"/>
  <c r="EB11" i="16"/>
  <c r="EB16" i="16" s="1"/>
  <c r="IA17" i="16"/>
  <c r="ES11" i="16"/>
  <c r="ES16" i="16" s="1"/>
  <c r="EZ11" i="16"/>
  <c r="EZ16" i="16" s="1"/>
  <c r="EC11" i="16"/>
  <c r="EC16" i="16" s="1"/>
  <c r="EA11" i="16"/>
  <c r="EA16" i="16" s="1"/>
  <c r="DV11" i="16"/>
  <c r="DV16" i="16" s="1"/>
  <c r="EQ11" i="16"/>
  <c r="EQ16" i="16" s="1"/>
  <c r="IC17" i="16"/>
  <c r="DS20" i="16" a="1"/>
  <c r="DS20" i="16" s="1"/>
  <c r="DS27" i="16" s="1"/>
  <c r="CN27" i="16"/>
  <c r="AM38" i="16"/>
  <c r="CL27" i="16"/>
  <c r="AE38" i="16"/>
  <c r="CU18" i="16"/>
  <c r="IH16" i="16" l="1"/>
  <c r="IG16" i="16"/>
  <c r="IB16" i="16"/>
  <c r="EM47" i="16"/>
  <c r="EN46" i="16"/>
  <c r="EL48" i="16"/>
  <c r="EL49" i="16" s="1"/>
  <c r="KU11" i="16"/>
  <c r="KU16" i="16" s="1"/>
  <c r="KU15" i="16"/>
  <c r="KV14" i="16"/>
  <c r="KV10" i="16"/>
  <c r="KV15" i="16" s="1"/>
  <c r="KW48" i="16"/>
  <c r="KW49" i="16" s="1"/>
  <c r="EM52" i="16"/>
  <c r="EN51" i="16"/>
  <c r="EM56" i="16"/>
  <c r="KV53" i="16"/>
  <c r="KV54" i="16" s="1"/>
  <c r="EK54" i="16"/>
  <c r="EK59" i="16" s="1"/>
  <c r="EL53" i="16"/>
  <c r="EL57" i="16"/>
  <c r="KW5" i="16"/>
  <c r="KW6" i="16" s="1"/>
  <c r="KU57" i="16"/>
  <c r="KU58" i="16"/>
  <c r="KV56" i="16"/>
  <c r="KW51" i="16"/>
  <c r="KW52" i="16" s="1"/>
  <c r="KX46" i="16"/>
  <c r="KX47" i="16" s="1"/>
  <c r="KW8" i="16"/>
  <c r="KW9" i="16" s="1"/>
  <c r="KV13" i="16"/>
  <c r="KX3" i="16"/>
  <c r="KX4" i="16" s="1"/>
  <c r="DI9" i="16"/>
  <c r="DO37" i="16" s="1"/>
  <c r="DE44" i="16"/>
  <c r="AI40" i="16" s="1"/>
  <c r="CL12" i="16" s="1"/>
  <c r="DI29" i="16"/>
  <c r="DM28" i="16"/>
  <c r="DM29" i="16"/>
  <c r="DN26" i="16"/>
  <c r="DO29" i="16"/>
  <c r="DH28" i="16"/>
  <c r="DG26" i="16"/>
  <c r="DC44" i="16"/>
  <c r="DC45" i="16" s="1"/>
  <c r="AA43" i="16" s="1"/>
  <c r="DO28" i="16"/>
  <c r="DI27" i="16"/>
  <c r="DE27" i="16" s="1"/>
  <c r="DM27" i="16"/>
  <c r="DH26" i="16"/>
  <c r="CK10" i="16"/>
  <c r="DI26" i="16"/>
  <c r="DO27" i="16"/>
  <c r="DM26" i="16"/>
  <c r="DG27" i="16"/>
  <c r="DH27" i="16"/>
  <c r="DO26" i="16"/>
  <c r="DN28" i="16"/>
  <c r="DG29" i="16"/>
  <c r="DN29" i="16"/>
  <c r="DK29" i="16" s="1"/>
  <c r="DI28" i="16"/>
  <c r="DE28" i="16" s="1"/>
  <c r="DH29" i="16"/>
  <c r="DN27" i="16"/>
  <c r="DH9" i="16"/>
  <c r="DD44" i="16" s="1"/>
  <c r="CK11" i="16"/>
  <c r="CK13" i="16"/>
  <c r="DJ9" i="16"/>
  <c r="DF44" i="16" s="1"/>
  <c r="CU19" i="16"/>
  <c r="DK26" i="16"/>
  <c r="DK28" i="16"/>
  <c r="KX48" i="16" l="1"/>
  <c r="KX49" i="16" s="1"/>
  <c r="KV11" i="16"/>
  <c r="KV16" i="16" s="1"/>
  <c r="KW53" i="16"/>
  <c r="KW54" i="16" s="1"/>
  <c r="KX5" i="16"/>
  <c r="KX6" i="16" s="1"/>
  <c r="EL54" i="16"/>
  <c r="EL59" i="16" s="1"/>
  <c r="EL58" i="16"/>
  <c r="EN52" i="16"/>
  <c r="EO51" i="16"/>
  <c r="EN56" i="16"/>
  <c r="EM53" i="16"/>
  <c r="EM58" i="16" s="1"/>
  <c r="EM57" i="16"/>
  <c r="EN47" i="16"/>
  <c r="EO46" i="16"/>
  <c r="KW14" i="16"/>
  <c r="KW10" i="16"/>
  <c r="EM48" i="16"/>
  <c r="EM49" i="16" s="1"/>
  <c r="KV57" i="16"/>
  <c r="KV58" i="16"/>
  <c r="KV59" i="16"/>
  <c r="KY46" i="16"/>
  <c r="KY47" i="16" s="1"/>
  <c r="KU59" i="16"/>
  <c r="KW56" i="16"/>
  <c r="KX51" i="16"/>
  <c r="KX52" i="16" s="1"/>
  <c r="KY3" i="16"/>
  <c r="KY4" i="16" s="1"/>
  <c r="KX8" i="16"/>
  <c r="KX9" i="16" s="1"/>
  <c r="KW13" i="16"/>
  <c r="DI34" i="16"/>
  <c r="DO36" i="16"/>
  <c r="DK36" i="16" s="1"/>
  <c r="DG34" i="16"/>
  <c r="DO35" i="16"/>
  <c r="DK35" i="16" s="1"/>
  <c r="DM34" i="16"/>
  <c r="DK34" i="16" s="1"/>
  <c r="DG35" i="16"/>
  <c r="DH36" i="16"/>
  <c r="DE45" i="16"/>
  <c r="AI43" i="16" s="1"/>
  <c r="DO34" i="16"/>
  <c r="DN35" i="16"/>
  <c r="DM35" i="16"/>
  <c r="DM37" i="16"/>
  <c r="DG37" i="16"/>
  <c r="DN36" i="16"/>
  <c r="DI36" i="16"/>
  <c r="DH34" i="16"/>
  <c r="DM36" i="16"/>
  <c r="DN37" i="16"/>
  <c r="DH35" i="16"/>
  <c r="DN34" i="16"/>
  <c r="DI37" i="16"/>
  <c r="DG36" i="16"/>
  <c r="DH37" i="16"/>
  <c r="DI35" i="16"/>
  <c r="DE37" i="16"/>
  <c r="AI47" i="16" s="1"/>
  <c r="DK37" i="16"/>
  <c r="DE29" i="16"/>
  <c r="AA47" i="16" s="1"/>
  <c r="DK27" i="16"/>
  <c r="DE26" i="16"/>
  <c r="AA44" i="16" s="1"/>
  <c r="DE34" i="16"/>
  <c r="AI44" i="16" s="1"/>
  <c r="DE35" i="16"/>
  <c r="AI45" i="16" s="1"/>
  <c r="AA40" i="16"/>
  <c r="CL10" i="16" s="1"/>
  <c r="DE36" i="16"/>
  <c r="AI46" i="16" s="1"/>
  <c r="AE40" i="16"/>
  <c r="CL11" i="16" s="1"/>
  <c r="DD45" i="16"/>
  <c r="AE43" i="16" s="1"/>
  <c r="AM40" i="16"/>
  <c r="DN40" i="16"/>
  <c r="DO39" i="16"/>
  <c r="DI39" i="16"/>
  <c r="DG38" i="16"/>
  <c r="DO41" i="16"/>
  <c r="DI41" i="16"/>
  <c r="DN39" i="16"/>
  <c r="DH39" i="16"/>
  <c r="DN41" i="16"/>
  <c r="DH40" i="16"/>
  <c r="DN38" i="16"/>
  <c r="DG40" i="16"/>
  <c r="DM38" i="16"/>
  <c r="DH41" i="16"/>
  <c r="DO38" i="16"/>
  <c r="DK38" i="16" s="1"/>
  <c r="DM39" i="16"/>
  <c r="DH38" i="16"/>
  <c r="DI40" i="16"/>
  <c r="DG39" i="16"/>
  <c r="DO40" i="16"/>
  <c r="DI38" i="16"/>
  <c r="DG41" i="16"/>
  <c r="DM40" i="16"/>
  <c r="DM41" i="16"/>
  <c r="DG31" i="16"/>
  <c r="DM31" i="16"/>
  <c r="DN30" i="16"/>
  <c r="DO30" i="16"/>
  <c r="DI31" i="16"/>
  <c r="DM30" i="16"/>
  <c r="DH32" i="16"/>
  <c r="DH31" i="16"/>
  <c r="DN32" i="16"/>
  <c r="DO31" i="16"/>
  <c r="DH33" i="16"/>
  <c r="DM33" i="16"/>
  <c r="DN33" i="16"/>
  <c r="DM32" i="16"/>
  <c r="DH30" i="16"/>
  <c r="DN31" i="16"/>
  <c r="DI32" i="16"/>
  <c r="DI30" i="16"/>
  <c r="DG30" i="16"/>
  <c r="DO32" i="16"/>
  <c r="DO33" i="16"/>
  <c r="DI33" i="16"/>
  <c r="DG33" i="16"/>
  <c r="DG32" i="16"/>
  <c r="CU20" i="16"/>
  <c r="AA45" i="16"/>
  <c r="AA46" i="16"/>
  <c r="KX53" i="16" l="1"/>
  <c r="KX54" i="16"/>
  <c r="KW11" i="16"/>
  <c r="KW16" i="16" s="1"/>
  <c r="KW15" i="16"/>
  <c r="EO47" i="16"/>
  <c r="EP46" i="16"/>
  <c r="EN53" i="16"/>
  <c r="EN54" i="16"/>
  <c r="EN57" i="16"/>
  <c r="KY48" i="16"/>
  <c r="KY49" i="16" s="1"/>
  <c r="EN48" i="16"/>
  <c r="EN49" i="16" s="1"/>
  <c r="EM54" i="16"/>
  <c r="EM59" i="16" s="1"/>
  <c r="KY5" i="16"/>
  <c r="KY6" i="16"/>
  <c r="KX14" i="16"/>
  <c r="KX10" i="16"/>
  <c r="KX15" i="16" s="1"/>
  <c r="EO52" i="16"/>
  <c r="EP51" i="16"/>
  <c r="EO56" i="16"/>
  <c r="KW58" i="16"/>
  <c r="KW57" i="16"/>
  <c r="KW59" i="16"/>
  <c r="KZ46" i="16"/>
  <c r="KZ47" i="16" s="1"/>
  <c r="KX56" i="16"/>
  <c r="KY51" i="16"/>
  <c r="KY52" i="16" s="1"/>
  <c r="KY8" i="16"/>
  <c r="KY9" i="16" s="1"/>
  <c r="KX13" i="16"/>
  <c r="KZ3" i="16"/>
  <c r="KZ4" i="16" s="1"/>
  <c r="DE40" i="16"/>
  <c r="DK41" i="16"/>
  <c r="DE30" i="16"/>
  <c r="AE44" i="16" s="1"/>
  <c r="DK30" i="16"/>
  <c r="DE41" i="16"/>
  <c r="AM47" i="16" s="1"/>
  <c r="DK32" i="16"/>
  <c r="DK40" i="16"/>
  <c r="DE32" i="16"/>
  <c r="DE33" i="16"/>
  <c r="DE39" i="16"/>
  <c r="DK39" i="16"/>
  <c r="DE31" i="16"/>
  <c r="DK31" i="16"/>
  <c r="DK33" i="16"/>
  <c r="DE38" i="16"/>
  <c r="AM44" i="16" s="1"/>
  <c r="CL13" i="16"/>
  <c r="DF45" i="16"/>
  <c r="AM43" i="16" s="1"/>
  <c r="CU21" i="16"/>
  <c r="EN59" i="16" l="1"/>
  <c r="EN58" i="16"/>
  <c r="KX11" i="16"/>
  <c r="KX16" i="16" s="1"/>
  <c r="KY14" i="16"/>
  <c r="KY10" i="16"/>
  <c r="KY15" i="16" s="1"/>
  <c r="EP47" i="16"/>
  <c r="EQ46" i="16"/>
  <c r="KZ48" i="16"/>
  <c r="KZ49" i="16" s="1"/>
  <c r="EO48" i="16"/>
  <c r="EO49" i="16" s="1"/>
  <c r="KY53" i="16"/>
  <c r="KY54" i="16" s="1"/>
  <c r="EP52" i="16"/>
  <c r="EQ51" i="16"/>
  <c r="EP56" i="16"/>
  <c r="KZ5" i="16"/>
  <c r="KZ6" i="16" s="1"/>
  <c r="EO53" i="16"/>
  <c r="EO57" i="16"/>
  <c r="KY56" i="16"/>
  <c r="KZ51" i="16"/>
  <c r="KZ52" i="16" s="1"/>
  <c r="KX57" i="16"/>
  <c r="KX58" i="16"/>
  <c r="KX59" i="16"/>
  <c r="LA46" i="16"/>
  <c r="LA47" i="16" s="1"/>
  <c r="KZ8" i="16"/>
  <c r="KZ9" i="16" s="1"/>
  <c r="KY13" i="16"/>
  <c r="LA3" i="16"/>
  <c r="LA4" i="16" s="1"/>
  <c r="AM46" i="16"/>
  <c r="AE47" i="16"/>
  <c r="AM45" i="16"/>
  <c r="AE46" i="16"/>
  <c r="AE45" i="16"/>
  <c r="CU22" i="16"/>
  <c r="EO58" i="16" l="1"/>
  <c r="KY11" i="16"/>
  <c r="KY16" i="16" s="1"/>
  <c r="EP48" i="16"/>
  <c r="EP49" i="16" s="1"/>
  <c r="LA5" i="16"/>
  <c r="LA6" i="16" s="1"/>
  <c r="EQ52" i="16"/>
  <c r="ER51" i="16"/>
  <c r="EQ56" i="16"/>
  <c r="EQ47" i="16"/>
  <c r="ER46" i="16"/>
  <c r="EP53" i="16"/>
  <c r="EP57" i="16"/>
  <c r="KZ53" i="16"/>
  <c r="KZ54" i="16" s="1"/>
  <c r="EO54" i="16"/>
  <c r="EO59" i="16" s="1"/>
  <c r="KZ10" i="16"/>
  <c r="KZ14" i="16"/>
  <c r="LA48" i="16"/>
  <c r="LA49" i="16" s="1"/>
  <c r="LB46" i="16"/>
  <c r="LB47" i="16" s="1"/>
  <c r="KY57" i="16"/>
  <c r="KY58" i="16"/>
  <c r="KY59" i="16"/>
  <c r="KZ56" i="16"/>
  <c r="LA51" i="16"/>
  <c r="LA52" i="16" s="1"/>
  <c r="LB3" i="16"/>
  <c r="LB4" i="16" s="1"/>
  <c r="LA8" i="16"/>
  <c r="LA9" i="16" s="1"/>
  <c r="KZ13" i="16"/>
  <c r="CU23" i="16"/>
  <c r="LB48" i="16" l="1"/>
  <c r="LB49" i="16"/>
  <c r="LB5" i="16"/>
  <c r="LB6" i="16"/>
  <c r="ER52" i="16"/>
  <c r="ES51" i="16"/>
  <c r="ER56" i="16"/>
  <c r="EQ48" i="16"/>
  <c r="EQ49" i="16" s="1"/>
  <c r="EQ53" i="16"/>
  <c r="EQ58" i="16" s="1"/>
  <c r="EQ57" i="16"/>
  <c r="EP54" i="16"/>
  <c r="EP59" i="16" s="1"/>
  <c r="EP58" i="16"/>
  <c r="ER47" i="16"/>
  <c r="ES46" i="16"/>
  <c r="LA10" i="16"/>
  <c r="LA14" i="16"/>
  <c r="KZ11" i="16"/>
  <c r="KZ16" i="16" s="1"/>
  <c r="KZ15" i="16"/>
  <c r="LA53" i="16"/>
  <c r="LA54" i="16" s="1"/>
  <c r="LA56" i="16"/>
  <c r="LB51" i="16"/>
  <c r="LB52" i="16" s="1"/>
  <c r="KZ57" i="16"/>
  <c r="KZ58" i="16"/>
  <c r="LC46" i="16"/>
  <c r="LC47" i="16" s="1"/>
  <c r="LC3" i="16"/>
  <c r="LC4" i="16" s="1"/>
  <c r="LB8" i="16"/>
  <c r="LB9" i="16" s="1"/>
  <c r="LA13" i="16"/>
  <c r="CU24" i="16"/>
  <c r="LA11" i="16" l="1"/>
  <c r="LA16" i="16" s="1"/>
  <c r="LA15" i="16"/>
  <c r="ES52" i="16"/>
  <c r="ET51" i="16"/>
  <c r="ES56" i="16"/>
  <c r="LC5" i="16"/>
  <c r="LC6" i="16" s="1"/>
  <c r="LC48" i="16"/>
  <c r="LC49" i="16" s="1"/>
  <c r="ER48" i="16"/>
  <c r="ER49" i="16" s="1"/>
  <c r="LB53" i="16"/>
  <c r="LB54" i="16" s="1"/>
  <c r="LB14" i="16"/>
  <c r="LB10" i="16"/>
  <c r="LB15" i="16" s="1"/>
  <c r="ES47" i="16"/>
  <c r="ET46" i="16"/>
  <c r="ER53" i="16"/>
  <c r="ER57" i="16"/>
  <c r="EQ54" i="16"/>
  <c r="EQ59" i="16" s="1"/>
  <c r="LA57" i="16"/>
  <c r="LA58" i="16"/>
  <c r="LD46" i="16"/>
  <c r="LD47" i="16" s="1"/>
  <c r="KZ59" i="16"/>
  <c r="LC51" i="16"/>
  <c r="LC52" i="16" s="1"/>
  <c r="LB56" i="16"/>
  <c r="LC8" i="16"/>
  <c r="LC9" i="16" s="1"/>
  <c r="LB13" i="16"/>
  <c r="LD3" i="16"/>
  <c r="LD4" i="16" s="1"/>
  <c r="CU25" i="16"/>
  <c r="ER58" i="16" l="1"/>
  <c r="ER54" i="16"/>
  <c r="ER59" i="16" s="1"/>
  <c r="ET47" i="16"/>
  <c r="EU46" i="16"/>
  <c r="ES48" i="16"/>
  <c r="ES49" i="16" s="1"/>
  <c r="ET52" i="16"/>
  <c r="EU51" i="16"/>
  <c r="ET56" i="16"/>
  <c r="LC14" i="16"/>
  <c r="LC10" i="16"/>
  <c r="LC15" i="16" s="1"/>
  <c r="ES53" i="16"/>
  <c r="ES57" i="16"/>
  <c r="LC53" i="16"/>
  <c r="LC54" i="16" s="1"/>
  <c r="LD48" i="16"/>
  <c r="LD49" i="16" s="1"/>
  <c r="LB11" i="16"/>
  <c r="LB16" i="16" s="1"/>
  <c r="LD5" i="16"/>
  <c r="LD6" i="16" s="1"/>
  <c r="LE46" i="16"/>
  <c r="LE47" i="16" s="1"/>
  <c r="LB57" i="16"/>
  <c r="LB59" i="16"/>
  <c r="LB58" i="16"/>
  <c r="LA59" i="16"/>
  <c r="LD51" i="16"/>
  <c r="LD52" i="16" s="1"/>
  <c r="LC56" i="16"/>
  <c r="LE3" i="16"/>
  <c r="LE4" i="16" s="1"/>
  <c r="LD8" i="16"/>
  <c r="LD9" i="16" s="1"/>
  <c r="LC13" i="16"/>
  <c r="CU26" i="16"/>
  <c r="LE48" i="16" l="1"/>
  <c r="LE49" i="16" s="1"/>
  <c r="LD14" i="16"/>
  <c r="LD10" i="16"/>
  <c r="EU52" i="16"/>
  <c r="EV51" i="16"/>
  <c r="EU56" i="16"/>
  <c r="LC11" i="16"/>
  <c r="LC16" i="16" s="1"/>
  <c r="LD53" i="16"/>
  <c r="LD54" i="16" s="1"/>
  <c r="LE5" i="16"/>
  <c r="LE6" i="16" s="1"/>
  <c r="ET53" i="16"/>
  <c r="ET58" i="16" s="1"/>
  <c r="ET57" i="16"/>
  <c r="EU47" i="16"/>
  <c r="EV46" i="16"/>
  <c r="ES54" i="16"/>
  <c r="ES59" i="16" s="1"/>
  <c r="ES58" i="16"/>
  <c r="ET48" i="16"/>
  <c r="ET49" i="16" s="1"/>
  <c r="LE51" i="16"/>
  <c r="LE52" i="16" s="1"/>
  <c r="LD56" i="16"/>
  <c r="LF46" i="16"/>
  <c r="LF47" i="16" s="1"/>
  <c r="LC57" i="16"/>
  <c r="LC59" i="16"/>
  <c r="LC58" i="16"/>
  <c r="LE8" i="16"/>
  <c r="LE9" i="16" s="1"/>
  <c r="LD13" i="16"/>
  <c r="LF3" i="16"/>
  <c r="LF4" i="16" s="1"/>
  <c r="CU27" i="16"/>
  <c r="ET54" i="16" l="1"/>
  <c r="ET59" i="16" s="1"/>
  <c r="LD11" i="16"/>
  <c r="LD16" i="16" s="1"/>
  <c r="LD15" i="16"/>
  <c r="LE14" i="16"/>
  <c r="LE10" i="16"/>
  <c r="LE15" i="16" s="1"/>
  <c r="EV47" i="16"/>
  <c r="EW46" i="16"/>
  <c r="EV52" i="16"/>
  <c r="EW51" i="16"/>
  <c r="EV56" i="16"/>
  <c r="EU53" i="16"/>
  <c r="EU58" i="16" s="1"/>
  <c r="EU57" i="16"/>
  <c r="LE53" i="16"/>
  <c r="LE54" i="16" s="1"/>
  <c r="LF5" i="16"/>
  <c r="LF6" i="16" s="1"/>
  <c r="EU48" i="16"/>
  <c r="EU49" i="16" s="1"/>
  <c r="LF48" i="16"/>
  <c r="LF49" i="16" s="1"/>
  <c r="LG46" i="16"/>
  <c r="LG47" i="16" s="1"/>
  <c r="LD57" i="16"/>
  <c r="LD58" i="16"/>
  <c r="LE56" i="16"/>
  <c r="LF51" i="16"/>
  <c r="LF52" i="16" s="1"/>
  <c r="LF8" i="16"/>
  <c r="LF9" i="16" s="1"/>
  <c r="LE13" i="16"/>
  <c r="LG3" i="16"/>
  <c r="LG4" i="16" s="1"/>
  <c r="CU28" i="16"/>
  <c r="LE11" i="16" l="1"/>
  <c r="LE16" i="16" s="1"/>
  <c r="EV53" i="16"/>
  <c r="EV57" i="16"/>
  <c r="EV48" i="16"/>
  <c r="EV49" i="16" s="1"/>
  <c r="LG5" i="16"/>
  <c r="LG6" i="16" s="1"/>
  <c r="EW52" i="16"/>
  <c r="EX51" i="16"/>
  <c r="EW56" i="16"/>
  <c r="LF14" i="16"/>
  <c r="LF10" i="16"/>
  <c r="LF15" i="16" s="1"/>
  <c r="LF53" i="16"/>
  <c r="LF54" i="16" s="1"/>
  <c r="LG48" i="16"/>
  <c r="LG49" i="16" s="1"/>
  <c r="EU54" i="16"/>
  <c r="EU59" i="16" s="1"/>
  <c r="EW47" i="16"/>
  <c r="EX46" i="16"/>
  <c r="LE57" i="16"/>
  <c r="LE58" i="16"/>
  <c r="LD59" i="16"/>
  <c r="LF56" i="16"/>
  <c r="LG51" i="16"/>
  <c r="LG52" i="16" s="1"/>
  <c r="LH46" i="16"/>
  <c r="LH47" i="16" s="1"/>
  <c r="LG8" i="16"/>
  <c r="LG9" i="16" s="1"/>
  <c r="LF13" i="16"/>
  <c r="LH3" i="16"/>
  <c r="LH4" i="16" s="1"/>
  <c r="CU29" i="16"/>
  <c r="EV58" i="16" l="1"/>
  <c r="LF11" i="16"/>
  <c r="LF16" i="16" s="1"/>
  <c r="EX52" i="16"/>
  <c r="EY51" i="16"/>
  <c r="EX56" i="16"/>
  <c r="EW53" i="16"/>
  <c r="EW57" i="16"/>
  <c r="LH5" i="16"/>
  <c r="LH6" i="16" s="1"/>
  <c r="EW48" i="16"/>
  <c r="EW49" i="16" s="1"/>
  <c r="LG10" i="16"/>
  <c r="LG14" i="16"/>
  <c r="EV54" i="16"/>
  <c r="EV59" i="16" s="1"/>
  <c r="LH48" i="16"/>
  <c r="LH49" i="16" s="1"/>
  <c r="LG53" i="16"/>
  <c r="LG54" i="16" s="1"/>
  <c r="EX47" i="16"/>
  <c r="EY46" i="16"/>
  <c r="LH51" i="16"/>
  <c r="LH52" i="16" s="1"/>
  <c r="LG56" i="16"/>
  <c r="LI46" i="16"/>
  <c r="LI47" i="16" s="1"/>
  <c r="LF57" i="16"/>
  <c r="LF58" i="16"/>
  <c r="LF59" i="16"/>
  <c r="LE59" i="16"/>
  <c r="LI3" i="16"/>
  <c r="LI4" i="16" s="1"/>
  <c r="LH8" i="16"/>
  <c r="LH9" i="16" s="1"/>
  <c r="LG13" i="16"/>
  <c r="CU30" i="16"/>
  <c r="EW58" i="16" l="1"/>
  <c r="EW54" i="16"/>
  <c r="EW59" i="16" s="1"/>
  <c r="LH53" i="16"/>
  <c r="LH54" i="16"/>
  <c r="EY47" i="16"/>
  <c r="EZ46" i="16"/>
  <c r="EX48" i="16"/>
  <c r="EX49" i="16" s="1"/>
  <c r="LH14" i="16"/>
  <c r="LH10" i="16"/>
  <c r="LH15" i="16" s="1"/>
  <c r="LI5" i="16"/>
  <c r="LI6" i="16" s="1"/>
  <c r="LI48" i="16"/>
  <c r="LI49" i="16" s="1"/>
  <c r="EY52" i="16"/>
  <c r="EZ51" i="16"/>
  <c r="EY56" i="16"/>
  <c r="LG11" i="16"/>
  <c r="LG16" i="16" s="1"/>
  <c r="LG15" i="16"/>
  <c r="EX53" i="16"/>
  <c r="EX57" i="16"/>
  <c r="LJ46" i="16"/>
  <c r="LJ47" i="16" s="1"/>
  <c r="LG57" i="16"/>
  <c r="LG58" i="16"/>
  <c r="LG59" i="16"/>
  <c r="LH56" i="16"/>
  <c r="LI51" i="16"/>
  <c r="LI52" i="16" s="1"/>
  <c r="LJ3" i="16"/>
  <c r="LJ4" i="16" s="1"/>
  <c r="LI8" i="16"/>
  <c r="LI9" i="16" s="1"/>
  <c r="LH13" i="16"/>
  <c r="CU31" i="16"/>
  <c r="EX58" i="16" l="1"/>
  <c r="EX54" i="16"/>
  <c r="EX59" i="16" s="1"/>
  <c r="LI14" i="16"/>
  <c r="LI10" i="16"/>
  <c r="LI53" i="16"/>
  <c r="LI54" i="16" s="1"/>
  <c r="EY48" i="16"/>
  <c r="EY49" i="16" s="1"/>
  <c r="LJ5" i="16"/>
  <c r="LJ6" i="16" s="1"/>
  <c r="EZ47" i="16"/>
  <c r="FA46" i="16"/>
  <c r="LJ48" i="16"/>
  <c r="LJ49" i="16"/>
  <c r="LH11" i="16"/>
  <c r="LH16" i="16" s="1"/>
  <c r="EZ52" i="16"/>
  <c r="FA51" i="16"/>
  <c r="EZ56" i="16"/>
  <c r="EY53" i="16"/>
  <c r="EY57" i="16"/>
  <c r="LI56" i="16"/>
  <c r="LJ51" i="16"/>
  <c r="LJ52" i="16" s="1"/>
  <c r="LH57" i="16"/>
  <c r="LH58" i="16"/>
  <c r="LK46" i="16"/>
  <c r="LK47" i="16" s="1"/>
  <c r="LJ8" i="16"/>
  <c r="LJ9" i="16" s="1"/>
  <c r="LI13" i="16"/>
  <c r="LK3" i="16"/>
  <c r="LK4" i="16" s="1"/>
  <c r="CU32" i="16"/>
  <c r="EY58" i="16" l="1"/>
  <c r="LJ10" i="16"/>
  <c r="LJ15" i="16" s="1"/>
  <c r="LJ11" i="16"/>
  <c r="LJ16" i="16" s="1"/>
  <c r="LJ14" i="16"/>
  <c r="EZ48" i="16"/>
  <c r="EZ49" i="16" s="1"/>
  <c r="FA52" i="16"/>
  <c r="FB51" i="16"/>
  <c r="FA56" i="16"/>
  <c r="LK5" i="16"/>
  <c r="LK6" i="16" s="1"/>
  <c r="LI11" i="16"/>
  <c r="LI16" i="16" s="1"/>
  <c r="LI15" i="16"/>
  <c r="EY54" i="16"/>
  <c r="EY59" i="16" s="1"/>
  <c r="LK48" i="16"/>
  <c r="LK49" i="16" s="1"/>
  <c r="LJ53" i="16"/>
  <c r="LJ54" i="16"/>
  <c r="EZ53" i="16"/>
  <c r="EZ57" i="16"/>
  <c r="FA47" i="16"/>
  <c r="FB46" i="16"/>
  <c r="LL46" i="16"/>
  <c r="LL47" i="16" s="1"/>
  <c r="LI58" i="16"/>
  <c r="LI57" i="16"/>
  <c r="LI59" i="16"/>
  <c r="LH59" i="16"/>
  <c r="LJ56" i="16"/>
  <c r="LK51" i="16"/>
  <c r="LK52" i="16" s="1"/>
  <c r="LL3" i="16"/>
  <c r="LL4" i="16" s="1"/>
  <c r="LK8" i="16"/>
  <c r="LK9" i="16" s="1"/>
  <c r="LJ13" i="16"/>
  <c r="CU33" i="16"/>
  <c r="EZ58" i="16" l="1"/>
  <c r="EZ54" i="16"/>
  <c r="EZ59" i="16" s="1"/>
  <c r="FB52" i="16"/>
  <c r="FC51" i="16"/>
  <c r="FB56" i="16"/>
  <c r="LL5" i="16"/>
  <c r="LL6" i="16" s="1"/>
  <c r="LK53" i="16"/>
  <c r="LK54" i="16" s="1"/>
  <c r="LL48" i="16"/>
  <c r="LL49" i="16" s="1"/>
  <c r="FA48" i="16"/>
  <c r="FA49" i="16" s="1"/>
  <c r="FA53" i="16"/>
  <c r="FA58" i="16" s="1"/>
  <c r="FA57" i="16"/>
  <c r="FB47" i="16"/>
  <c r="FC46" i="16"/>
  <c r="LK10" i="16"/>
  <c r="LK15" i="16" s="1"/>
  <c r="LK14" i="16"/>
  <c r="LJ57" i="16"/>
  <c r="LJ58" i="16"/>
  <c r="LJ59" i="16"/>
  <c r="LK56" i="16"/>
  <c r="LL51" i="16"/>
  <c r="LL52" i="16" s="1"/>
  <c r="LM46" i="16"/>
  <c r="LM47" i="16" s="1"/>
  <c r="LL8" i="16"/>
  <c r="LL9" i="16" s="1"/>
  <c r="LK13" i="16"/>
  <c r="LM3" i="16"/>
  <c r="LM4" i="16" s="1"/>
  <c r="CU34" i="16"/>
  <c r="LK11" i="16" l="1"/>
  <c r="LK16" i="16" s="1"/>
  <c r="LM5" i="16"/>
  <c r="LM6" i="16" s="1"/>
  <c r="FC47" i="16"/>
  <c r="FD46" i="16"/>
  <c r="LL10" i="16"/>
  <c r="LL14" i="16"/>
  <c r="FB48" i="16"/>
  <c r="FB49" i="16" s="1"/>
  <c r="FC52" i="16"/>
  <c r="FD51" i="16"/>
  <c r="FC56" i="16"/>
  <c r="LM48" i="16"/>
  <c r="LM49" i="16" s="1"/>
  <c r="LL53" i="16"/>
  <c r="LL54" i="16" s="1"/>
  <c r="FA54" i="16"/>
  <c r="FA59" i="16" s="1"/>
  <c r="FB53" i="16"/>
  <c r="FB57" i="16"/>
  <c r="LK57" i="16"/>
  <c r="LK58" i="16"/>
  <c r="LK59" i="16"/>
  <c r="LN46" i="16"/>
  <c r="LN47" i="16" s="1"/>
  <c r="LL56" i="16"/>
  <c r="LM51" i="16"/>
  <c r="LM52" i="16" s="1"/>
  <c r="LN3" i="16"/>
  <c r="LN4" i="16" s="1"/>
  <c r="LM8" i="16"/>
  <c r="LM9" i="16" s="1"/>
  <c r="LL13" i="16"/>
  <c r="CU35" i="16"/>
  <c r="LM53" i="16" l="1"/>
  <c r="LM54" i="16"/>
  <c r="LL11" i="16"/>
  <c r="LL16" i="16" s="1"/>
  <c r="LL15" i="16"/>
  <c r="LM10" i="16"/>
  <c r="LM14" i="16"/>
  <c r="LN5" i="16"/>
  <c r="LN6" i="16" s="1"/>
  <c r="FD47" i="16"/>
  <c r="FE46" i="16"/>
  <c r="FD52" i="16"/>
  <c r="FE51" i="16"/>
  <c r="FD56" i="16"/>
  <c r="FB54" i="16"/>
  <c r="FB59" i="16" s="1"/>
  <c r="FB58" i="16"/>
  <c r="FC48" i="16"/>
  <c r="FC49" i="16" s="1"/>
  <c r="LN48" i="16"/>
  <c r="LN49" i="16" s="1"/>
  <c r="FC53" i="16"/>
  <c r="FC58" i="16" s="1"/>
  <c r="FC57" i="16"/>
  <c r="LM56" i="16"/>
  <c r="LN51" i="16"/>
  <c r="LN52" i="16" s="1"/>
  <c r="LO46" i="16"/>
  <c r="LO47" i="16" s="1"/>
  <c r="LL57" i="16"/>
  <c r="LL58" i="16"/>
  <c r="LN8" i="16"/>
  <c r="LN9" i="16" s="1"/>
  <c r="LM13" i="16"/>
  <c r="LO3" i="16"/>
  <c r="LO4" i="16" s="1"/>
  <c r="CU36" i="16"/>
  <c r="FD48" i="16" l="1"/>
  <c r="FD49" i="16" s="1"/>
  <c r="LM11" i="16"/>
  <c r="LM16" i="16" s="1"/>
  <c r="LM15" i="16"/>
  <c r="FE52" i="16"/>
  <c r="FF51" i="16"/>
  <c r="FE56" i="16"/>
  <c r="LO48" i="16"/>
  <c r="LO49" i="16" s="1"/>
  <c r="LN53" i="16"/>
  <c r="LN54" i="16" s="1"/>
  <c r="FD53" i="16"/>
  <c r="FD57" i="16"/>
  <c r="LN14" i="16"/>
  <c r="LN10" i="16"/>
  <c r="LN15" i="16" s="1"/>
  <c r="LO5" i="16"/>
  <c r="LO6" i="16" s="1"/>
  <c r="FC54" i="16"/>
  <c r="FC59" i="16" s="1"/>
  <c r="FE47" i="16"/>
  <c r="FF46" i="16"/>
  <c r="LP46" i="16"/>
  <c r="LP47" i="16" s="1"/>
  <c r="LM57" i="16"/>
  <c r="LM58" i="16"/>
  <c r="LL59" i="16"/>
  <c r="LN56" i="16"/>
  <c r="LO51" i="16"/>
  <c r="LO52" i="16" s="1"/>
  <c r="LO8" i="16"/>
  <c r="LO9" i="16" s="1"/>
  <c r="LN13" i="16"/>
  <c r="LP3" i="16"/>
  <c r="LP4" i="16" s="1"/>
  <c r="CU37" i="16"/>
  <c r="LN11" i="16" l="1"/>
  <c r="LN16" i="16" s="1"/>
  <c r="LP5" i="16"/>
  <c r="LP6" i="16" s="1"/>
  <c r="FF52" i="16"/>
  <c r="FG51" i="16"/>
  <c r="FF56" i="16"/>
  <c r="LO53" i="16"/>
  <c r="LO54" i="16" s="1"/>
  <c r="FE53" i="16"/>
  <c r="FE57" i="16"/>
  <c r="FD54" i="16"/>
  <c r="FD59" i="16" s="1"/>
  <c r="FD58" i="16"/>
  <c r="LO14" i="16"/>
  <c r="LO10" i="16"/>
  <c r="LO15" i="16" s="1"/>
  <c r="FF47" i="16"/>
  <c r="FG46" i="16"/>
  <c r="LP48" i="16"/>
  <c r="LP49" i="16" s="1"/>
  <c r="FE48" i="16"/>
  <c r="FE49" i="16" s="1"/>
  <c r="LN57" i="16"/>
  <c r="LN58" i="16"/>
  <c r="LM59" i="16"/>
  <c r="LO56" i="16"/>
  <c r="LP51" i="16"/>
  <c r="LP52" i="16" s="1"/>
  <c r="LQ46" i="16"/>
  <c r="LQ47" i="16" s="1"/>
  <c r="LQ3" i="16"/>
  <c r="LQ4" i="16" s="1"/>
  <c r="LP8" i="16"/>
  <c r="LP9" i="16" s="1"/>
  <c r="LO13" i="16"/>
  <c r="CU38" i="16"/>
  <c r="LP53" i="16" l="1"/>
  <c r="LP54" i="16" s="1"/>
  <c r="FF48" i="16"/>
  <c r="FF49" i="16" s="1"/>
  <c r="LP14" i="16"/>
  <c r="LP10" i="16"/>
  <c r="LQ48" i="16"/>
  <c r="LQ49" i="16" s="1"/>
  <c r="FG52" i="16"/>
  <c r="FH51" i="16"/>
  <c r="FG56" i="16"/>
  <c r="LQ5" i="16"/>
  <c r="LQ6" i="16" s="1"/>
  <c r="FF53" i="16"/>
  <c r="FF58" i="16" s="1"/>
  <c r="FF57" i="16"/>
  <c r="FE54" i="16"/>
  <c r="FE59" i="16" s="1"/>
  <c r="FE58" i="16"/>
  <c r="FG47" i="16"/>
  <c r="FH46" i="16"/>
  <c r="LO11" i="16"/>
  <c r="LO16" i="16" s="1"/>
  <c r="LO57" i="16"/>
  <c r="LO58" i="16"/>
  <c r="LN59" i="16"/>
  <c r="LP56" i="16"/>
  <c r="LQ51" i="16"/>
  <c r="LQ52" i="16" s="1"/>
  <c r="LR46" i="16"/>
  <c r="LR47" i="16" s="1"/>
  <c r="LQ8" i="16"/>
  <c r="LQ9" i="16" s="1"/>
  <c r="LP13" i="16"/>
  <c r="LR3" i="16"/>
  <c r="LR4" i="16" s="1"/>
  <c r="CU39" i="16"/>
  <c r="FF54" i="16" l="1"/>
  <c r="FF59" i="16" s="1"/>
  <c r="FG48" i="16"/>
  <c r="FG49" i="16" s="1"/>
  <c r="LR48" i="16"/>
  <c r="LR49" i="16" s="1"/>
  <c r="LQ53" i="16"/>
  <c r="LQ54" i="16" s="1"/>
  <c r="FH52" i="16"/>
  <c r="FI51" i="16"/>
  <c r="FH56" i="16"/>
  <c r="LR5" i="16"/>
  <c r="LR6" i="16" s="1"/>
  <c r="FH47" i="16"/>
  <c r="FI46" i="16"/>
  <c r="LQ14" i="16"/>
  <c r="LQ10" i="16"/>
  <c r="LQ15" i="16" s="1"/>
  <c r="FG53" i="16"/>
  <c r="FG57" i="16"/>
  <c r="LP11" i="16"/>
  <c r="LP16" i="16" s="1"/>
  <c r="LP15" i="16"/>
  <c r="LO59" i="16"/>
  <c r="LP57" i="16"/>
  <c r="LP58" i="16"/>
  <c r="LQ56" i="16"/>
  <c r="LR51" i="16"/>
  <c r="LR52" i="16" s="1"/>
  <c r="LS46" i="16"/>
  <c r="LS47" i="16" s="1"/>
  <c r="LS3" i="16"/>
  <c r="LS4" i="16" s="1"/>
  <c r="LR8" i="16"/>
  <c r="LR9" i="16" s="1"/>
  <c r="LQ13" i="16"/>
  <c r="CU40" i="16"/>
  <c r="CU41" i="16" s="1"/>
  <c r="FG58" i="16" l="1"/>
  <c r="LS48" i="16"/>
  <c r="LS49" i="16"/>
  <c r="FG54" i="16"/>
  <c r="FG59" i="16" s="1"/>
  <c r="LS5" i="16"/>
  <c r="LS6" i="16" s="1"/>
  <c r="LR14" i="16"/>
  <c r="LR10" i="16"/>
  <c r="LR15" i="16" s="1"/>
  <c r="FH53" i="16"/>
  <c r="FH58" i="16" s="1"/>
  <c r="FH57" i="16"/>
  <c r="LR53" i="16"/>
  <c r="LR54" i="16" s="1"/>
  <c r="FI52" i="16"/>
  <c r="FJ51" i="16"/>
  <c r="FI56" i="16"/>
  <c r="LQ11" i="16"/>
  <c r="LQ16" i="16" s="1"/>
  <c r="FH48" i="16"/>
  <c r="FH49" i="16" s="1"/>
  <c r="FI47" i="16"/>
  <c r="FJ46" i="16"/>
  <c r="LP59" i="16"/>
  <c r="LQ57" i="16"/>
  <c r="LQ58" i="16"/>
  <c r="LR56" i="16"/>
  <c r="LS51" i="16"/>
  <c r="LS52" i="16" s="1"/>
  <c r="LT46" i="16"/>
  <c r="LT47" i="16" s="1"/>
  <c r="LS8" i="16"/>
  <c r="LS9" i="16" s="1"/>
  <c r="LR13" i="16"/>
  <c r="LT3" i="16"/>
  <c r="LT4" i="16" s="1"/>
  <c r="CY11" i="16" a="1"/>
  <c r="CV11" i="16" a="1"/>
  <c r="CX11" i="16" a="1"/>
  <c r="CW11" i="16" a="1"/>
  <c r="FI53" i="16" l="1"/>
  <c r="FI57" i="16"/>
  <c r="LS53" i="16"/>
  <c r="LS54" i="16" s="1"/>
  <c r="LT5" i="16"/>
  <c r="LT6" i="16" s="1"/>
  <c r="LS10" i="16"/>
  <c r="LS15" i="16" s="1"/>
  <c r="LS14" i="16"/>
  <c r="LS11" i="16"/>
  <c r="LS16" i="16" s="1"/>
  <c r="LT48" i="16"/>
  <c r="LT49" i="16"/>
  <c r="LR11" i="16"/>
  <c r="LR16" i="16" s="1"/>
  <c r="FJ52" i="16"/>
  <c r="FK51" i="16"/>
  <c r="FJ56" i="16"/>
  <c r="FJ47" i="16"/>
  <c r="FK46" i="16"/>
  <c r="FI48" i="16"/>
  <c r="FI49" i="16" s="1"/>
  <c r="FH54" i="16"/>
  <c r="FH59" i="16" s="1"/>
  <c r="LR57" i="16"/>
  <c r="LR58" i="16"/>
  <c r="LR59" i="16"/>
  <c r="LS56" i="16"/>
  <c r="LT51" i="16"/>
  <c r="LT52" i="16" s="1"/>
  <c r="LQ59" i="16"/>
  <c r="LU46" i="16"/>
  <c r="LU47" i="16" s="1"/>
  <c r="LU3" i="16"/>
  <c r="LU4" i="16" s="1"/>
  <c r="LS13" i="16"/>
  <c r="LT8" i="16"/>
  <c r="LT9" i="16" s="1"/>
  <c r="CW12" i="16"/>
  <c r="CW35" i="16"/>
  <c r="CW19" i="16"/>
  <c r="CW34" i="16"/>
  <c r="CW18" i="16"/>
  <c r="CW33" i="16"/>
  <c r="CW17" i="16"/>
  <c r="CW32" i="16"/>
  <c r="CW16" i="16"/>
  <c r="CW11" i="16"/>
  <c r="CW41" i="16"/>
  <c r="CW25" i="16"/>
  <c r="CW24" i="16"/>
  <c r="CW23" i="16"/>
  <c r="CW22" i="16"/>
  <c r="CW21" i="16"/>
  <c r="CW20" i="16"/>
  <c r="CW31" i="16"/>
  <c r="CW15" i="16"/>
  <c r="CW30" i="16"/>
  <c r="CW14" i="16"/>
  <c r="CW29" i="16"/>
  <c r="CW13" i="16"/>
  <c r="CW28" i="16"/>
  <c r="CW27" i="16"/>
  <c r="CW26" i="16"/>
  <c r="CW40" i="16"/>
  <c r="CW39" i="16"/>
  <c r="CW38" i="16"/>
  <c r="CW37" i="16"/>
  <c r="CW36" i="16"/>
  <c r="CX14" i="16"/>
  <c r="CX29" i="16"/>
  <c r="CX13" i="16"/>
  <c r="CX28" i="16"/>
  <c r="CX12" i="16"/>
  <c r="CX27" i="16"/>
  <c r="CX11" i="16"/>
  <c r="CX26" i="16"/>
  <c r="CX37" i="16"/>
  <c r="CX36" i="16"/>
  <c r="CX35" i="16"/>
  <c r="CX34" i="16"/>
  <c r="CX18" i="16"/>
  <c r="CX33" i="16"/>
  <c r="CX32" i="16"/>
  <c r="CX31" i="16"/>
  <c r="CX30" i="16"/>
  <c r="CX41" i="16"/>
  <c r="CX25" i="16"/>
  <c r="CX40" i="16"/>
  <c r="CX24" i="16"/>
  <c r="CX39" i="16"/>
  <c r="CX23" i="16"/>
  <c r="CX38" i="16"/>
  <c r="CX22" i="16"/>
  <c r="CX21" i="16"/>
  <c r="CX20" i="16"/>
  <c r="CX19" i="16"/>
  <c r="CX17" i="16"/>
  <c r="CX16" i="16"/>
  <c r="CX15" i="16"/>
  <c r="CV11" i="16"/>
  <c r="CV30" i="16"/>
  <c r="CV14" i="16"/>
  <c r="CV29" i="16"/>
  <c r="CV13" i="16"/>
  <c r="CV28" i="16"/>
  <c r="CV39" i="16"/>
  <c r="CV23" i="16"/>
  <c r="CV22" i="16"/>
  <c r="CV21" i="16"/>
  <c r="CV20" i="16"/>
  <c r="CV15" i="16"/>
  <c r="CV18" i="16"/>
  <c r="CV17" i="16"/>
  <c r="CV16" i="16"/>
  <c r="CV12" i="16"/>
  <c r="CV26" i="16"/>
  <c r="CV41" i="16"/>
  <c r="CV25" i="16"/>
  <c r="CV40" i="16"/>
  <c r="CV24" i="16"/>
  <c r="CV35" i="16"/>
  <c r="CV19" i="16"/>
  <c r="CV38" i="16"/>
  <c r="CV37" i="16"/>
  <c r="CV36" i="16"/>
  <c r="CV31" i="16"/>
  <c r="CV34" i="16"/>
  <c r="CV33" i="16"/>
  <c r="CV32" i="16"/>
  <c r="CV27" i="16"/>
  <c r="CY11" i="16"/>
  <c r="CY12" i="16"/>
  <c r="CY18" i="16"/>
  <c r="CY26" i="16"/>
  <c r="CY13" i="16"/>
  <c r="CY21" i="16"/>
  <c r="CY30" i="16"/>
  <c r="CY14" i="16"/>
  <c r="CY22" i="16"/>
  <c r="CY34" i="16"/>
  <c r="CY17" i="16"/>
  <c r="CY25" i="16"/>
  <c r="CY37" i="16"/>
  <c r="CY36" i="16"/>
  <c r="CY20" i="16"/>
  <c r="CY31" i="16"/>
  <c r="CY15" i="16"/>
  <c r="CY29" i="16"/>
  <c r="CY39" i="16"/>
  <c r="CY40" i="16"/>
  <c r="CY35" i="16"/>
  <c r="CY33" i="16"/>
  <c r="CY32" i="16"/>
  <c r="CY16" i="16"/>
  <c r="CY27" i="16"/>
  <c r="CY38" i="16"/>
  <c r="CY28" i="16"/>
  <c r="CY23" i="16"/>
  <c r="CY41" i="16"/>
  <c r="CY24" i="16"/>
  <c r="CY19" i="16"/>
  <c r="FI58" i="16" l="1"/>
  <c r="FJ48" i="16"/>
  <c r="FJ49" i="16" s="1"/>
  <c r="FK47" i="16"/>
  <c r="FL46" i="16"/>
  <c r="FK52" i="16"/>
  <c r="FL51" i="16"/>
  <c r="FK56" i="16"/>
  <c r="FJ53" i="16"/>
  <c r="FJ57" i="16"/>
  <c r="LU5" i="16"/>
  <c r="LU6" i="16" s="1"/>
  <c r="LU48" i="16"/>
  <c r="LU49" i="16" s="1"/>
  <c r="FI54" i="16"/>
  <c r="FI59" i="16" s="1"/>
  <c r="LT53" i="16"/>
  <c r="LT54" i="16" s="1"/>
  <c r="LT14" i="16"/>
  <c r="LT10" i="16"/>
  <c r="LT15" i="16" s="1"/>
  <c r="LS57" i="16"/>
  <c r="LS58" i="16"/>
  <c r="LS59" i="16"/>
  <c r="LU51" i="16"/>
  <c r="LU52" i="16" s="1"/>
  <c r="LT56" i="16"/>
  <c r="LV46" i="16"/>
  <c r="LV47" i="16" s="1"/>
  <c r="LU8" i="16"/>
  <c r="LU9" i="16" s="1"/>
  <c r="LT13" i="16"/>
  <c r="LV3" i="16"/>
  <c r="LV4" i="16" s="1"/>
  <c r="LT11" i="16" l="1"/>
  <c r="LT16" i="16" s="1"/>
  <c r="FL47" i="16"/>
  <c r="FM46" i="16"/>
  <c r="FK48" i="16"/>
  <c r="FK49" i="16" s="1"/>
  <c r="LV5" i="16"/>
  <c r="LV6" i="16" s="1"/>
  <c r="LU14" i="16"/>
  <c r="LU10" i="16"/>
  <c r="LU15" i="16" s="1"/>
  <c r="LV48" i="16"/>
  <c r="LV49" i="16" s="1"/>
  <c r="FL52" i="16"/>
  <c r="FM51" i="16"/>
  <c r="FL56" i="16"/>
  <c r="LU53" i="16"/>
  <c r="LU54" i="16" s="1"/>
  <c r="FJ54" i="16"/>
  <c r="FJ59" i="16" s="1"/>
  <c r="FJ58" i="16"/>
  <c r="FK53" i="16"/>
  <c r="FK58" i="16" s="1"/>
  <c r="FK57" i="16"/>
  <c r="LU56" i="16"/>
  <c r="LV51" i="16"/>
  <c r="LV52" i="16" s="1"/>
  <c r="LT57" i="16"/>
  <c r="LT58" i="16"/>
  <c r="LT59" i="16"/>
  <c r="LW46" i="16"/>
  <c r="LW47" i="16" s="1"/>
  <c r="LW3" i="16"/>
  <c r="LW4" i="16" s="1"/>
  <c r="LV8" i="16"/>
  <c r="LV9" i="16" s="1"/>
  <c r="LU13" i="16"/>
  <c r="FK54" i="16" l="1"/>
  <c r="FK59" i="16" s="1"/>
  <c r="LU11" i="16"/>
  <c r="LU16" i="16" s="1"/>
  <c r="FL53" i="16"/>
  <c r="FL57" i="16"/>
  <c r="LW5" i="16"/>
  <c r="LW6" i="16" s="1"/>
  <c r="LW48" i="16"/>
  <c r="LW49" i="16" s="1"/>
  <c r="FM52" i="16"/>
  <c r="FN51" i="16"/>
  <c r="FM56" i="16"/>
  <c r="LV14" i="16"/>
  <c r="LV10" i="16"/>
  <c r="LV15" i="16" s="1"/>
  <c r="FM47" i="16"/>
  <c r="FN46" i="16"/>
  <c r="LV53" i="16"/>
  <c r="LV54" i="16"/>
  <c r="FL48" i="16"/>
  <c r="FL49" i="16" s="1"/>
  <c r="LU57" i="16"/>
  <c r="LU58" i="16"/>
  <c r="LU59" i="16"/>
  <c r="LX46" i="16"/>
  <c r="LX47" i="16" s="1"/>
  <c r="LV56" i="16"/>
  <c r="LW51" i="16"/>
  <c r="LW52" i="16" s="1"/>
  <c r="LW8" i="16"/>
  <c r="LW9" i="16" s="1"/>
  <c r="LV13" i="16"/>
  <c r="LX3" i="16"/>
  <c r="LX4" i="16" s="1"/>
  <c r="FL58" i="16" l="1"/>
  <c r="LV11" i="16"/>
  <c r="LV16" i="16" s="1"/>
  <c r="FL54" i="16"/>
  <c r="FL59" i="16" s="1"/>
  <c r="LX5" i="16"/>
  <c r="LX6" i="16" s="1"/>
  <c r="FM53" i="16"/>
  <c r="FM57" i="16"/>
  <c r="FN52" i="16"/>
  <c r="FO51" i="16"/>
  <c r="FN56" i="16"/>
  <c r="LW53" i="16"/>
  <c r="LW54" i="16" s="1"/>
  <c r="LW14" i="16"/>
  <c r="LW10" i="16"/>
  <c r="LW15" i="16" s="1"/>
  <c r="LX48" i="16"/>
  <c r="LX49" i="16" s="1"/>
  <c r="FN47" i="16"/>
  <c r="FO46" i="16"/>
  <c r="FM48" i="16"/>
  <c r="FM49" i="16" s="1"/>
  <c r="LW56" i="16"/>
  <c r="LX51" i="16"/>
  <c r="LX52" i="16" s="1"/>
  <c r="LV57" i="16"/>
  <c r="LV58" i="16"/>
  <c r="LV59" i="16"/>
  <c r="LY46" i="16"/>
  <c r="LY47" i="16" s="1"/>
  <c r="LY3" i="16"/>
  <c r="LY4" i="16" s="1"/>
  <c r="LX8" i="16"/>
  <c r="LX9" i="16" s="1"/>
  <c r="LW13" i="16"/>
  <c r="FM58" i="16" l="1"/>
  <c r="LW11" i="16"/>
  <c r="LW16" i="16" s="1"/>
  <c r="FM54" i="16"/>
  <c r="FM59" i="16" s="1"/>
  <c r="FO52" i="16"/>
  <c r="FP51" i="16"/>
  <c r="FO56" i="16"/>
  <c r="FO47" i="16"/>
  <c r="FP46" i="16"/>
  <c r="LY5" i="16"/>
  <c r="LY6" i="16" s="1"/>
  <c r="LY48" i="16"/>
  <c r="LY49" i="16" s="1"/>
  <c r="LX10" i="16"/>
  <c r="LX15" i="16" s="1"/>
  <c r="LX14" i="16"/>
  <c r="FN48" i="16"/>
  <c r="FN49" i="16" s="1"/>
  <c r="FN53" i="16"/>
  <c r="FN57" i="16"/>
  <c r="LX53" i="16"/>
  <c r="LX54" i="16" s="1"/>
  <c r="LZ46" i="16"/>
  <c r="LZ47" i="16" s="1"/>
  <c r="LW57" i="16"/>
  <c r="LW59" i="16"/>
  <c r="LW58" i="16"/>
  <c r="LX56" i="16"/>
  <c r="LY51" i="16"/>
  <c r="LY52" i="16" s="1"/>
  <c r="LY8" i="16"/>
  <c r="LY9" i="16" s="1"/>
  <c r="LX13" i="16"/>
  <c r="LZ3" i="16"/>
  <c r="LZ4" i="16" s="1"/>
  <c r="FN58" i="16" l="1"/>
  <c r="LX11" i="16"/>
  <c r="LX16" i="16" s="1"/>
  <c r="FN54" i="16"/>
  <c r="FN59" i="16" s="1"/>
  <c r="LZ5" i="16"/>
  <c r="LZ6" i="16" s="1"/>
  <c r="LY10" i="16"/>
  <c r="LY15" i="16" s="1"/>
  <c r="LY14" i="16"/>
  <c r="LY11" i="16"/>
  <c r="LY16" i="16" s="1"/>
  <c r="LY53" i="16"/>
  <c r="LY54" i="16"/>
  <c r="FP47" i="16"/>
  <c r="FQ46" i="16"/>
  <c r="FO48" i="16"/>
  <c r="FO49" i="16" s="1"/>
  <c r="FP52" i="16"/>
  <c r="FQ51" i="16"/>
  <c r="FP56" i="16"/>
  <c r="LZ48" i="16"/>
  <c r="LZ49" i="16" s="1"/>
  <c r="FO53" i="16"/>
  <c r="FO57" i="16"/>
  <c r="LY56" i="16"/>
  <c r="LZ51" i="16"/>
  <c r="LZ52" i="16" s="1"/>
  <c r="LX57" i="16"/>
  <c r="LX59" i="16"/>
  <c r="LX58" i="16"/>
  <c r="MA46" i="16"/>
  <c r="MA47" i="16" s="1"/>
  <c r="MA3" i="16"/>
  <c r="MA4" i="16" s="1"/>
  <c r="LZ8" i="16"/>
  <c r="LZ9" i="16" s="1"/>
  <c r="LY13" i="16"/>
  <c r="FO58" i="16" l="1"/>
  <c r="FO54" i="16"/>
  <c r="FO59" i="16" s="1"/>
  <c r="FQ47" i="16"/>
  <c r="FR46" i="16"/>
  <c r="LZ14" i="16"/>
  <c r="LZ10" i="16"/>
  <c r="LZ15" i="16" s="1"/>
  <c r="LZ11" i="16"/>
  <c r="LZ16" i="16" s="1"/>
  <c r="MA48" i="16"/>
  <c r="MA49" i="16" s="1"/>
  <c r="FP48" i="16"/>
  <c r="FP49" i="16" s="1"/>
  <c r="FQ52" i="16"/>
  <c r="FR51" i="16"/>
  <c r="FQ56" i="16"/>
  <c r="LZ53" i="16"/>
  <c r="LZ54" i="16" s="1"/>
  <c r="MA5" i="16"/>
  <c r="MA6" i="16" s="1"/>
  <c r="FP53" i="16"/>
  <c r="FP57" i="16"/>
  <c r="MB46" i="16"/>
  <c r="MB47" i="16" s="1"/>
  <c r="LY57" i="16"/>
  <c r="LY59" i="16"/>
  <c r="LY58" i="16"/>
  <c r="LZ56" i="16"/>
  <c r="MA51" i="16"/>
  <c r="MA52" i="16" s="1"/>
  <c r="MA8" i="16"/>
  <c r="MA9" i="16" s="1"/>
  <c r="LZ13" i="16"/>
  <c r="MB3" i="16"/>
  <c r="MB4" i="16" s="1"/>
  <c r="FP58" i="16" l="1"/>
  <c r="FP54" i="16"/>
  <c r="FP59" i="16" s="1"/>
  <c r="MB5" i="16"/>
  <c r="MB6" i="16" s="1"/>
  <c r="FR52" i="16"/>
  <c r="FS51" i="16"/>
  <c r="FR56" i="16"/>
  <c r="FR47" i="16"/>
  <c r="FS46" i="16"/>
  <c r="MA14" i="16"/>
  <c r="MA10" i="16"/>
  <c r="MA15" i="16" s="1"/>
  <c r="MA53" i="16"/>
  <c r="MA54" i="16" s="1"/>
  <c r="MB48" i="16"/>
  <c r="MB49" i="16" s="1"/>
  <c r="FQ53" i="16"/>
  <c r="FQ57" i="16"/>
  <c r="FQ48" i="16"/>
  <c r="FQ49" i="16" s="1"/>
  <c r="MA56" i="16"/>
  <c r="MB51" i="16"/>
  <c r="MB52" i="16" s="1"/>
  <c r="LZ59" i="16"/>
  <c r="LZ58" i="16"/>
  <c r="LZ57" i="16"/>
  <c r="MC46" i="16"/>
  <c r="MC47" i="16" s="1"/>
  <c r="MC3" i="16"/>
  <c r="MC4" i="16" s="1"/>
  <c r="MB8" i="16"/>
  <c r="MB9" i="16" s="1"/>
  <c r="MA13" i="16"/>
  <c r="FQ58" i="16" l="1"/>
  <c r="FQ54" i="16"/>
  <c r="FQ59" i="16" s="1"/>
  <c r="MA11" i="16"/>
  <c r="MA16" i="16" s="1"/>
  <c r="MB14" i="16"/>
  <c r="MB10" i="16"/>
  <c r="MB15" i="16" s="1"/>
  <c r="FS52" i="16"/>
  <c r="FT51" i="16"/>
  <c r="FS56" i="16"/>
  <c r="FR48" i="16"/>
  <c r="FR49" i="16" s="1"/>
  <c r="FR53" i="16"/>
  <c r="FR58" i="16" s="1"/>
  <c r="FR57" i="16"/>
  <c r="MC48" i="16"/>
  <c r="MC49" i="16" s="1"/>
  <c r="FS47" i="16"/>
  <c r="FT46" i="16"/>
  <c r="MB53" i="16"/>
  <c r="MB54" i="16"/>
  <c r="MC5" i="16"/>
  <c r="MC6" i="16" s="1"/>
  <c r="MD46" i="16"/>
  <c r="MD47" i="16" s="1"/>
  <c r="MA57" i="16"/>
  <c r="MA59" i="16"/>
  <c r="MA58" i="16"/>
  <c r="MC51" i="16"/>
  <c r="MC52" i="16" s="1"/>
  <c r="MB56" i="16"/>
  <c r="MC8" i="16"/>
  <c r="MC9" i="16" s="1"/>
  <c r="MB13" i="16"/>
  <c r="MD3" i="16"/>
  <c r="MD4" i="16" s="1"/>
  <c r="FR54" i="16" l="1"/>
  <c r="FR59" i="16" s="1"/>
  <c r="MB11" i="16"/>
  <c r="MB16" i="16" s="1"/>
  <c r="MC14" i="16"/>
  <c r="MC10" i="16"/>
  <c r="MC15" i="16" s="1"/>
  <c r="FT52" i="16"/>
  <c r="FU51" i="16"/>
  <c r="FT56" i="16"/>
  <c r="FS53" i="16"/>
  <c r="FS58" i="16" s="1"/>
  <c r="FS57" i="16"/>
  <c r="MD5" i="16"/>
  <c r="MD6" i="16" s="1"/>
  <c r="MC53" i="16"/>
  <c r="MC54" i="16" s="1"/>
  <c r="FT47" i="16"/>
  <c r="FU46" i="16"/>
  <c r="FS48" i="16"/>
  <c r="FS49" i="16" s="1"/>
  <c r="MD48" i="16"/>
  <c r="MD49" i="16" s="1"/>
  <c r="MB57" i="16"/>
  <c r="MB59" i="16"/>
  <c r="MB58" i="16"/>
  <c r="MC56" i="16"/>
  <c r="MD51" i="16"/>
  <c r="MD52" i="16" s="1"/>
  <c r="ME46" i="16"/>
  <c r="ME47" i="16" s="1"/>
  <c r="MD8" i="16"/>
  <c r="MD9" i="16" s="1"/>
  <c r="MC13" i="16"/>
  <c r="ME3" i="16"/>
  <c r="ME4" i="16" s="1"/>
  <c r="MC11" i="16" l="1"/>
  <c r="MC16" i="16" s="1"/>
  <c r="FS54" i="16"/>
  <c r="FS59" i="16" s="1"/>
  <c r="MD14" i="16"/>
  <c r="MD10" i="16"/>
  <c r="MD15" i="16" s="1"/>
  <c r="ME48" i="16"/>
  <c r="ME49" i="16" s="1"/>
  <c r="FT48" i="16"/>
  <c r="FT49" i="16" s="1"/>
  <c r="FU52" i="16"/>
  <c r="FV51" i="16"/>
  <c r="FU56" i="16"/>
  <c r="FT53" i="16"/>
  <c r="FT58" i="16" s="1"/>
  <c r="FT57" i="16"/>
  <c r="FU47" i="16"/>
  <c r="FV46" i="16"/>
  <c r="ME5" i="16"/>
  <c r="ME6" i="16" s="1"/>
  <c r="MD53" i="16"/>
  <c r="MD54" i="16" s="1"/>
  <c r="MF46" i="16"/>
  <c r="MF47" i="16" s="1"/>
  <c r="MC57" i="16"/>
  <c r="MC59" i="16"/>
  <c r="MC58" i="16"/>
  <c r="MD56" i="16"/>
  <c r="ME51" i="16"/>
  <c r="ME52" i="16" s="1"/>
  <c r="ME8" i="16"/>
  <c r="ME9" i="16" s="1"/>
  <c r="MD13" i="16"/>
  <c r="MF3" i="16"/>
  <c r="MF4" i="16" s="1"/>
  <c r="MD11" i="16" l="1"/>
  <c r="MD16" i="16" s="1"/>
  <c r="FT54" i="16"/>
  <c r="FT59" i="16" s="1"/>
  <c r="FU53" i="16"/>
  <c r="FU57" i="16"/>
  <c r="ME10" i="16"/>
  <c r="ME15" i="16" s="1"/>
  <c r="ME14" i="16"/>
  <c r="ME11" i="16"/>
  <c r="ME16" i="16" s="1"/>
  <c r="FU48" i="16"/>
  <c r="FU49" i="16"/>
  <c r="FV52" i="16"/>
  <c r="FW51" i="16"/>
  <c r="FV56" i="16"/>
  <c r="MF5" i="16"/>
  <c r="MF6" i="16" s="1"/>
  <c r="ME53" i="16"/>
  <c r="ME54" i="16" s="1"/>
  <c r="FV47" i="16"/>
  <c r="FW46" i="16"/>
  <c r="MF48" i="16"/>
  <c r="MF49" i="16" s="1"/>
  <c r="MF51" i="16"/>
  <c r="MF52" i="16" s="1"/>
  <c r="ME56" i="16"/>
  <c r="MD57" i="16"/>
  <c r="MD58" i="16"/>
  <c r="MD59" i="16"/>
  <c r="MG46" i="16"/>
  <c r="MG47" i="16" s="1"/>
  <c r="MG3" i="16"/>
  <c r="MG4" i="16" s="1"/>
  <c r="MF8" i="16"/>
  <c r="MF9" i="16" s="1"/>
  <c r="ME13" i="16"/>
  <c r="FU58" i="16" l="1"/>
  <c r="FU54" i="16"/>
  <c r="FU59" i="16" s="1"/>
  <c r="MF14" i="16"/>
  <c r="MF10" i="16"/>
  <c r="MF15" i="16" s="1"/>
  <c r="MG5" i="16"/>
  <c r="MG6" i="16" s="1"/>
  <c r="FV48" i="16"/>
  <c r="FV49" i="16" s="1"/>
  <c r="FV53" i="16"/>
  <c r="FV58" i="16" s="1"/>
  <c r="FV57" i="16"/>
  <c r="FW47" i="16"/>
  <c r="FX46" i="16"/>
  <c r="MG48" i="16"/>
  <c r="MG49" i="16" s="1"/>
  <c r="MF53" i="16"/>
  <c r="MF54" i="16" s="1"/>
  <c r="FW52" i="16"/>
  <c r="FX51" i="16"/>
  <c r="FW56" i="16"/>
  <c r="MH46" i="16"/>
  <c r="MH47" i="16" s="1"/>
  <c r="ME57" i="16"/>
  <c r="ME58" i="16"/>
  <c r="ME59" i="16"/>
  <c r="MF56" i="16"/>
  <c r="MG51" i="16"/>
  <c r="MG52" i="16" s="1"/>
  <c r="MF13" i="16"/>
  <c r="MG8" i="16"/>
  <c r="MG9" i="16" s="1"/>
  <c r="MH3" i="16"/>
  <c r="MH4" i="16" s="1"/>
  <c r="MF11" i="16" l="1"/>
  <c r="MF16" i="16" s="1"/>
  <c r="FV54" i="16"/>
  <c r="FV59" i="16" s="1"/>
  <c r="FW53" i="16"/>
  <c r="FW58" i="16" s="1"/>
  <c r="FW57" i="16"/>
  <c r="FX52" i="16"/>
  <c r="FY51" i="16"/>
  <c r="FX56" i="16"/>
  <c r="MG14" i="16"/>
  <c r="MG10" i="16"/>
  <c r="MG15" i="16" s="1"/>
  <c r="FX47" i="16"/>
  <c r="FY46" i="16"/>
  <c r="MH5" i="16"/>
  <c r="MH6" i="16" s="1"/>
  <c r="MG53" i="16"/>
  <c r="MG54" i="16" s="1"/>
  <c r="FW48" i="16"/>
  <c r="FW49" i="16" s="1"/>
  <c r="MH48" i="16"/>
  <c r="MH49" i="16" s="1"/>
  <c r="MF57" i="16"/>
  <c r="MF58" i="16"/>
  <c r="MF59" i="16"/>
  <c r="MG56" i="16"/>
  <c r="MH51" i="16"/>
  <c r="MH52" i="16" s="1"/>
  <c r="MI46" i="16"/>
  <c r="MI47" i="16" s="1"/>
  <c r="MI3" i="16"/>
  <c r="MI4" i="16" s="1"/>
  <c r="MH8" i="16"/>
  <c r="MH9" i="16" s="1"/>
  <c r="MG13" i="16"/>
  <c r="MG11" i="16" l="1"/>
  <c r="MG16" i="16" s="1"/>
  <c r="FW54" i="16"/>
  <c r="FW59" i="16" s="1"/>
  <c r="FX53" i="16"/>
  <c r="FX57" i="16"/>
  <c r="MH53" i="16"/>
  <c r="MH54" i="16" s="1"/>
  <c r="MI5" i="16"/>
  <c r="MI6" i="16" s="1"/>
  <c r="FX48" i="16"/>
  <c r="FX49" i="16" s="1"/>
  <c r="MH10" i="16"/>
  <c r="MH15" i="16" s="1"/>
  <c r="MH14" i="16"/>
  <c r="MI48" i="16"/>
  <c r="MI49" i="16" s="1"/>
  <c r="FY52" i="16"/>
  <c r="FZ51" i="16"/>
  <c r="FY56" i="16"/>
  <c r="FY47" i="16"/>
  <c r="FZ46" i="16"/>
  <c r="MG58" i="16"/>
  <c r="MG59" i="16"/>
  <c r="MG57" i="16"/>
  <c r="MJ46" i="16"/>
  <c r="MJ47" i="16" s="1"/>
  <c r="MH56" i="16"/>
  <c r="MI51" i="16"/>
  <c r="MI52" i="16" s="1"/>
  <c r="MI8" i="16"/>
  <c r="MI9" i="16" s="1"/>
  <c r="MH13" i="16"/>
  <c r="MJ3" i="16"/>
  <c r="MJ4" i="16" s="1"/>
  <c r="FX58" i="16" l="1"/>
  <c r="MH11" i="16"/>
  <c r="MH16" i="16" s="1"/>
  <c r="FX54" i="16"/>
  <c r="FX59" i="16" s="1"/>
  <c r="MJ5" i="16"/>
  <c r="MJ6" i="16"/>
  <c r="FZ52" i="16"/>
  <c r="GA51" i="16"/>
  <c r="FZ56" i="16"/>
  <c r="FY53" i="16"/>
  <c r="FY57" i="16"/>
  <c r="FY48" i="16"/>
  <c r="FY49" i="16" s="1"/>
  <c r="MI10" i="16"/>
  <c r="MI15" i="16" s="1"/>
  <c r="MI14" i="16"/>
  <c r="MI53" i="16"/>
  <c r="MI54" i="16" s="1"/>
  <c r="MJ48" i="16"/>
  <c r="MJ49" i="16" s="1"/>
  <c r="FZ47" i="16"/>
  <c r="GA46" i="16"/>
  <c r="MH57" i="16"/>
  <c r="MH58" i="16"/>
  <c r="MH59" i="16"/>
  <c r="MI56" i="16"/>
  <c r="MJ51" i="16"/>
  <c r="MJ52" i="16" s="1"/>
  <c r="MK46" i="16"/>
  <c r="MK47" i="16" s="1"/>
  <c r="MK3" i="16"/>
  <c r="MK4" i="16" s="1"/>
  <c r="MJ8" i="16"/>
  <c r="MJ9" i="16" s="1"/>
  <c r="MI13" i="16"/>
  <c r="FY58" i="16" l="1"/>
  <c r="MI11" i="16"/>
  <c r="MI16" i="16" s="1"/>
  <c r="FY54" i="16"/>
  <c r="FY59" i="16" s="1"/>
  <c r="GA52" i="16"/>
  <c r="GB51" i="16"/>
  <c r="GA56" i="16"/>
  <c r="MJ10" i="16"/>
  <c r="MJ15" i="16" s="1"/>
  <c r="MJ14" i="16"/>
  <c r="MJ11" i="16"/>
  <c r="MJ16" i="16" s="1"/>
  <c r="FZ53" i="16"/>
  <c r="FZ57" i="16"/>
  <c r="FZ48" i="16"/>
  <c r="FZ49" i="16" s="1"/>
  <c r="MK5" i="16"/>
  <c r="MK6" i="16" s="1"/>
  <c r="MK48" i="16"/>
  <c r="MK49" i="16" s="1"/>
  <c r="MJ53" i="16"/>
  <c r="MJ54" i="16" s="1"/>
  <c r="GA47" i="16"/>
  <c r="GB46" i="16"/>
  <c r="ML46" i="16"/>
  <c r="ML47" i="16" s="1"/>
  <c r="MJ56" i="16"/>
  <c r="MK51" i="16"/>
  <c r="MK52" i="16" s="1"/>
  <c r="MI57" i="16"/>
  <c r="MI58" i="16"/>
  <c r="MI59" i="16"/>
  <c r="MK8" i="16"/>
  <c r="MK9" i="16" s="1"/>
  <c r="MJ13" i="16"/>
  <c r="ML3" i="16"/>
  <c r="ML4" i="16" s="1"/>
  <c r="FZ58" i="16" l="1"/>
  <c r="FZ54" i="16"/>
  <c r="FZ59" i="16" s="1"/>
  <c r="ML5" i="16"/>
  <c r="ML6" i="16"/>
  <c r="MK10" i="16"/>
  <c r="MK15" i="16" s="1"/>
  <c r="MK14" i="16"/>
  <c r="MK11" i="16"/>
  <c r="MK16" i="16" s="1"/>
  <c r="MK53" i="16"/>
  <c r="MK54" i="16"/>
  <c r="GA48" i="16"/>
  <c r="GA49" i="16" s="1"/>
  <c r="ML48" i="16"/>
  <c r="ML49" i="16" s="1"/>
  <c r="GB52" i="16"/>
  <c r="GC51" i="16"/>
  <c r="GB56" i="16"/>
  <c r="GB47" i="16"/>
  <c r="GC46" i="16"/>
  <c r="GA53" i="16"/>
  <c r="GA57" i="16"/>
  <c r="MJ57" i="16"/>
  <c r="MJ59" i="16"/>
  <c r="MJ58" i="16"/>
  <c r="MM46" i="16"/>
  <c r="MM47" i="16" s="1"/>
  <c r="MK56" i="16"/>
  <c r="ML51" i="16"/>
  <c r="ML52" i="16" s="1"/>
  <c r="ML8" i="16"/>
  <c r="ML9" i="16" s="1"/>
  <c r="MK13" i="16"/>
  <c r="MM3" i="16"/>
  <c r="MM4" i="16" s="1"/>
  <c r="GA58" i="16" l="1"/>
  <c r="GA54" i="16"/>
  <c r="GA59" i="16" s="1"/>
  <c r="GB48" i="16"/>
  <c r="GB49" i="16" s="1"/>
  <c r="ML14" i="16"/>
  <c r="ML10" i="16"/>
  <c r="ML15" i="16" s="1"/>
  <c r="GC47" i="16"/>
  <c r="GD46" i="16"/>
  <c r="ML53" i="16"/>
  <c r="ML54" i="16"/>
  <c r="MM48" i="16"/>
  <c r="MM49" i="16" s="1"/>
  <c r="MM5" i="16"/>
  <c r="MM6" i="16" s="1"/>
  <c r="GC52" i="16"/>
  <c r="GD51" i="16"/>
  <c r="GC56" i="16"/>
  <c r="GB53" i="16"/>
  <c r="GB57" i="16"/>
  <c r="MM51" i="16"/>
  <c r="MM52" i="16" s="1"/>
  <c r="ML56" i="16"/>
  <c r="MK57" i="16"/>
  <c r="MK59" i="16"/>
  <c r="MK58" i="16"/>
  <c r="MN46" i="16"/>
  <c r="MN47" i="16" s="1"/>
  <c r="MN3" i="16"/>
  <c r="MN4" i="16" s="1"/>
  <c r="MM8" i="16"/>
  <c r="MM9" i="16" s="1"/>
  <c r="ML13" i="16"/>
  <c r="GB58" i="16" l="1"/>
  <c r="ML11" i="16"/>
  <c r="ML16" i="16" s="1"/>
  <c r="GB54" i="16"/>
  <c r="GB59" i="16" s="1"/>
  <c r="GC48" i="16"/>
  <c r="GC49" i="16" s="1"/>
  <c r="GD52" i="16"/>
  <c r="GE51" i="16"/>
  <c r="GD56" i="16"/>
  <c r="GC53" i="16"/>
  <c r="GC58" i="16" s="1"/>
  <c r="GC57" i="16"/>
  <c r="MM14" i="16"/>
  <c r="MM10" i="16"/>
  <c r="MM15" i="16" s="1"/>
  <c r="MN5" i="16"/>
  <c r="MN6" i="16" s="1"/>
  <c r="MN48" i="16"/>
  <c r="MN49" i="16" s="1"/>
  <c r="GD47" i="16"/>
  <c r="GE46" i="16"/>
  <c r="MM53" i="16"/>
  <c r="MM54" i="16" s="1"/>
  <c r="MO46" i="16"/>
  <c r="MO47" i="16" s="1"/>
  <c r="MM56" i="16"/>
  <c r="MN51" i="16"/>
  <c r="MN52" i="16" s="1"/>
  <c r="ML57" i="16"/>
  <c r="ML59" i="16"/>
  <c r="ML58" i="16"/>
  <c r="MO3" i="16"/>
  <c r="MO4" i="16" s="1"/>
  <c r="MN8" i="16"/>
  <c r="MN9" i="16" s="1"/>
  <c r="MM13" i="16"/>
  <c r="MM11" i="16" l="1"/>
  <c r="MM16" i="16" s="1"/>
  <c r="GC54" i="16"/>
  <c r="GC59" i="16" s="1"/>
  <c r="GE47" i="16"/>
  <c r="GF46" i="16"/>
  <c r="GD48" i="16"/>
  <c r="GD49" i="16" s="1"/>
  <c r="MN53" i="16"/>
  <c r="MN54" i="16" s="1"/>
  <c r="GD53" i="16"/>
  <c r="GD58" i="16" s="1"/>
  <c r="GD57" i="16"/>
  <c r="MO5" i="16"/>
  <c r="MO6" i="16" s="1"/>
  <c r="GE52" i="16"/>
  <c r="GF51" i="16"/>
  <c r="GE56" i="16"/>
  <c r="MN14" i="16"/>
  <c r="MN10" i="16"/>
  <c r="MN15" i="16" s="1"/>
  <c r="MO48" i="16"/>
  <c r="MO49" i="16" s="1"/>
  <c r="MO51" i="16"/>
  <c r="MO52" i="16" s="1"/>
  <c r="MN56" i="16"/>
  <c r="MP46" i="16"/>
  <c r="MP47" i="16" s="1"/>
  <c r="MM57" i="16"/>
  <c r="MM59" i="16"/>
  <c r="MM58" i="16"/>
  <c r="MO8" i="16"/>
  <c r="MO9" i="16" s="1"/>
  <c r="MN13" i="16"/>
  <c r="MP3" i="16"/>
  <c r="MP4" i="16" s="1"/>
  <c r="MN11" i="16" l="1"/>
  <c r="MN16" i="16" s="1"/>
  <c r="GD54" i="16"/>
  <c r="GD59" i="16" s="1"/>
  <c r="GE53" i="16"/>
  <c r="GE58" i="16" s="1"/>
  <c r="GE57" i="16"/>
  <c r="MP5" i="16"/>
  <c r="MP6" i="16" s="1"/>
  <c r="MO14" i="16"/>
  <c r="MO10" i="16"/>
  <c r="MO15" i="16" s="1"/>
  <c r="GF52" i="16"/>
  <c r="GG51" i="16"/>
  <c r="GF56" i="16"/>
  <c r="MP48" i="16"/>
  <c r="MP49" i="16" s="1"/>
  <c r="MO53" i="16"/>
  <c r="MO54" i="16" s="1"/>
  <c r="GF47" i="16"/>
  <c r="GG46" i="16"/>
  <c r="GE48" i="16"/>
  <c r="GE49" i="16" s="1"/>
  <c r="MQ46" i="16"/>
  <c r="MQ47" i="16" s="1"/>
  <c r="MN57" i="16"/>
  <c r="MN59" i="16"/>
  <c r="MN58" i="16"/>
  <c r="MO56" i="16"/>
  <c r="MP51" i="16"/>
  <c r="MP52" i="16" s="1"/>
  <c r="MQ3" i="16"/>
  <c r="MQ4" i="16" s="1"/>
  <c r="MP8" i="16"/>
  <c r="MP9" i="16" s="1"/>
  <c r="MO13" i="16"/>
  <c r="MO11" i="16" l="1"/>
  <c r="MO16" i="16" s="1"/>
  <c r="GE54" i="16"/>
  <c r="GE59" i="16" s="1"/>
  <c r="MP53" i="16"/>
  <c r="MP54" i="16" s="1"/>
  <c r="MP14" i="16"/>
  <c r="MP10" i="16"/>
  <c r="MP15" i="16" s="1"/>
  <c r="MP11" i="16"/>
  <c r="MP16" i="16" s="1"/>
  <c r="GG47" i="16"/>
  <c r="GH46" i="16"/>
  <c r="GF48" i="16"/>
  <c r="GF49" i="16" s="1"/>
  <c r="GF53" i="16"/>
  <c r="GF58" i="16" s="1"/>
  <c r="GF57" i="16"/>
  <c r="MQ48" i="16"/>
  <c r="MQ49" i="16" s="1"/>
  <c r="MQ5" i="16"/>
  <c r="MQ6" i="16" s="1"/>
  <c r="GG52" i="16"/>
  <c r="GH51" i="16"/>
  <c r="GG56" i="16"/>
  <c r="MO57" i="16"/>
  <c r="MO59" i="16"/>
  <c r="MO58" i="16"/>
  <c r="MP56" i="16"/>
  <c r="MQ51" i="16"/>
  <c r="MQ52" i="16" s="1"/>
  <c r="MR46" i="16"/>
  <c r="MR47" i="16" s="1"/>
  <c r="MQ8" i="16"/>
  <c r="MQ9" i="16" s="1"/>
  <c r="MP13" i="16"/>
  <c r="MR3" i="16"/>
  <c r="MR4" i="16" s="1"/>
  <c r="GF54" i="16" l="1"/>
  <c r="GF59" i="16" s="1"/>
  <c r="MQ53" i="16"/>
  <c r="MQ54" i="16" s="1"/>
  <c r="MR5" i="16"/>
  <c r="MR6" i="16"/>
  <c r="GH47" i="16"/>
  <c r="GI46" i="16"/>
  <c r="MQ10" i="16"/>
  <c r="MQ15" i="16" s="1"/>
  <c r="MQ14" i="16"/>
  <c r="MQ11" i="16"/>
  <c r="MQ16" i="16" s="1"/>
  <c r="GG48" i="16"/>
  <c r="GG49" i="16" s="1"/>
  <c r="GH52" i="16"/>
  <c r="GI51" i="16"/>
  <c r="GH56" i="16"/>
  <c r="GG53" i="16"/>
  <c r="GG57" i="16"/>
  <c r="MR48" i="16"/>
  <c r="MR49" i="16" s="1"/>
  <c r="MS46" i="16"/>
  <c r="MS47" i="16" s="1"/>
  <c r="MP57" i="16"/>
  <c r="MP58" i="16"/>
  <c r="MP59" i="16"/>
  <c r="MR51" i="16"/>
  <c r="MR52" i="16" s="1"/>
  <c r="MQ56" i="16"/>
  <c r="MS3" i="16"/>
  <c r="MS4" i="16" s="1"/>
  <c r="MR8" i="16"/>
  <c r="MR9" i="16" s="1"/>
  <c r="MQ13" i="16"/>
  <c r="GG58" i="16" l="1"/>
  <c r="GG54" i="16"/>
  <c r="GG59" i="16" s="1"/>
  <c r="MS5" i="16"/>
  <c r="MS6" i="16"/>
  <c r="GI47" i="16"/>
  <c r="GJ46" i="16"/>
  <c r="MR53" i="16"/>
  <c r="MR54" i="16" s="1"/>
  <c r="GH53" i="16"/>
  <c r="GH58" i="16" s="1"/>
  <c r="GH57" i="16"/>
  <c r="MS48" i="16"/>
  <c r="MS49" i="16"/>
  <c r="MR14" i="16"/>
  <c r="MR10" i="16"/>
  <c r="MR15" i="16" s="1"/>
  <c r="GH48" i="16"/>
  <c r="GH49" i="16"/>
  <c r="GI52" i="16"/>
  <c r="GJ51" i="16"/>
  <c r="GI56" i="16"/>
  <c r="MT46" i="16"/>
  <c r="MT47" i="16" s="1"/>
  <c r="MQ57" i="16"/>
  <c r="MQ58" i="16"/>
  <c r="MQ59" i="16"/>
  <c r="MR56" i="16"/>
  <c r="MS51" i="16"/>
  <c r="MS52" i="16" s="1"/>
  <c r="MS8" i="16"/>
  <c r="MS9" i="16" s="1"/>
  <c r="MR13" i="16"/>
  <c r="MT3" i="16"/>
  <c r="MT4" i="16" s="1"/>
  <c r="GH54" i="16" l="1"/>
  <c r="GH59" i="16" s="1"/>
  <c r="MR11" i="16"/>
  <c r="MR16" i="16" s="1"/>
  <c r="MT5" i="16"/>
  <c r="MT6" i="16"/>
  <c r="MS10" i="16"/>
  <c r="MS11" i="16" s="1"/>
  <c r="GJ47" i="16"/>
  <c r="GK46" i="16"/>
  <c r="GI48" i="16"/>
  <c r="GI49" i="16" s="1"/>
  <c r="GJ52" i="16"/>
  <c r="GK51" i="16"/>
  <c r="GJ56" i="16"/>
  <c r="GI53" i="16"/>
  <c r="GI58" i="16" s="1"/>
  <c r="GI57" i="16"/>
  <c r="MT48" i="16"/>
  <c r="MT49" i="16"/>
  <c r="MS53" i="16"/>
  <c r="MS54" i="16" s="1"/>
  <c r="MR57" i="16"/>
  <c r="MR58" i="16"/>
  <c r="MR59" i="16"/>
  <c r="MS56" i="16"/>
  <c r="MT51" i="16"/>
  <c r="MT52" i="16" s="1"/>
  <c r="MU46" i="16"/>
  <c r="MU47" i="16" s="1"/>
  <c r="MU3" i="16"/>
  <c r="MU4" i="16" s="1"/>
  <c r="MT8" i="16"/>
  <c r="MT9" i="16" s="1"/>
  <c r="MS13" i="16"/>
  <c r="GI54" i="16" l="1"/>
  <c r="GI59" i="16" s="1"/>
  <c r="MT53" i="16"/>
  <c r="MT54" i="16"/>
  <c r="MU5" i="16"/>
  <c r="MU6" i="16" s="1"/>
  <c r="GJ53" i="16"/>
  <c r="GJ54" i="16"/>
  <c r="GJ57" i="16"/>
  <c r="GK47" i="16"/>
  <c r="GL46" i="16"/>
  <c r="MT10" i="16"/>
  <c r="MT11" i="16" s="1"/>
  <c r="MU48" i="16"/>
  <c r="MU49" i="16" s="1"/>
  <c r="GJ48" i="16"/>
  <c r="GJ49" i="16" s="1"/>
  <c r="GK52" i="16"/>
  <c r="GL51" i="16"/>
  <c r="GK56" i="16"/>
  <c r="MV46" i="16"/>
  <c r="MV47" i="16" s="1"/>
  <c r="MS58" i="16"/>
  <c r="MS59" i="16"/>
  <c r="MS57" i="16"/>
  <c r="MT56" i="16"/>
  <c r="MU51" i="16"/>
  <c r="MU52" i="16" s="1"/>
  <c r="MS15" i="16"/>
  <c r="MS16" i="16"/>
  <c r="MS14" i="16"/>
  <c r="MU8" i="16"/>
  <c r="MU9" i="16" s="1"/>
  <c r="MT13" i="16"/>
  <c r="MV3" i="16"/>
  <c r="MV4" i="16" s="1"/>
  <c r="GJ59" i="16" l="1"/>
  <c r="GJ58" i="16"/>
  <c r="MU10" i="16"/>
  <c r="MU11" i="16"/>
  <c r="GK48" i="16"/>
  <c r="GK49" i="16"/>
  <c r="GL47" i="16"/>
  <c r="GM46" i="16"/>
  <c r="GL52" i="16"/>
  <c r="GM51" i="16"/>
  <c r="GL56" i="16"/>
  <c r="GK53" i="16"/>
  <c r="GK58" i="16" s="1"/>
  <c r="GK57" i="16"/>
  <c r="MU53" i="16"/>
  <c r="MU54" i="16" s="1"/>
  <c r="MV5" i="16"/>
  <c r="MV6" i="16"/>
  <c r="MV48" i="16"/>
  <c r="MV49" i="16" s="1"/>
  <c r="MT57" i="16"/>
  <c r="MT58" i="16"/>
  <c r="MT59" i="16"/>
  <c r="MU56" i="16"/>
  <c r="MV51" i="16"/>
  <c r="MV52" i="16" s="1"/>
  <c r="MW46" i="16"/>
  <c r="MW47" i="16" s="1"/>
  <c r="MW3" i="16"/>
  <c r="MW4" i="16" s="1"/>
  <c r="MT16" i="16"/>
  <c r="MT14" i="16"/>
  <c r="MT15" i="16"/>
  <c r="MV8" i="16"/>
  <c r="MV9" i="16" s="1"/>
  <c r="MU13" i="16"/>
  <c r="GK54" i="16" l="1"/>
  <c r="GK59" i="16" s="1"/>
  <c r="GL53" i="16"/>
  <c r="GL57" i="16"/>
  <c r="MW48" i="16"/>
  <c r="MW49" i="16" s="1"/>
  <c r="GM47" i="16"/>
  <c r="GN46" i="16"/>
  <c r="GL48" i="16"/>
  <c r="GL49" i="16"/>
  <c r="MV53" i="16"/>
  <c r="MV54" i="16" s="1"/>
  <c r="MW5" i="16"/>
  <c r="MW6" i="16" s="1"/>
  <c r="GM52" i="16"/>
  <c r="GN51" i="16"/>
  <c r="GM56" i="16"/>
  <c r="MV10" i="16"/>
  <c r="MV11" i="16" s="1"/>
  <c r="MX46" i="16"/>
  <c r="MX47" i="16" s="1"/>
  <c r="MV56" i="16"/>
  <c r="MW51" i="16"/>
  <c r="MW52" i="16" s="1"/>
  <c r="MU57" i="16"/>
  <c r="MU59" i="16"/>
  <c r="MU58" i="16"/>
  <c r="MU15" i="16"/>
  <c r="MU16" i="16"/>
  <c r="MU14" i="16"/>
  <c r="MW8" i="16"/>
  <c r="MW9" i="16" s="1"/>
  <c r="MV13" i="16"/>
  <c r="MX3" i="16"/>
  <c r="MX4" i="16" s="1"/>
  <c r="GL58" i="16" l="1"/>
  <c r="GL54" i="16"/>
  <c r="GL59" i="16" s="1"/>
  <c r="MW10" i="16"/>
  <c r="MW11" i="16"/>
  <c r="GN47" i="16"/>
  <c r="GO46" i="16"/>
  <c r="GN52" i="16"/>
  <c r="GO51" i="16"/>
  <c r="GN56" i="16"/>
  <c r="MX5" i="16"/>
  <c r="MX6" i="16" s="1"/>
  <c r="GM48" i="16"/>
  <c r="GM49" i="16"/>
  <c r="GM53" i="16"/>
  <c r="GM57" i="16"/>
  <c r="MW53" i="16"/>
  <c r="MW54" i="16"/>
  <c r="MX48" i="16"/>
  <c r="MX49" i="16" s="1"/>
  <c r="MW56" i="16"/>
  <c r="MX51" i="16"/>
  <c r="MX52" i="16" s="1"/>
  <c r="MY46" i="16"/>
  <c r="MY47" i="16" s="1"/>
  <c r="MV57" i="16"/>
  <c r="MV59" i="16"/>
  <c r="MV58" i="16"/>
  <c r="MY3" i="16"/>
  <c r="MY4" i="16" s="1"/>
  <c r="MV15" i="16"/>
  <c r="MV14" i="16"/>
  <c r="MV16" i="16"/>
  <c r="MX8" i="16"/>
  <c r="MX9" i="16" s="1"/>
  <c r="MW13" i="16"/>
  <c r="GM58" i="16" l="1"/>
  <c r="GM54" i="16"/>
  <c r="GM59" i="16" s="1"/>
  <c r="GN53" i="16"/>
  <c r="GN54" i="16"/>
  <c r="GN57" i="16"/>
  <c r="GO47" i="16"/>
  <c r="GP46" i="16"/>
  <c r="GO52" i="16"/>
  <c r="GP51" i="16"/>
  <c r="GO56" i="16"/>
  <c r="GN48" i="16"/>
  <c r="GN49" i="16" s="1"/>
  <c r="MY5" i="16"/>
  <c r="MY6" i="16" s="1"/>
  <c r="MX53" i="16"/>
  <c r="MX54" i="16" s="1"/>
  <c r="MY48" i="16"/>
  <c r="MY49" i="16"/>
  <c r="MX10" i="16"/>
  <c r="MX11" i="16" s="1"/>
  <c r="MZ46" i="16"/>
  <c r="MZ47" i="16" s="1"/>
  <c r="MW57" i="16"/>
  <c r="MW59" i="16"/>
  <c r="MW58" i="16"/>
  <c r="MX56" i="16"/>
  <c r="MY51" i="16"/>
  <c r="MY52" i="16" s="1"/>
  <c r="MW15" i="16"/>
  <c r="MW14" i="16"/>
  <c r="MW16" i="16"/>
  <c r="MY8" i="16"/>
  <c r="MY9" i="16" s="1"/>
  <c r="MX13" i="16"/>
  <c r="MZ3" i="16"/>
  <c r="MZ4" i="16" s="1"/>
  <c r="GN59" i="16" l="1"/>
  <c r="GN58" i="16"/>
  <c r="MY10" i="16"/>
  <c r="MY11" i="16" s="1"/>
  <c r="GP47" i="16"/>
  <c r="GQ46" i="16"/>
  <c r="GP52" i="16"/>
  <c r="GQ51" i="16"/>
  <c r="GP56" i="16"/>
  <c r="GO48" i="16"/>
  <c r="GO49" i="16" s="1"/>
  <c r="GO53" i="16"/>
  <c r="GO58" i="16" s="1"/>
  <c r="GO57" i="16"/>
  <c r="MZ5" i="16"/>
  <c r="MZ6" i="16" s="1"/>
  <c r="MY53" i="16"/>
  <c r="MY54" i="16" s="1"/>
  <c r="MZ48" i="16"/>
  <c r="MZ49" i="16" s="1"/>
  <c r="MY56" i="16"/>
  <c r="MZ51" i="16"/>
  <c r="MZ52" i="16" s="1"/>
  <c r="MX57" i="16"/>
  <c r="MX59" i="16"/>
  <c r="MX58" i="16"/>
  <c r="NA46" i="16"/>
  <c r="NA47" i="16" s="1"/>
  <c r="MX15" i="16"/>
  <c r="MX14" i="16"/>
  <c r="MX16" i="16"/>
  <c r="NA3" i="16"/>
  <c r="NA4" i="16" s="1"/>
  <c r="MZ8" i="16"/>
  <c r="MZ9" i="16" s="1"/>
  <c r="MY13" i="16"/>
  <c r="GO54" i="16" l="1"/>
  <c r="GO59" i="16" s="1"/>
  <c r="GP48" i="16"/>
  <c r="GP49" i="16" s="1"/>
  <c r="NA5" i="16"/>
  <c r="NA6" i="16"/>
  <c r="GQ52" i="16"/>
  <c r="GR51" i="16"/>
  <c r="GQ56" i="16"/>
  <c r="GQ47" i="16"/>
  <c r="GR46" i="16"/>
  <c r="MZ53" i="16"/>
  <c r="MZ54" i="16" s="1"/>
  <c r="NA48" i="16"/>
  <c r="NA49" i="16" s="1"/>
  <c r="GP53" i="16"/>
  <c r="GP58" i="16" s="1"/>
  <c r="GP57" i="16"/>
  <c r="MZ10" i="16"/>
  <c r="MZ11" i="16"/>
  <c r="NB46" i="16"/>
  <c r="NB47" i="16" s="1"/>
  <c r="MZ56" i="16"/>
  <c r="NA51" i="16"/>
  <c r="NA52" i="16" s="1"/>
  <c r="MY57" i="16"/>
  <c r="MY59" i="16"/>
  <c r="MY58" i="16"/>
  <c r="NA8" i="16"/>
  <c r="NA9" i="16" s="1"/>
  <c r="MZ13" i="16"/>
  <c r="MY15" i="16"/>
  <c r="MY16" i="16"/>
  <c r="MY14" i="16"/>
  <c r="NB3" i="16"/>
  <c r="NB4" i="16" s="1"/>
  <c r="GP54" i="16" l="1"/>
  <c r="GP59" i="16" s="1"/>
  <c r="GQ48" i="16"/>
  <c r="GQ49" i="16" s="1"/>
  <c r="NA10" i="16"/>
  <c r="NA11" i="16"/>
  <c r="GQ53" i="16"/>
  <c r="GQ58" i="16" s="1"/>
  <c r="GQ57" i="16"/>
  <c r="GR47" i="16"/>
  <c r="GS46" i="16"/>
  <c r="GR52" i="16"/>
  <c r="GS51" i="16"/>
  <c r="GR56" i="16"/>
  <c r="NA53" i="16"/>
  <c r="NA54" i="16" s="1"/>
  <c r="NB5" i="16"/>
  <c r="NB6" i="16"/>
  <c r="NB48" i="16"/>
  <c r="NB49" i="16"/>
  <c r="MZ57" i="16"/>
  <c r="MZ59" i="16"/>
  <c r="MZ58" i="16"/>
  <c r="NA56" i="16"/>
  <c r="NB51" i="16"/>
  <c r="NB52" i="16" s="1"/>
  <c r="NC46" i="16"/>
  <c r="NC47" i="16" s="1"/>
  <c r="NC3" i="16"/>
  <c r="NC4" i="16" s="1"/>
  <c r="MZ15" i="16"/>
  <c r="MZ14" i="16"/>
  <c r="MZ16" i="16"/>
  <c r="NA13" i="16"/>
  <c r="NB8" i="16"/>
  <c r="NB9" i="16" s="1"/>
  <c r="GQ54" i="16" l="1"/>
  <c r="GQ59" i="16" s="1"/>
  <c r="GR48" i="16"/>
  <c r="GR49" i="16"/>
  <c r="NB53" i="16"/>
  <c r="NB54" i="16" s="1"/>
  <c r="GS47" i="16"/>
  <c r="GT46" i="16"/>
  <c r="NC5" i="16"/>
  <c r="NC6" i="16" s="1"/>
  <c r="GS52" i="16"/>
  <c r="GT51" i="16"/>
  <c r="GS56" i="16"/>
  <c r="NC48" i="16"/>
  <c r="NC49" i="16" s="1"/>
  <c r="NB10" i="16"/>
  <c r="NB11" i="16" s="1"/>
  <c r="GR53" i="16"/>
  <c r="GR57" i="16"/>
  <c r="ND46" i="16"/>
  <c r="ND47" i="16" s="1"/>
  <c r="NB56" i="16"/>
  <c r="NC51" i="16"/>
  <c r="NC52" i="16" s="1"/>
  <c r="NA57" i="16"/>
  <c r="NA59" i="16"/>
  <c r="NA58" i="16"/>
  <c r="NC8" i="16"/>
  <c r="NC9" i="16" s="1"/>
  <c r="NB13" i="16"/>
  <c r="NA16" i="16"/>
  <c r="NA15" i="16"/>
  <c r="NA14" i="16"/>
  <c r="ND3" i="16"/>
  <c r="ND4" i="16" s="1"/>
  <c r="GR58" i="16" l="1"/>
  <c r="GR54" i="16"/>
  <c r="GR59" i="16" s="1"/>
  <c r="GS48" i="16"/>
  <c r="GS49" i="16"/>
  <c r="GT47" i="16"/>
  <c r="GU46" i="16"/>
  <c r="GS53" i="16"/>
  <c r="GS58" i="16" s="1"/>
  <c r="GS57" i="16"/>
  <c r="NC10" i="16"/>
  <c r="NC11" i="16" s="1"/>
  <c r="ND5" i="16"/>
  <c r="ND6" i="16" s="1"/>
  <c r="NC53" i="16"/>
  <c r="NC54" i="16" s="1"/>
  <c r="ND48" i="16"/>
  <c r="ND49" i="16" s="1"/>
  <c r="GT52" i="16"/>
  <c r="GU51" i="16"/>
  <c r="GT56" i="16"/>
  <c r="NE46" i="16"/>
  <c r="NE47" i="16" s="1"/>
  <c r="NB57" i="16"/>
  <c r="NB58" i="16"/>
  <c r="NB59" i="16"/>
  <c r="NC56" i="16"/>
  <c r="ND51" i="16"/>
  <c r="ND52" i="16" s="1"/>
  <c r="NE3" i="16"/>
  <c r="NE4" i="16" s="1"/>
  <c r="NB16" i="16"/>
  <c r="NB15" i="16"/>
  <c r="NB14" i="16"/>
  <c r="ND8" i="16"/>
  <c r="ND9" i="16" s="1"/>
  <c r="NC13" i="16"/>
  <c r="GS54" i="16" l="1"/>
  <c r="GS59" i="16" s="1"/>
  <c r="GT53" i="16"/>
  <c r="GT57" i="16"/>
  <c r="GT48" i="16"/>
  <c r="GT49" i="16" s="1"/>
  <c r="GU52" i="16"/>
  <c r="GV51" i="16"/>
  <c r="GU56" i="16"/>
  <c r="NE5" i="16"/>
  <c r="NE6" i="16" s="1"/>
  <c r="GU47" i="16"/>
  <c r="GV46" i="16"/>
  <c r="ND53" i="16"/>
  <c r="ND54" i="16" s="1"/>
  <c r="ND10" i="16"/>
  <c r="ND11" i="16" s="1"/>
  <c r="NE48" i="16"/>
  <c r="NE49" i="16"/>
  <c r="NE51" i="16"/>
  <c r="NE52" i="16" s="1"/>
  <c r="ND56" i="16"/>
  <c r="NC57" i="16"/>
  <c r="NC58" i="16"/>
  <c r="NC59" i="16"/>
  <c r="NF46" i="16"/>
  <c r="NF47" i="16" s="1"/>
  <c r="NE8" i="16"/>
  <c r="NE9" i="16" s="1"/>
  <c r="ND13" i="16"/>
  <c r="NC15" i="16"/>
  <c r="NC16" i="16"/>
  <c r="NC14" i="16"/>
  <c r="NF3" i="16"/>
  <c r="NF4" i="16" s="1"/>
  <c r="GT58" i="16" l="1"/>
  <c r="GT54" i="16"/>
  <c r="GT59" i="16" s="1"/>
  <c r="GU53" i="16"/>
  <c r="GU57" i="16"/>
  <c r="GV47" i="16"/>
  <c r="GW46" i="16"/>
  <c r="GV52" i="16"/>
  <c r="GW51" i="16"/>
  <c r="GV56" i="16"/>
  <c r="NE10" i="16"/>
  <c r="NE11" i="16" s="1"/>
  <c r="NF5" i="16"/>
  <c r="NF6" i="16" s="1"/>
  <c r="GU48" i="16"/>
  <c r="GU49" i="16" s="1"/>
  <c r="NF48" i="16"/>
  <c r="NF49" i="16" s="1"/>
  <c r="NE53" i="16"/>
  <c r="NE54" i="16"/>
  <c r="NE56" i="16"/>
  <c r="NF51" i="16"/>
  <c r="NF52" i="16" s="1"/>
  <c r="NG46" i="16"/>
  <c r="NG47" i="16" s="1"/>
  <c r="ND57" i="16"/>
  <c r="ND58" i="16"/>
  <c r="ND59" i="16"/>
  <c r="NG3" i="16"/>
  <c r="NG4" i="16" s="1"/>
  <c r="NF8" i="16"/>
  <c r="NF9" i="16" s="1"/>
  <c r="NE13" i="16"/>
  <c r="ND16" i="16"/>
  <c r="ND15" i="16"/>
  <c r="ND14" i="16"/>
  <c r="GU58" i="16" l="1"/>
  <c r="GU54" i="16"/>
  <c r="GU59" i="16" s="1"/>
  <c r="GV48" i="16"/>
  <c r="GV49" i="16"/>
  <c r="GW47" i="16"/>
  <c r="GX46" i="16"/>
  <c r="NF10" i="16"/>
  <c r="NF11" i="16" s="1"/>
  <c r="NG5" i="16"/>
  <c r="NG6" i="16" s="1"/>
  <c r="GW52" i="16"/>
  <c r="GX51" i="16"/>
  <c r="GW56" i="16"/>
  <c r="GV53" i="16"/>
  <c r="GV58" i="16" s="1"/>
  <c r="GV57" i="16"/>
  <c r="NG48" i="16"/>
  <c r="NG49" i="16"/>
  <c r="NF53" i="16"/>
  <c r="NF54" i="16" s="1"/>
  <c r="NF56" i="16"/>
  <c r="NG51" i="16"/>
  <c r="NG52" i="16" s="1"/>
  <c r="NH46" i="16"/>
  <c r="NH47" i="16" s="1"/>
  <c r="NE58" i="16"/>
  <c r="NE59" i="16"/>
  <c r="NE57" i="16"/>
  <c r="NE15" i="16"/>
  <c r="NE16" i="16"/>
  <c r="NE14" i="16"/>
  <c r="NG8" i="16"/>
  <c r="NG9" i="16" s="1"/>
  <c r="NF13" i="16"/>
  <c r="NH3" i="16"/>
  <c r="NH4" i="16" s="1"/>
  <c r="GV54" i="16" l="1"/>
  <c r="GV59" i="16" s="1"/>
  <c r="NG10" i="16"/>
  <c r="NG11" i="16"/>
  <c r="GX47" i="16"/>
  <c r="GY46" i="16"/>
  <c r="GW48" i="16"/>
  <c r="GW49" i="16"/>
  <c r="GW53" i="16"/>
  <c r="GW58" i="16" s="1"/>
  <c r="GW57" i="16"/>
  <c r="NH48" i="16"/>
  <c r="NH49" i="16" s="1"/>
  <c r="NH5" i="16"/>
  <c r="NH6" i="16" s="1"/>
  <c r="NG53" i="16"/>
  <c r="NG54" i="16" s="1"/>
  <c r="GX52" i="16"/>
  <c r="GY51" i="16"/>
  <c r="GX56" i="16"/>
  <c r="NF57" i="16"/>
  <c r="NF58" i="16"/>
  <c r="NF59" i="16"/>
  <c r="NI46" i="16"/>
  <c r="NI47" i="16" s="1"/>
  <c r="NG56" i="16"/>
  <c r="NH51" i="16"/>
  <c r="NH52" i="16" s="1"/>
  <c r="NI3" i="16"/>
  <c r="NI4" i="16" s="1"/>
  <c r="NF16" i="16"/>
  <c r="NF14" i="16"/>
  <c r="NF15" i="16"/>
  <c r="NH8" i="16"/>
  <c r="NH9" i="16" s="1"/>
  <c r="NG13" i="16"/>
  <c r="GW54" i="16" l="1"/>
  <c r="GW59" i="16" s="1"/>
  <c r="GY52" i="16"/>
  <c r="GZ51" i="16"/>
  <c r="GY56" i="16"/>
  <c r="GX53" i="16"/>
  <c r="GX57" i="16"/>
  <c r="NI5" i="16"/>
  <c r="NI6" i="16" s="1"/>
  <c r="GX48" i="16"/>
  <c r="GX49" i="16" s="1"/>
  <c r="GY47" i="16"/>
  <c r="GZ46" i="16"/>
  <c r="NH53" i="16"/>
  <c r="NH54" i="16" s="1"/>
  <c r="NI48" i="16"/>
  <c r="NI49" i="16" s="1"/>
  <c r="NH10" i="16"/>
  <c r="NH11" i="16" s="1"/>
  <c r="NG57" i="16"/>
  <c r="NG58" i="16"/>
  <c r="NG59" i="16"/>
  <c r="NJ46" i="16"/>
  <c r="NJ47" i="16" s="1"/>
  <c r="NH56" i="16"/>
  <c r="NI51" i="16"/>
  <c r="NI52" i="16" s="1"/>
  <c r="NG15" i="16"/>
  <c r="NG16" i="16"/>
  <c r="NG14" i="16"/>
  <c r="NI8" i="16"/>
  <c r="NI9" i="16" s="1"/>
  <c r="NH13" i="16"/>
  <c r="NJ3" i="16"/>
  <c r="NJ4" i="16" s="1"/>
  <c r="GX58" i="16" l="1"/>
  <c r="GX54" i="16"/>
  <c r="GX59" i="16" s="1"/>
  <c r="NI10" i="16"/>
  <c r="NI11" i="16"/>
  <c r="GZ47" i="16"/>
  <c r="HA46" i="16"/>
  <c r="NJ5" i="16"/>
  <c r="NJ6" i="16" s="1"/>
  <c r="GY48" i="16"/>
  <c r="GY49" i="16" s="1"/>
  <c r="GZ52" i="16"/>
  <c r="HA51" i="16"/>
  <c r="GZ56" i="16"/>
  <c r="NI53" i="16"/>
  <c r="NI54" i="16" s="1"/>
  <c r="NJ48" i="16"/>
  <c r="NJ49" i="16" s="1"/>
  <c r="GY53" i="16"/>
  <c r="GY57" i="16"/>
  <c r="NI56" i="16"/>
  <c r="NJ51" i="16"/>
  <c r="NJ52" i="16" s="1"/>
  <c r="NH57" i="16"/>
  <c r="NH59" i="16"/>
  <c r="NH58" i="16"/>
  <c r="NK46" i="16"/>
  <c r="NK47" i="16" s="1"/>
  <c r="NH15" i="16"/>
  <c r="NH14" i="16"/>
  <c r="NH16" i="16"/>
  <c r="NJ8" i="16"/>
  <c r="NJ9" i="16" s="1"/>
  <c r="NI13" i="16"/>
  <c r="NK3" i="16"/>
  <c r="NK4" i="16" s="1"/>
  <c r="GY58" i="16" l="1"/>
  <c r="GY54" i="16"/>
  <c r="GY59" i="16" s="1"/>
  <c r="NJ10" i="16"/>
  <c r="NJ11" i="16"/>
  <c r="HA47" i="16"/>
  <c r="HB46" i="16"/>
  <c r="NK48" i="16"/>
  <c r="NK49" i="16"/>
  <c r="GZ48" i="16"/>
  <c r="GZ49" i="16" s="1"/>
  <c r="GZ53" i="16"/>
  <c r="GZ57" i="16"/>
  <c r="NK5" i="16"/>
  <c r="NK6" i="16" s="1"/>
  <c r="NJ53" i="16"/>
  <c r="NJ54" i="16" s="1"/>
  <c r="HA52" i="16"/>
  <c r="HB51" i="16"/>
  <c r="HA56" i="16"/>
  <c r="NJ56" i="16"/>
  <c r="NK51" i="16"/>
  <c r="NK52" i="16" s="1"/>
  <c r="NL46" i="16"/>
  <c r="NL47" i="16" s="1"/>
  <c r="NI57" i="16"/>
  <c r="NI59" i="16"/>
  <c r="NI58" i="16"/>
  <c r="NK8" i="16"/>
  <c r="NK9" i="16" s="1"/>
  <c r="NJ13" i="16"/>
  <c r="NL3" i="16"/>
  <c r="NL4" i="16" s="1"/>
  <c r="NI15" i="16"/>
  <c r="NI14" i="16"/>
  <c r="NI16" i="16"/>
  <c r="GZ58" i="16" l="1"/>
  <c r="GZ54" i="16"/>
  <c r="GZ59" i="16" s="1"/>
  <c r="HA53" i="16"/>
  <c r="HA57" i="16"/>
  <c r="HB47" i="16"/>
  <c r="HC46" i="16"/>
  <c r="HA48" i="16"/>
  <c r="HA49" i="16" s="1"/>
  <c r="HB52" i="16"/>
  <c r="HC51" i="16"/>
  <c r="HB56" i="16"/>
  <c r="NK10" i="16"/>
  <c r="NK11" i="16" s="1"/>
  <c r="NK53" i="16"/>
  <c r="NK54" i="16" s="1"/>
  <c r="NL5" i="16"/>
  <c r="NL6" i="16" s="1"/>
  <c r="NL48" i="16"/>
  <c r="NL49" i="16" s="1"/>
  <c r="NM46" i="16"/>
  <c r="NM47" i="16" s="1"/>
  <c r="NK56" i="16"/>
  <c r="NL51" i="16"/>
  <c r="NL52" i="16" s="1"/>
  <c r="NJ57" i="16"/>
  <c r="NJ59" i="16"/>
  <c r="NJ58" i="16"/>
  <c r="NM3" i="16"/>
  <c r="NM4" i="16" s="1"/>
  <c r="NJ15" i="16"/>
  <c r="NJ14" i="16"/>
  <c r="NJ16" i="16"/>
  <c r="NL8" i="16"/>
  <c r="NL9" i="16" s="1"/>
  <c r="NK13" i="16"/>
  <c r="HA58" i="16" l="1"/>
  <c r="HA54" i="16"/>
  <c r="HA59" i="16" s="1"/>
  <c r="HB53" i="16"/>
  <c r="HB54" i="16"/>
  <c r="HB57" i="16"/>
  <c r="HB48" i="16"/>
  <c r="HB49" i="16" s="1"/>
  <c r="HC52" i="16"/>
  <c r="HD51" i="16"/>
  <c r="HC56" i="16"/>
  <c r="NL53" i="16"/>
  <c r="NL54" i="16" s="1"/>
  <c r="NM5" i="16"/>
  <c r="NM6" i="16" s="1"/>
  <c r="HC47" i="16"/>
  <c r="HD46" i="16"/>
  <c r="NL10" i="16"/>
  <c r="NL11" i="16"/>
  <c r="NM48" i="16"/>
  <c r="NM49" i="16" s="1"/>
  <c r="NN46" i="16"/>
  <c r="NN47" i="16" s="1"/>
  <c r="NM51" i="16"/>
  <c r="NM52" i="16" s="1"/>
  <c r="NL56" i="16"/>
  <c r="NK57" i="16"/>
  <c r="NK59" i="16"/>
  <c r="NK58" i="16"/>
  <c r="NM8" i="16"/>
  <c r="NM9" i="16" s="1"/>
  <c r="NL13" i="16"/>
  <c r="NK15" i="16"/>
  <c r="NK14" i="16"/>
  <c r="NK16" i="16"/>
  <c r="NN3" i="16"/>
  <c r="NN4" i="16" s="1"/>
  <c r="HB59" i="16" l="1"/>
  <c r="HB58" i="16"/>
  <c r="NM10" i="16"/>
  <c r="NM11" i="16" s="1"/>
  <c r="HC48" i="16"/>
  <c r="HC49" i="16" s="1"/>
  <c r="HC53" i="16"/>
  <c r="HC58" i="16" s="1"/>
  <c r="HC57" i="16"/>
  <c r="HD52" i="16"/>
  <c r="HE51" i="16"/>
  <c r="HD56" i="16"/>
  <c r="HD47" i="16"/>
  <c r="HE46" i="16"/>
  <c r="NN5" i="16"/>
  <c r="NN6" i="16" s="1"/>
  <c r="NM53" i="16"/>
  <c r="NM54" i="16" s="1"/>
  <c r="NN48" i="16"/>
  <c r="NN49" i="16" s="1"/>
  <c r="NL57" i="16"/>
  <c r="NL59" i="16"/>
  <c r="NL58" i="16"/>
  <c r="NO46" i="16"/>
  <c r="NO47" i="16" s="1"/>
  <c r="NM56" i="16"/>
  <c r="NN51" i="16"/>
  <c r="NN52" i="16" s="1"/>
  <c r="NO3" i="16"/>
  <c r="NO4" i="16" s="1"/>
  <c r="NL15" i="16"/>
  <c r="NL14" i="16"/>
  <c r="NL16" i="16"/>
  <c r="NN8" i="16"/>
  <c r="NN9" i="16" s="1"/>
  <c r="NM13" i="16"/>
  <c r="HC54" i="16" l="1"/>
  <c r="HC59" i="16" s="1"/>
  <c r="HE52" i="16"/>
  <c r="HF51" i="16"/>
  <c r="HE56" i="16"/>
  <c r="NO5" i="16"/>
  <c r="NO6" i="16" s="1"/>
  <c r="NN53" i="16"/>
  <c r="NN54" i="16" s="1"/>
  <c r="NO48" i="16"/>
  <c r="NO49" i="16" s="1"/>
  <c r="HE47" i="16"/>
  <c r="HF46" i="16"/>
  <c r="HD48" i="16"/>
  <c r="HD49" i="16" s="1"/>
  <c r="HD53" i="16"/>
  <c r="HD58" i="16" s="1"/>
  <c r="HD57" i="16"/>
  <c r="NN10" i="16"/>
  <c r="NN11" i="16" s="1"/>
  <c r="NN56" i="16"/>
  <c r="NO51" i="16"/>
  <c r="NO52" i="16" s="1"/>
  <c r="NP46" i="16"/>
  <c r="NP47" i="16" s="1"/>
  <c r="NM57" i="16"/>
  <c r="NM59" i="16"/>
  <c r="NM58" i="16"/>
  <c r="NO8" i="16"/>
  <c r="NO9" i="16" s="1"/>
  <c r="NN13" i="16"/>
  <c r="NM16" i="16"/>
  <c r="NM15" i="16"/>
  <c r="NM14" i="16"/>
  <c r="NP3" i="16"/>
  <c r="NP4" i="16" s="1"/>
  <c r="HD54" i="16" l="1"/>
  <c r="HD59" i="16" s="1"/>
  <c r="NP48" i="16"/>
  <c r="NP49" i="16" s="1"/>
  <c r="NO10" i="16"/>
  <c r="NO11" i="16" s="1"/>
  <c r="NP5" i="16"/>
  <c r="NP6" i="16" s="1"/>
  <c r="NO53" i="16"/>
  <c r="NO54" i="16" s="1"/>
  <c r="HF47" i="16"/>
  <c r="HG46" i="16"/>
  <c r="HF52" i="16"/>
  <c r="HG51" i="16"/>
  <c r="HF56" i="16"/>
  <c r="HE48" i="16"/>
  <c r="HE49" i="16" s="1"/>
  <c r="HE53" i="16"/>
  <c r="HE58" i="16" s="1"/>
  <c r="HE57" i="16"/>
  <c r="NP51" i="16"/>
  <c r="NP52" i="16" s="1"/>
  <c r="NO56" i="16"/>
  <c r="NQ46" i="16"/>
  <c r="NQ47" i="16" s="1"/>
  <c r="NN57" i="16"/>
  <c r="NN58" i="16"/>
  <c r="NN59" i="16"/>
  <c r="NQ3" i="16"/>
  <c r="NQ4" i="16" s="1"/>
  <c r="NN15" i="16"/>
  <c r="NN14" i="16"/>
  <c r="NN16" i="16"/>
  <c r="NP8" i="16"/>
  <c r="NP9" i="16" s="1"/>
  <c r="NO13" i="16"/>
  <c r="HE54" i="16" l="1"/>
  <c r="HE59" i="16" s="1"/>
  <c r="NQ5" i="16"/>
  <c r="NQ6" i="16" s="1"/>
  <c r="HG52" i="16"/>
  <c r="HH51" i="16"/>
  <c r="HG56" i="16"/>
  <c r="NQ48" i="16"/>
  <c r="NQ49" i="16" s="1"/>
  <c r="HF53" i="16"/>
  <c r="HF58" i="16" s="1"/>
  <c r="HF57" i="16"/>
  <c r="HG47" i="16"/>
  <c r="HH46" i="16"/>
  <c r="NP10" i="16"/>
  <c r="NP11" i="16" s="1"/>
  <c r="NP53" i="16"/>
  <c r="NP54" i="16" s="1"/>
  <c r="HF48" i="16"/>
  <c r="HF49" i="16"/>
  <c r="NR46" i="16"/>
  <c r="NR47" i="16" s="1"/>
  <c r="NO57" i="16"/>
  <c r="NO58" i="16"/>
  <c r="NO59" i="16"/>
  <c r="NP56" i="16"/>
  <c r="NQ51" i="16"/>
  <c r="NQ52" i="16" s="1"/>
  <c r="NR3" i="16"/>
  <c r="NR4" i="16" s="1"/>
  <c r="NQ8" i="16"/>
  <c r="NQ9" i="16" s="1"/>
  <c r="NP13" i="16"/>
  <c r="NO15" i="16"/>
  <c r="NO16" i="16"/>
  <c r="NO14" i="16"/>
  <c r="HF54" i="16" l="1"/>
  <c r="HF59" i="16" s="1"/>
  <c r="HH52" i="16"/>
  <c r="HI51" i="16"/>
  <c r="HH56" i="16"/>
  <c r="NQ53" i="16"/>
  <c r="NQ54" i="16" s="1"/>
  <c r="HG53" i="16"/>
  <c r="HG57" i="16"/>
  <c r="HH47" i="16"/>
  <c r="HI46" i="16"/>
  <c r="NQ10" i="16"/>
  <c r="NQ11" i="16" s="1"/>
  <c r="HG48" i="16"/>
  <c r="HG49" i="16" s="1"/>
  <c r="NR5" i="16"/>
  <c r="NR6" i="16" s="1"/>
  <c r="NR48" i="16"/>
  <c r="NR49" i="16" s="1"/>
  <c r="NQ56" i="16"/>
  <c r="NR51" i="16"/>
  <c r="NR52" i="16" s="1"/>
  <c r="NP57" i="16"/>
  <c r="NP58" i="16"/>
  <c r="NP59" i="16"/>
  <c r="NS46" i="16"/>
  <c r="NS47" i="16" s="1"/>
  <c r="NS3" i="16"/>
  <c r="NS4" i="16" s="1"/>
  <c r="NP14" i="16"/>
  <c r="NP16" i="16"/>
  <c r="NP15" i="16"/>
  <c r="NR8" i="16"/>
  <c r="NR9" i="16" s="1"/>
  <c r="NQ13" i="16"/>
  <c r="HG58" i="16" l="1"/>
  <c r="HG54" i="16"/>
  <c r="HG59" i="16" s="1"/>
  <c r="HH48" i="16"/>
  <c r="HH49" i="16"/>
  <c r="NS48" i="16"/>
  <c r="NS49" i="16" s="1"/>
  <c r="HI47" i="16"/>
  <c r="HJ46" i="16"/>
  <c r="NS5" i="16"/>
  <c r="NS6" i="16" s="1"/>
  <c r="NR53" i="16"/>
  <c r="NR54" i="16" s="1"/>
  <c r="HI52" i="16"/>
  <c r="HJ51" i="16"/>
  <c r="HI56" i="16"/>
  <c r="NR10" i="16"/>
  <c r="NR11" i="16" s="1"/>
  <c r="HH53" i="16"/>
  <c r="HH58" i="16" s="1"/>
  <c r="HH54" i="16"/>
  <c r="HH59" i="16" s="1"/>
  <c r="HH57" i="16"/>
  <c r="NT46" i="16"/>
  <c r="NT47" i="16" s="1"/>
  <c r="NQ58" i="16"/>
  <c r="NQ57" i="16"/>
  <c r="NQ59" i="16"/>
  <c r="NR56" i="16"/>
  <c r="NS51" i="16"/>
  <c r="NS52" i="16" s="1"/>
  <c r="NQ15" i="16"/>
  <c r="NQ16" i="16"/>
  <c r="NQ14" i="16"/>
  <c r="NS8" i="16"/>
  <c r="NS9" i="16" s="1"/>
  <c r="NR13" i="16"/>
  <c r="NT3" i="16"/>
  <c r="NT4" i="16" s="1"/>
  <c r="NS10" i="16" l="1"/>
  <c r="NS11" i="16" s="1"/>
  <c r="HI48" i="16"/>
  <c r="HI49" i="16"/>
  <c r="HJ52" i="16"/>
  <c r="HK51" i="16"/>
  <c r="HJ56" i="16"/>
  <c r="HJ47" i="16"/>
  <c r="HK46" i="16"/>
  <c r="NS53" i="16"/>
  <c r="NS54" i="16" s="1"/>
  <c r="HI53" i="16"/>
  <c r="HI58" i="16" s="1"/>
  <c r="HI57" i="16"/>
  <c r="NT5" i="16"/>
  <c r="NT6" i="16" s="1"/>
  <c r="NT48" i="16"/>
  <c r="NT49" i="16" s="1"/>
  <c r="NS56" i="16"/>
  <c r="NT51" i="16"/>
  <c r="NT52" i="16" s="1"/>
  <c r="NR57" i="16"/>
  <c r="NR58" i="16"/>
  <c r="NR59" i="16"/>
  <c r="NU46" i="16"/>
  <c r="NU47" i="16" s="1"/>
  <c r="NT8" i="16"/>
  <c r="NT9" i="16" s="1"/>
  <c r="NS13" i="16"/>
  <c r="NU3" i="16"/>
  <c r="NU4" i="16" s="1"/>
  <c r="NR16" i="16"/>
  <c r="NR14" i="16"/>
  <c r="NR15" i="16"/>
  <c r="HI54" i="16" l="1"/>
  <c r="HI59" i="16" s="1"/>
  <c r="NU5" i="16"/>
  <c r="NU6" i="16"/>
  <c r="HJ48" i="16"/>
  <c r="HJ49" i="16" s="1"/>
  <c r="HK47" i="16"/>
  <c r="HL46" i="16"/>
  <c r="NT10" i="16"/>
  <c r="NT11" i="16" s="1"/>
  <c r="HK52" i="16"/>
  <c r="HL51" i="16"/>
  <c r="HK56" i="16"/>
  <c r="HJ53" i="16"/>
  <c r="HJ58" i="16" s="1"/>
  <c r="HJ57" i="16"/>
  <c r="NT53" i="16"/>
  <c r="NT54" i="16" s="1"/>
  <c r="NU48" i="16"/>
  <c r="NU49" i="16"/>
  <c r="NS57" i="16"/>
  <c r="NS59" i="16"/>
  <c r="NS58" i="16"/>
  <c r="NV46" i="16"/>
  <c r="NV47" i="16" s="1"/>
  <c r="NT56" i="16"/>
  <c r="NU51" i="16"/>
  <c r="NU52" i="16" s="1"/>
  <c r="NS15" i="16"/>
  <c r="NS16" i="16"/>
  <c r="NS14" i="16"/>
  <c r="NV3" i="16"/>
  <c r="NV4" i="16" s="1"/>
  <c r="NU8" i="16"/>
  <c r="NU9" i="16" s="1"/>
  <c r="NT13" i="16"/>
  <c r="HJ54" i="16" l="1"/>
  <c r="HJ59" i="16" s="1"/>
  <c r="NV5" i="16"/>
  <c r="NV6" i="16"/>
  <c r="HL47" i="16"/>
  <c r="HM46" i="16"/>
  <c r="NV48" i="16"/>
  <c r="NV49" i="16"/>
  <c r="HK53" i="16"/>
  <c r="HK57" i="16"/>
  <c r="HK48" i="16"/>
  <c r="HK49" i="16" s="1"/>
  <c r="NU53" i="16"/>
  <c r="NU54" i="16" s="1"/>
  <c r="NU10" i="16"/>
  <c r="NU11" i="16" s="1"/>
  <c r="HL52" i="16"/>
  <c r="HM51" i="16"/>
  <c r="HL56" i="16"/>
  <c r="NU56" i="16"/>
  <c r="NV51" i="16"/>
  <c r="NV52" i="16" s="1"/>
  <c r="NW46" i="16"/>
  <c r="NW47" i="16" s="1"/>
  <c r="NT57" i="16"/>
  <c r="NT59" i="16"/>
  <c r="NT58" i="16"/>
  <c r="NT15" i="16"/>
  <c r="NT14" i="16"/>
  <c r="NT16" i="16"/>
  <c r="NW3" i="16"/>
  <c r="NW4" i="16" s="1"/>
  <c r="NV8" i="16"/>
  <c r="NV9" i="16" s="1"/>
  <c r="NU13" i="16"/>
  <c r="HK58" i="16" l="1"/>
  <c r="HK54" i="16"/>
  <c r="HK59" i="16" s="1"/>
  <c r="HM52" i="16"/>
  <c r="HN51" i="16"/>
  <c r="HM56" i="16"/>
  <c r="HM47" i="16"/>
  <c r="HN46" i="16"/>
  <c r="HL53" i="16"/>
  <c r="HL57" i="16"/>
  <c r="HL48" i="16"/>
  <c r="HL49" i="16" s="1"/>
  <c r="NW48" i="16"/>
  <c r="NW49" i="16" s="1"/>
  <c r="NW5" i="16"/>
  <c r="NW6" i="16" s="1"/>
  <c r="NV53" i="16"/>
  <c r="NV54" i="16" s="1"/>
  <c r="NV10" i="16"/>
  <c r="NV11" i="16" s="1"/>
  <c r="NX46" i="16"/>
  <c r="NX47" i="16" s="1"/>
  <c r="NU57" i="16"/>
  <c r="NU59" i="16"/>
  <c r="NU58" i="16"/>
  <c r="NW51" i="16"/>
  <c r="NW52" i="16" s="1"/>
  <c r="NV56" i="16"/>
  <c r="NW8" i="16"/>
  <c r="NW9" i="16" s="1"/>
  <c r="NV13" i="16"/>
  <c r="NU15" i="16"/>
  <c r="NU14" i="16"/>
  <c r="NU16" i="16"/>
  <c r="NX3" i="16"/>
  <c r="NX4" i="16" s="1"/>
  <c r="HL58" i="16" l="1"/>
  <c r="HL54" i="16"/>
  <c r="HL59" i="16" s="1"/>
  <c r="NW10" i="16"/>
  <c r="NW11" i="16" s="1"/>
  <c r="HN47" i="16"/>
  <c r="HO46" i="16"/>
  <c r="HM48" i="16"/>
  <c r="HM49" i="16" s="1"/>
  <c r="NX5" i="16"/>
  <c r="NX6" i="16" s="1"/>
  <c r="HN52" i="16"/>
  <c r="HO51" i="16"/>
  <c r="HN56" i="16"/>
  <c r="NW53" i="16"/>
  <c r="NW54" i="16" s="1"/>
  <c r="NX48" i="16"/>
  <c r="NX49" i="16" s="1"/>
  <c r="HM53" i="16"/>
  <c r="HM57" i="16"/>
  <c r="NW56" i="16"/>
  <c r="NX51" i="16"/>
  <c r="NX52" i="16" s="1"/>
  <c r="NV57" i="16"/>
  <c r="NV59" i="16"/>
  <c r="NV58" i="16"/>
  <c r="NY46" i="16"/>
  <c r="NY47" i="16" s="1"/>
  <c r="NY3" i="16"/>
  <c r="NY4" i="16" s="1"/>
  <c r="NV15" i="16"/>
  <c r="NV14" i="16"/>
  <c r="NV16" i="16"/>
  <c r="NX8" i="16"/>
  <c r="NX9" i="16" s="1"/>
  <c r="NW13" i="16"/>
  <c r="HM58" i="16" l="1"/>
  <c r="HM54" i="16"/>
  <c r="HM59" i="16" s="1"/>
  <c r="HN53" i="16"/>
  <c r="HN54" i="16"/>
  <c r="HN57" i="16"/>
  <c r="NY5" i="16"/>
  <c r="NY6" i="16"/>
  <c r="NY48" i="16"/>
  <c r="NY49" i="16"/>
  <c r="HO47" i="16"/>
  <c r="HP46" i="16"/>
  <c r="HN48" i="16"/>
  <c r="HN49" i="16" s="1"/>
  <c r="NX53" i="16"/>
  <c r="NX54" i="16" s="1"/>
  <c r="NX10" i="16"/>
  <c r="NX11" i="16"/>
  <c r="HO52" i="16"/>
  <c r="HP51" i="16"/>
  <c r="HO56" i="16"/>
  <c r="NW57" i="16"/>
  <c r="NW59" i="16"/>
  <c r="NW58" i="16"/>
  <c r="NZ46" i="16"/>
  <c r="NZ47" i="16" s="1"/>
  <c r="NX56" i="16"/>
  <c r="NY51" i="16"/>
  <c r="NY52" i="16" s="1"/>
  <c r="NW15" i="16"/>
  <c r="NW14" i="16"/>
  <c r="NW16" i="16"/>
  <c r="NY8" i="16"/>
  <c r="NY9" i="16" s="1"/>
  <c r="NX13" i="16"/>
  <c r="NZ3" i="16"/>
  <c r="NZ4" i="16" s="1"/>
  <c r="HN59" i="16" l="1"/>
  <c r="HN58" i="16"/>
  <c r="HP52" i="16"/>
  <c r="HQ51" i="16"/>
  <c r="HP56" i="16"/>
  <c r="NY10" i="16"/>
  <c r="NY11" i="16"/>
  <c r="HO48" i="16"/>
  <c r="HO49" i="16" s="1"/>
  <c r="HP47" i="16"/>
  <c r="HQ46" i="16"/>
  <c r="HO53" i="16"/>
  <c r="HO58" i="16" s="1"/>
  <c r="HO57" i="16"/>
  <c r="NZ48" i="16"/>
  <c r="NZ49" i="16" s="1"/>
  <c r="NZ5" i="16"/>
  <c r="NZ6" i="16" s="1"/>
  <c r="NY53" i="16"/>
  <c r="NY54" i="16"/>
  <c r="NY56" i="16"/>
  <c r="NZ51" i="16"/>
  <c r="NZ52" i="16" s="1"/>
  <c r="OA46" i="16"/>
  <c r="OA47" i="16" s="1"/>
  <c r="NX57" i="16"/>
  <c r="NX59" i="16"/>
  <c r="NX58" i="16"/>
  <c r="OA3" i="16"/>
  <c r="OA4" i="16" s="1"/>
  <c r="NX15" i="16"/>
  <c r="NX14" i="16"/>
  <c r="NX16" i="16"/>
  <c r="NZ8" i="16"/>
  <c r="NZ9" i="16" s="1"/>
  <c r="NY13" i="16"/>
  <c r="HO54" i="16" l="1"/>
  <c r="HO59" i="16" s="1"/>
  <c r="HQ47" i="16"/>
  <c r="HR46" i="16"/>
  <c r="HP48" i="16"/>
  <c r="HP49" i="16" s="1"/>
  <c r="OA5" i="16"/>
  <c r="OA6" i="16" s="1"/>
  <c r="NZ53" i="16"/>
  <c r="NZ54" i="16" s="1"/>
  <c r="HQ52" i="16"/>
  <c r="HR51" i="16"/>
  <c r="HQ56" i="16"/>
  <c r="OA48" i="16"/>
  <c r="OA49" i="16" s="1"/>
  <c r="NZ10" i="16"/>
  <c r="NZ11" i="16" s="1"/>
  <c r="HP53" i="16"/>
  <c r="HP58" i="16" s="1"/>
  <c r="HP57" i="16"/>
  <c r="NZ56" i="16"/>
  <c r="OA51" i="16"/>
  <c r="OA52" i="16" s="1"/>
  <c r="OB46" i="16"/>
  <c r="OB47" i="16" s="1"/>
  <c r="NY57" i="16"/>
  <c r="NY59" i="16"/>
  <c r="NY58" i="16"/>
  <c r="OA8" i="16"/>
  <c r="OA9" i="16" s="1"/>
  <c r="NZ13" i="16"/>
  <c r="NY16" i="16"/>
  <c r="NY15" i="16"/>
  <c r="NY14" i="16"/>
  <c r="OB3" i="16"/>
  <c r="OB4" i="16" s="1"/>
  <c r="HP54" i="16" l="1"/>
  <c r="HP59" i="16" s="1"/>
  <c r="OA10" i="16"/>
  <c r="OA11" i="16"/>
  <c r="HQ53" i="16"/>
  <c r="HQ58" i="16" s="1"/>
  <c r="HQ57" i="16"/>
  <c r="OB48" i="16"/>
  <c r="OB49" i="16" s="1"/>
  <c r="OA53" i="16"/>
  <c r="OA54" i="16" s="1"/>
  <c r="HR47" i="16"/>
  <c r="HS46" i="16"/>
  <c r="OB5" i="16"/>
  <c r="OB6" i="16" s="1"/>
  <c r="HR52" i="16"/>
  <c r="HS51" i="16"/>
  <c r="HR56" i="16"/>
  <c r="HQ48" i="16"/>
  <c r="HQ49" i="16"/>
  <c r="NZ57" i="16"/>
  <c r="NZ58" i="16"/>
  <c r="NZ59" i="16"/>
  <c r="OC46" i="16"/>
  <c r="OC47" i="16" s="1"/>
  <c r="OB51" i="16"/>
  <c r="OB52" i="16" s="1"/>
  <c r="OA56" i="16"/>
  <c r="OC3" i="16"/>
  <c r="OC4" i="16" s="1"/>
  <c r="NZ16" i="16"/>
  <c r="NZ14" i="16"/>
  <c r="NZ15" i="16"/>
  <c r="OB8" i="16"/>
  <c r="OB9" i="16" s="1"/>
  <c r="OA13" i="16"/>
  <c r="HQ54" i="16" l="1"/>
  <c r="HQ59" i="16" s="1"/>
  <c r="OC5" i="16"/>
  <c r="OC6" i="16"/>
  <c r="OC48" i="16"/>
  <c r="OC49" i="16" s="1"/>
  <c r="HS47" i="16"/>
  <c r="HT46" i="16"/>
  <c r="HS52" i="16"/>
  <c r="HT51" i="16"/>
  <c r="HS56" i="16"/>
  <c r="OB53" i="16"/>
  <c r="OB54" i="16" s="1"/>
  <c r="HR48" i="16"/>
  <c r="HR49" i="16" s="1"/>
  <c r="HR53" i="16"/>
  <c r="HR58" i="16" s="1"/>
  <c r="HR57" i="16"/>
  <c r="OB10" i="16"/>
  <c r="OB11" i="16" s="1"/>
  <c r="OA57" i="16"/>
  <c r="OA58" i="16"/>
  <c r="OA59" i="16"/>
  <c r="OB56" i="16"/>
  <c r="OC51" i="16"/>
  <c r="OC52" i="16" s="1"/>
  <c r="OD46" i="16"/>
  <c r="OD47" i="16" s="1"/>
  <c r="OC8" i="16"/>
  <c r="OC9" i="16" s="1"/>
  <c r="OB13" i="16"/>
  <c r="OA15" i="16"/>
  <c r="OA16" i="16"/>
  <c r="OA14" i="16"/>
  <c r="OD3" i="16"/>
  <c r="OD4" i="16" s="1"/>
  <c r="HR54" i="16" l="1"/>
  <c r="HR59" i="16" s="1"/>
  <c r="OC10" i="16"/>
  <c r="OC11" i="16" s="1"/>
  <c r="HS53" i="16"/>
  <c r="HS58" i="16" s="1"/>
  <c r="HS57" i="16"/>
  <c r="OC53" i="16"/>
  <c r="OC54" i="16" s="1"/>
  <c r="OD48" i="16"/>
  <c r="OD49" i="16"/>
  <c r="HT52" i="16"/>
  <c r="HU51" i="16"/>
  <c r="HT56" i="16"/>
  <c r="HT47" i="16"/>
  <c r="HU46" i="16"/>
  <c r="HS48" i="16"/>
  <c r="HS49" i="16" s="1"/>
  <c r="OD5" i="16"/>
  <c r="OD6" i="16"/>
  <c r="OC56" i="16"/>
  <c r="OD51" i="16"/>
  <c r="OD52" i="16" s="1"/>
  <c r="OE46" i="16"/>
  <c r="OE47" i="16" s="1"/>
  <c r="OB57" i="16"/>
  <c r="OB58" i="16"/>
  <c r="OB59" i="16"/>
  <c r="OE3" i="16"/>
  <c r="OE4" i="16" s="1"/>
  <c r="OD8" i="16"/>
  <c r="OD9" i="16" s="1"/>
  <c r="OC13" i="16"/>
  <c r="OB15" i="16"/>
  <c r="OB16" i="16"/>
  <c r="OB14" i="16"/>
  <c r="HS54" i="16" l="1"/>
  <c r="HS59" i="16" s="1"/>
  <c r="OE5" i="16"/>
  <c r="OE6" i="16"/>
  <c r="HU47" i="16"/>
  <c r="HV46" i="16"/>
  <c r="OE48" i="16"/>
  <c r="OE49" i="16" s="1"/>
  <c r="HU52" i="16"/>
  <c r="HV51" i="16"/>
  <c r="HU56" i="16"/>
  <c r="HT48" i="16"/>
  <c r="HT49" i="16" s="1"/>
  <c r="OD53" i="16"/>
  <c r="OD54" i="16" s="1"/>
  <c r="HT53" i="16"/>
  <c r="HT58" i="16" s="1"/>
  <c r="HT57" i="16"/>
  <c r="OD10" i="16"/>
  <c r="OD11" i="16" s="1"/>
  <c r="OD56" i="16"/>
  <c r="OE51" i="16"/>
  <c r="OE52" i="16" s="1"/>
  <c r="OF46" i="16"/>
  <c r="OF47" i="16" s="1"/>
  <c r="OC58" i="16"/>
  <c r="OC59" i="16"/>
  <c r="OC57" i="16"/>
  <c r="OE8" i="16"/>
  <c r="OE9" i="16" s="1"/>
  <c r="OD13" i="16"/>
  <c r="OF3" i="16"/>
  <c r="OF4" i="16" s="1"/>
  <c r="OC15" i="16"/>
  <c r="OC16" i="16"/>
  <c r="OC14" i="16"/>
  <c r="HT54" i="16" l="1"/>
  <c r="HT59" i="16" s="1"/>
  <c r="OE10" i="16"/>
  <c r="OE11" i="16"/>
  <c r="HV47" i="16"/>
  <c r="HW46" i="16"/>
  <c r="OF5" i="16"/>
  <c r="OF6" i="16" s="1"/>
  <c r="HV52" i="16"/>
  <c r="HW51" i="16"/>
  <c r="HV56" i="16"/>
  <c r="HU48" i="16"/>
  <c r="HU49" i="16" s="1"/>
  <c r="HU53" i="16"/>
  <c r="HU58" i="16" s="1"/>
  <c r="HU57" i="16"/>
  <c r="OF48" i="16"/>
  <c r="OF49" i="16" s="1"/>
  <c r="OE53" i="16"/>
  <c r="OE54" i="16"/>
  <c r="OG46" i="16"/>
  <c r="OG47" i="16" s="1"/>
  <c r="OE56" i="16"/>
  <c r="OF51" i="16"/>
  <c r="OF52" i="16" s="1"/>
  <c r="OD57" i="16"/>
  <c r="OD58" i="16"/>
  <c r="OD59" i="16"/>
  <c r="OD16" i="16"/>
  <c r="OD14" i="16"/>
  <c r="OD15" i="16"/>
  <c r="OG3" i="16"/>
  <c r="OG4" i="16" s="1"/>
  <c r="OF8" i="16"/>
  <c r="OF9" i="16" s="1"/>
  <c r="OE13" i="16"/>
  <c r="HU54" i="16" l="1"/>
  <c r="HU59" i="16" s="1"/>
  <c r="HV53" i="16"/>
  <c r="HV57" i="16"/>
  <c r="HW47" i="16"/>
  <c r="HX46" i="16"/>
  <c r="HV48" i="16"/>
  <c r="HV49" i="16" s="1"/>
  <c r="OG5" i="16"/>
  <c r="OG6" i="16" s="1"/>
  <c r="HW52" i="16"/>
  <c r="HX51" i="16"/>
  <c r="HW56" i="16"/>
  <c r="OF53" i="16"/>
  <c r="OF54" i="16" s="1"/>
  <c r="OF10" i="16"/>
  <c r="OF11" i="16" s="1"/>
  <c r="OG48" i="16"/>
  <c r="OG49" i="16"/>
  <c r="OF56" i="16"/>
  <c r="OG51" i="16"/>
  <c r="OG52" i="16" s="1"/>
  <c r="OE57" i="16"/>
  <c r="OE58" i="16"/>
  <c r="OE59" i="16"/>
  <c r="OH46" i="16"/>
  <c r="OH47" i="16" s="1"/>
  <c r="OG8" i="16"/>
  <c r="OG9" i="16" s="1"/>
  <c r="OF13" i="16"/>
  <c r="OE15" i="16"/>
  <c r="OE16" i="16"/>
  <c r="OE14" i="16"/>
  <c r="OH3" i="16"/>
  <c r="OH4" i="16" s="1"/>
  <c r="HV58" i="16" l="1"/>
  <c r="HV54" i="16"/>
  <c r="HV59" i="16" s="1"/>
  <c r="OH48" i="16"/>
  <c r="OH49" i="16" s="1"/>
  <c r="HW48" i="16"/>
  <c r="HW49" i="16"/>
  <c r="OG10" i="16"/>
  <c r="OG11" i="16"/>
  <c r="OH5" i="16"/>
  <c r="OH6" i="16" s="1"/>
  <c r="OG53" i="16"/>
  <c r="OG54" i="16" s="1"/>
  <c r="HX52" i="16"/>
  <c r="HY51" i="16"/>
  <c r="HX56" i="16"/>
  <c r="HX47" i="16"/>
  <c r="HY46" i="16"/>
  <c r="HW53" i="16"/>
  <c r="HW57" i="16"/>
  <c r="OF57" i="16"/>
  <c r="OF59" i="16"/>
  <c r="OF58" i="16"/>
  <c r="OI46" i="16"/>
  <c r="OI47" i="16" s="1"/>
  <c r="OG56" i="16"/>
  <c r="OH51" i="16"/>
  <c r="OH52" i="16" s="1"/>
  <c r="OI3" i="16"/>
  <c r="OI4" i="16" s="1"/>
  <c r="OF15" i="16"/>
  <c r="OF16" i="16"/>
  <c r="OF14" i="16"/>
  <c r="OH8" i="16"/>
  <c r="OH9" i="16" s="1"/>
  <c r="OG13" i="16"/>
  <c r="HW58" i="16" l="1"/>
  <c r="HW54" i="16"/>
  <c r="HW59" i="16" s="1"/>
  <c r="OI48" i="16"/>
  <c r="OI49" i="16"/>
  <c r="HY47" i="16"/>
  <c r="HZ46" i="16"/>
  <c r="HX53" i="16"/>
  <c r="HX57" i="16"/>
  <c r="OH53" i="16"/>
  <c r="OH54" i="16" s="1"/>
  <c r="HX48" i="16"/>
  <c r="HX49" i="16" s="1"/>
  <c r="HY52" i="16"/>
  <c r="HZ51" i="16"/>
  <c r="HY56" i="16"/>
  <c r="OI5" i="16"/>
  <c r="OI6" i="16" s="1"/>
  <c r="OH10" i="16"/>
  <c r="OH11" i="16"/>
  <c r="OG57" i="16"/>
  <c r="OG59" i="16"/>
  <c r="OG58" i="16"/>
  <c r="OH56" i="16"/>
  <c r="OI51" i="16"/>
  <c r="OI52" i="16" s="1"/>
  <c r="OJ46" i="16"/>
  <c r="OJ47" i="16" s="1"/>
  <c r="OI8" i="16"/>
  <c r="OI9" i="16" s="1"/>
  <c r="OH13" i="16"/>
  <c r="OG15" i="16"/>
  <c r="OG14" i="16"/>
  <c r="OG16" i="16"/>
  <c r="OJ3" i="16"/>
  <c r="OJ4" i="16" s="1"/>
  <c r="HX58" i="16" l="1"/>
  <c r="HX54" i="16"/>
  <c r="HX59" i="16" s="1"/>
  <c r="HZ47" i="16"/>
  <c r="IA46" i="16"/>
  <c r="OI53" i="16"/>
  <c r="OI54" i="16" s="1"/>
  <c r="HY48" i="16"/>
  <c r="KA20" i="16" s="1" a="1"/>
  <c r="KA20" i="16" s="1"/>
  <c r="KA27" i="16" s="1"/>
  <c r="HY53" i="16"/>
  <c r="HY58" i="16" s="1"/>
  <c r="HY57" i="16"/>
  <c r="OI10" i="16"/>
  <c r="OI11" i="16" s="1"/>
  <c r="OJ48" i="16"/>
  <c r="OJ49" i="16" s="1"/>
  <c r="HZ52" i="16"/>
  <c r="IA51" i="16"/>
  <c r="HZ56" i="16"/>
  <c r="OJ5" i="16"/>
  <c r="OJ6" i="16" s="1"/>
  <c r="OK46" i="16"/>
  <c r="OK47" i="16" s="1"/>
  <c r="OH57" i="16"/>
  <c r="OH59" i="16"/>
  <c r="OH58" i="16"/>
  <c r="OI56" i="16"/>
  <c r="OJ51" i="16"/>
  <c r="OJ52" i="16" s="1"/>
  <c r="OH15" i="16"/>
  <c r="OH16" i="16"/>
  <c r="OH14" i="16"/>
  <c r="OK3" i="16"/>
  <c r="OK4" i="16" s="1"/>
  <c r="OJ8" i="16"/>
  <c r="OJ9" i="16" s="1"/>
  <c r="OI13" i="16"/>
  <c r="HY54" i="16" l="1"/>
  <c r="HY49" i="16"/>
  <c r="IA52" i="16"/>
  <c r="IB51" i="16"/>
  <c r="IA56" i="16"/>
  <c r="OK5" i="16"/>
  <c r="OK6" i="16"/>
  <c r="HZ53" i="16"/>
  <c r="HZ58" i="16" s="1"/>
  <c r="HZ54" i="16"/>
  <c r="HZ59" i="16" s="1"/>
  <c r="HZ57" i="16"/>
  <c r="IA47" i="16"/>
  <c r="IB46" i="16"/>
  <c r="OJ53" i="16"/>
  <c r="OJ54" i="16" s="1"/>
  <c r="OJ10" i="16"/>
  <c r="OJ11" i="16" s="1"/>
  <c r="OK48" i="16"/>
  <c r="OK49" i="16"/>
  <c r="HZ48" i="16"/>
  <c r="HZ49" i="16" s="1"/>
  <c r="OI57" i="16"/>
  <c r="OI59" i="16"/>
  <c r="OI58" i="16"/>
  <c r="OJ56" i="16"/>
  <c r="OK51" i="16"/>
  <c r="OK52" i="16" s="1"/>
  <c r="OL46" i="16"/>
  <c r="OL47" i="16" s="1"/>
  <c r="OI15" i="16"/>
  <c r="OI16" i="16"/>
  <c r="OI14" i="16"/>
  <c r="OK8" i="16"/>
  <c r="OK9" i="16" s="1"/>
  <c r="OJ13" i="16"/>
  <c r="OL3" i="16"/>
  <c r="OL4" i="16" s="1"/>
  <c r="HY59" i="16" l="1"/>
  <c r="IB47" i="16"/>
  <c r="IC46" i="16"/>
  <c r="IA48" i="16"/>
  <c r="IA49" i="16" s="1"/>
  <c r="OK10" i="16"/>
  <c r="OK11" i="16" s="1"/>
  <c r="OL48" i="16"/>
  <c r="OL49" i="16"/>
  <c r="OK53" i="16"/>
  <c r="OK54" i="16" s="1"/>
  <c r="IB52" i="16"/>
  <c r="IC51" i="16"/>
  <c r="IB56" i="16"/>
  <c r="OL5" i="16"/>
  <c r="OL6" i="16" s="1"/>
  <c r="IA53" i="16"/>
  <c r="IA57" i="16"/>
  <c r="OJ57" i="16"/>
  <c r="OJ59" i="16"/>
  <c r="OJ58" i="16"/>
  <c r="OM46" i="16"/>
  <c r="OM47" i="16" s="1"/>
  <c r="OK56" i="16"/>
  <c r="OL51" i="16"/>
  <c r="OL52" i="16" s="1"/>
  <c r="OM3" i="16"/>
  <c r="OM4" i="16" s="1"/>
  <c r="OJ15" i="16"/>
  <c r="OJ16" i="16"/>
  <c r="OJ14" i="16"/>
  <c r="OL8" i="16"/>
  <c r="OL9" i="16" s="1"/>
  <c r="OK13" i="16"/>
  <c r="IA58" i="16" l="1"/>
  <c r="IA54" i="16"/>
  <c r="IA59" i="16" s="1"/>
  <c r="OL53" i="16"/>
  <c r="OL54" i="16" s="1"/>
  <c r="IB53" i="16"/>
  <c r="IB57" i="16"/>
  <c r="IC47" i="16"/>
  <c r="ID46" i="16"/>
  <c r="OM5" i="16"/>
  <c r="OM6" i="16" s="1"/>
  <c r="OM48" i="16"/>
  <c r="OM49" i="16"/>
  <c r="IC52" i="16"/>
  <c r="ID51" i="16"/>
  <c r="IC56" i="16"/>
  <c r="OL10" i="16"/>
  <c r="OL11" i="16"/>
  <c r="IB48" i="16"/>
  <c r="IB49" i="16" s="1"/>
  <c r="OL56" i="16"/>
  <c r="OM51" i="16"/>
  <c r="OM52" i="16" s="1"/>
  <c r="ON46" i="16"/>
  <c r="ON47" i="16" s="1"/>
  <c r="OK57" i="16"/>
  <c r="OK59" i="16"/>
  <c r="OK58" i="16"/>
  <c r="OM8" i="16"/>
  <c r="OM9" i="16" s="1"/>
  <c r="OL13" i="16"/>
  <c r="OK16" i="16"/>
  <c r="OK15" i="16"/>
  <c r="OK14" i="16"/>
  <c r="ON3" i="16"/>
  <c r="ON4" i="16" s="1"/>
  <c r="IB58" i="16" l="1"/>
  <c r="IB54" i="16"/>
  <c r="IB59" i="16" s="1"/>
  <c r="OM10" i="16"/>
  <c r="OM11" i="16"/>
  <c r="ID47" i="16"/>
  <c r="IE46" i="16"/>
  <c r="ID52" i="16"/>
  <c r="IE51" i="16"/>
  <c r="ID56" i="16"/>
  <c r="ON48" i="16"/>
  <c r="ON49" i="16" s="1"/>
  <c r="IC48" i="16"/>
  <c r="IC49" i="16"/>
  <c r="ON5" i="16"/>
  <c r="ON6" i="16" s="1"/>
  <c r="OM53" i="16"/>
  <c r="OM54" i="16" s="1"/>
  <c r="IC53" i="16"/>
  <c r="IC57" i="16"/>
  <c r="OO46" i="16"/>
  <c r="OO47" i="16" s="1"/>
  <c r="ON51" i="16"/>
  <c r="ON52" i="16" s="1"/>
  <c r="OM56" i="16"/>
  <c r="OL57" i="16"/>
  <c r="OL58" i="16"/>
  <c r="OL59" i="16"/>
  <c r="OO3" i="16"/>
  <c r="OO4" i="16" s="1"/>
  <c r="OL15" i="16"/>
  <c r="OL16" i="16"/>
  <c r="OL14" i="16"/>
  <c r="ON8" i="16"/>
  <c r="ON9" i="16" s="1"/>
  <c r="OM13" i="16"/>
  <c r="IC58" i="16" l="1"/>
  <c r="IC54" i="16"/>
  <c r="IC59" i="16" s="1"/>
  <c r="OO5" i="16"/>
  <c r="OO6" i="16"/>
  <c r="IE47" i="16"/>
  <c r="IF46" i="16"/>
  <c r="ID48" i="16"/>
  <c r="ID49" i="16" s="1"/>
  <c r="IE52" i="16"/>
  <c r="IF51" i="16"/>
  <c r="IE56" i="16"/>
  <c r="ID53" i="16"/>
  <c r="ID58" i="16" s="1"/>
  <c r="ID57" i="16"/>
  <c r="ON53" i="16"/>
  <c r="ON54" i="16" s="1"/>
  <c r="ON10" i="16"/>
  <c r="ON11" i="16" s="1"/>
  <c r="OO48" i="16"/>
  <c r="OO49" i="16" s="1"/>
  <c r="OM57" i="16"/>
  <c r="OM58" i="16"/>
  <c r="OM59" i="16"/>
  <c r="OP46" i="16"/>
  <c r="OP47" i="16" s="1"/>
  <c r="ON56" i="16"/>
  <c r="OO51" i="16"/>
  <c r="OO52" i="16" s="1"/>
  <c r="OM15" i="16"/>
  <c r="OM16" i="16"/>
  <c r="OM14" i="16"/>
  <c r="OO8" i="16"/>
  <c r="OO9" i="16" s="1"/>
  <c r="ON13" i="16"/>
  <c r="OP3" i="16"/>
  <c r="OP4" i="16" s="1"/>
  <c r="ID54" i="16" l="1"/>
  <c r="ID59" i="16" s="1"/>
  <c r="IF47" i="16"/>
  <c r="IG46" i="16"/>
  <c r="OO10" i="16"/>
  <c r="OO11" i="16" s="1"/>
  <c r="IE48" i="16"/>
  <c r="IE49" i="16"/>
  <c r="IF52" i="16"/>
  <c r="IG51" i="16"/>
  <c r="IF56" i="16"/>
  <c r="OO53" i="16"/>
  <c r="OO54" i="16" s="1"/>
  <c r="IE53" i="16"/>
  <c r="IE58" i="16" s="1"/>
  <c r="IE57" i="16"/>
  <c r="OP48" i="16"/>
  <c r="OP49" i="16" s="1"/>
  <c r="OP5" i="16"/>
  <c r="OP6" i="16"/>
  <c r="ON57" i="16"/>
  <c r="ON58" i="16"/>
  <c r="ON59" i="16"/>
  <c r="OO56" i="16"/>
  <c r="OP51" i="16"/>
  <c r="OP52" i="16" s="1"/>
  <c r="OQ46" i="16"/>
  <c r="OQ47" i="16" s="1"/>
  <c r="OQ3" i="16"/>
  <c r="OQ4" i="16" s="1"/>
  <c r="OP8" i="16"/>
  <c r="OP9" i="16" s="1"/>
  <c r="OO13" i="16"/>
  <c r="ON15" i="16"/>
  <c r="ON16" i="16"/>
  <c r="ON14" i="16"/>
  <c r="IE54" i="16" l="1"/>
  <c r="IE59" i="16" s="1"/>
  <c r="IG52" i="16"/>
  <c r="IH51" i="16"/>
  <c r="IG56" i="16"/>
  <c r="OQ5" i="16"/>
  <c r="OQ6" i="16"/>
  <c r="OQ48" i="16"/>
  <c r="OQ49" i="16" s="1"/>
  <c r="OP10" i="16"/>
  <c r="OP11" i="16" s="1"/>
  <c r="IF53" i="16"/>
  <c r="IF58" i="16" s="1"/>
  <c r="IF57" i="16"/>
  <c r="IG47" i="16"/>
  <c r="IH46" i="16"/>
  <c r="OP53" i="16"/>
  <c r="OP54" i="16" s="1"/>
  <c r="IF48" i="16"/>
  <c r="IF49" i="16"/>
  <c r="OR46" i="16"/>
  <c r="OR47" i="16" s="1"/>
  <c r="OP56" i="16"/>
  <c r="OQ51" i="16"/>
  <c r="OQ52" i="16" s="1"/>
  <c r="OO58" i="16"/>
  <c r="OO57" i="16"/>
  <c r="OO59" i="16"/>
  <c r="OQ8" i="16"/>
  <c r="OQ9" i="16" s="1"/>
  <c r="OP13" i="16"/>
  <c r="OO15" i="16"/>
  <c r="OO16" i="16"/>
  <c r="OO14" i="16"/>
  <c r="OR3" i="16"/>
  <c r="OR4" i="16" s="1"/>
  <c r="IF54" i="16" l="1"/>
  <c r="IF59" i="16" s="1"/>
  <c r="OQ53" i="16"/>
  <c r="OQ54" i="16"/>
  <c r="IH52" i="16"/>
  <c r="II51" i="16"/>
  <c r="IH56" i="16"/>
  <c r="OQ10" i="16"/>
  <c r="OQ11" i="16"/>
  <c r="IH47" i="16"/>
  <c r="II46" i="16"/>
  <c r="IG48" i="16"/>
  <c r="IG49" i="16" s="1"/>
  <c r="OR5" i="16"/>
  <c r="OR6" i="16" s="1"/>
  <c r="OR48" i="16"/>
  <c r="OR49" i="16" s="1"/>
  <c r="IG53" i="16"/>
  <c r="IG57" i="16"/>
  <c r="OP57" i="16"/>
  <c r="OP58" i="16"/>
  <c r="OP59" i="16"/>
  <c r="OQ56" i="16"/>
  <c r="OR51" i="16"/>
  <c r="OR52" i="16" s="1"/>
  <c r="OS46" i="16"/>
  <c r="OS47" i="16" s="1"/>
  <c r="OS3" i="16"/>
  <c r="OS4" i="16" s="1"/>
  <c r="OP14" i="16"/>
  <c r="OP15" i="16"/>
  <c r="OP16" i="16"/>
  <c r="OR8" i="16"/>
  <c r="OR9" i="16" s="1"/>
  <c r="OQ13" i="16"/>
  <c r="IG58" i="16" l="1"/>
  <c r="IG54" i="16"/>
  <c r="IG59" i="16" s="1"/>
  <c r="II52" i="16"/>
  <c r="IJ51" i="16"/>
  <c r="II56" i="16"/>
  <c r="OR10" i="16"/>
  <c r="OR11" i="16"/>
  <c r="IH53" i="16"/>
  <c r="IH58" i="16" s="1"/>
  <c r="IH57" i="16"/>
  <c r="II47" i="16"/>
  <c r="IJ46" i="16"/>
  <c r="OS48" i="16"/>
  <c r="OS49" i="16"/>
  <c r="IH48" i="16"/>
  <c r="IH49" i="16" s="1"/>
  <c r="OR53" i="16"/>
  <c r="OR54" i="16" s="1"/>
  <c r="OS5" i="16"/>
  <c r="OS6" i="16"/>
  <c r="OQ57" i="16"/>
  <c r="OQ59" i="16"/>
  <c r="OQ58" i="16"/>
  <c r="OT46" i="16"/>
  <c r="OT47" i="16" s="1"/>
  <c r="OR56" i="16"/>
  <c r="OS51" i="16"/>
  <c r="OS52" i="16" s="1"/>
  <c r="OS8" i="16"/>
  <c r="OS9" i="16" s="1"/>
  <c r="OR13" i="16"/>
  <c r="OQ15" i="16"/>
  <c r="OQ14" i="16"/>
  <c r="OQ16" i="16"/>
  <c r="OT3" i="16"/>
  <c r="OT4" i="16" s="1"/>
  <c r="IH54" i="16" l="1"/>
  <c r="IH59" i="16" s="1"/>
  <c r="II48" i="16"/>
  <c r="II49" i="16" s="1"/>
  <c r="OS53" i="16"/>
  <c r="OS54" i="16"/>
  <c r="OT48" i="16"/>
  <c r="OT49" i="16" s="1"/>
  <c r="IJ47" i="16"/>
  <c r="IK46" i="16"/>
  <c r="OS10" i="16"/>
  <c r="OS11" i="16" s="1"/>
  <c r="IJ52" i="16"/>
  <c r="IK51" i="16"/>
  <c r="IJ56" i="16"/>
  <c r="OT5" i="16"/>
  <c r="OT6" i="16" s="1"/>
  <c r="II53" i="16"/>
  <c r="II58" i="16" s="1"/>
  <c r="II57" i="16"/>
  <c r="OR57" i="16"/>
  <c r="OR59" i="16"/>
  <c r="OR58" i="16"/>
  <c r="OS56" i="16"/>
  <c r="OT51" i="16"/>
  <c r="OT52" i="16" s="1"/>
  <c r="OU46" i="16"/>
  <c r="OU47" i="16" s="1"/>
  <c r="OU3" i="16"/>
  <c r="OU4" i="16" s="1"/>
  <c r="OT8" i="16"/>
  <c r="OT9" i="16" s="1"/>
  <c r="OS13" i="16"/>
  <c r="OR15" i="16"/>
  <c r="OR14" i="16"/>
  <c r="OR16" i="16"/>
  <c r="II54" i="16" l="1"/>
  <c r="II59" i="16" s="1"/>
  <c r="IJ48" i="16"/>
  <c r="IJ49" i="16" s="1"/>
  <c r="IK52" i="16"/>
  <c r="IL51" i="16"/>
  <c r="IK56" i="16"/>
  <c r="IJ53" i="16"/>
  <c r="IJ58" i="16" s="1"/>
  <c r="IJ57" i="16"/>
  <c r="IK47" i="16"/>
  <c r="IL46" i="16"/>
  <c r="OU5" i="16"/>
  <c r="OU6" i="16" s="1"/>
  <c r="OT53" i="16"/>
  <c r="OT54" i="16" s="1"/>
  <c r="OU48" i="16"/>
  <c r="OU49" i="16" s="1"/>
  <c r="OT10" i="16"/>
  <c r="OT11" i="16" s="1"/>
  <c r="OT56" i="16"/>
  <c r="OU51" i="16"/>
  <c r="OU52" i="16" s="1"/>
  <c r="OV46" i="16"/>
  <c r="OV47" i="16" s="1"/>
  <c r="OS57" i="16"/>
  <c r="OS59" i="16"/>
  <c r="OS58" i="16"/>
  <c r="OU8" i="16"/>
  <c r="OU9" i="16" s="1"/>
  <c r="OT13" i="16"/>
  <c r="OS15" i="16"/>
  <c r="OS14" i="16"/>
  <c r="OS16" i="16"/>
  <c r="OV3" i="16"/>
  <c r="OV4" i="16" s="1"/>
  <c r="IJ54" i="16" l="1"/>
  <c r="IJ59" i="16" s="1"/>
  <c r="IK48" i="16"/>
  <c r="IK49" i="16" s="1"/>
  <c r="IL47" i="16"/>
  <c r="IM46" i="16"/>
  <c r="IL52" i="16"/>
  <c r="IM51" i="16"/>
  <c r="IL56" i="16"/>
  <c r="IK53" i="16"/>
  <c r="IK58" i="16" s="1"/>
  <c r="IK57" i="16"/>
  <c r="OV48" i="16"/>
  <c r="OV49" i="16" s="1"/>
  <c r="OV5" i="16"/>
  <c r="OV6" i="16" s="1"/>
  <c r="OU53" i="16"/>
  <c r="OU54" i="16"/>
  <c r="OU10" i="16"/>
  <c r="OU11" i="16" s="1"/>
  <c r="OW46" i="16"/>
  <c r="OW47" i="16" s="1"/>
  <c r="OU56" i="16"/>
  <c r="OV51" i="16"/>
  <c r="OV52" i="16" s="1"/>
  <c r="OT57" i="16"/>
  <c r="OT59" i="16"/>
  <c r="OT58" i="16"/>
  <c r="OW3" i="16"/>
  <c r="OW4" i="16" s="1"/>
  <c r="OT15" i="16"/>
  <c r="OT16" i="16"/>
  <c r="OT14" i="16"/>
  <c r="OV8" i="16"/>
  <c r="OV9" i="16" s="1"/>
  <c r="OU13" i="16"/>
  <c r="IK54" i="16" l="1"/>
  <c r="IK59" i="16" s="1"/>
  <c r="OW48" i="16"/>
  <c r="OW49" i="16"/>
  <c r="IM47" i="16"/>
  <c r="IN46" i="16"/>
  <c r="OW5" i="16"/>
  <c r="OW6" i="16" s="1"/>
  <c r="IL48" i="16"/>
  <c r="IL49" i="16" s="1"/>
  <c r="IM52" i="16"/>
  <c r="IN51" i="16"/>
  <c r="IM56" i="16"/>
  <c r="IL53" i="16"/>
  <c r="IL58" i="16" s="1"/>
  <c r="IL57" i="16"/>
  <c r="OV10" i="16"/>
  <c r="OV11" i="16" s="1"/>
  <c r="OV53" i="16"/>
  <c r="OV54" i="16"/>
  <c r="OU57" i="16"/>
  <c r="OU59" i="16"/>
  <c r="OU58" i="16"/>
  <c r="OX46" i="16"/>
  <c r="OX47" i="16" s="1"/>
  <c r="OV56" i="16"/>
  <c r="OW51" i="16"/>
  <c r="OW52" i="16" s="1"/>
  <c r="OU15" i="16"/>
  <c r="OU14" i="16"/>
  <c r="OU16" i="16"/>
  <c r="OW8" i="16"/>
  <c r="OW9" i="16" s="1"/>
  <c r="OV13" i="16"/>
  <c r="OX3" i="16"/>
  <c r="OX4" i="16" s="1"/>
  <c r="IL54" i="16" l="1"/>
  <c r="IL59" i="16" s="1"/>
  <c r="IM53" i="16"/>
  <c r="IM57" i="16"/>
  <c r="IN47" i="16"/>
  <c r="IO46" i="16"/>
  <c r="OW53" i="16"/>
  <c r="OW54" i="16" s="1"/>
  <c r="IM48" i="16"/>
  <c r="IM49" i="16" s="1"/>
  <c r="OX5" i="16"/>
  <c r="OX6" i="16" s="1"/>
  <c r="OX48" i="16"/>
  <c r="OX49" i="16" s="1"/>
  <c r="OW10" i="16"/>
  <c r="OW11" i="16" s="1"/>
  <c r="IN52" i="16"/>
  <c r="IO51" i="16"/>
  <c r="IN56" i="16"/>
  <c r="OV57" i="16"/>
  <c r="OV59" i="16"/>
  <c r="OV58" i="16"/>
  <c r="OW56" i="16"/>
  <c r="OX51" i="16"/>
  <c r="OX52" i="16" s="1"/>
  <c r="OY46" i="16"/>
  <c r="OY47" i="16" s="1"/>
  <c r="OV15" i="16"/>
  <c r="OV16" i="16"/>
  <c r="OV14" i="16"/>
  <c r="OW13" i="16"/>
  <c r="OX8" i="16"/>
  <c r="OX9" i="16" s="1"/>
  <c r="OY3" i="16"/>
  <c r="OY4" i="16" s="1"/>
  <c r="IM58" i="16" l="1"/>
  <c r="IM54" i="16"/>
  <c r="IM59" i="16" s="1"/>
  <c r="IO47" i="16"/>
  <c r="IP46" i="16"/>
  <c r="IN48" i="16"/>
  <c r="IN49" i="16" s="1"/>
  <c r="IN53" i="16"/>
  <c r="IN58" i="16" s="1"/>
  <c r="IN57" i="16"/>
  <c r="IO52" i="16"/>
  <c r="IP51" i="16"/>
  <c r="IO56" i="16"/>
  <c r="OY5" i="16"/>
  <c r="OY6" i="16" s="1"/>
  <c r="OY48" i="16"/>
  <c r="OY49" i="16" s="1"/>
  <c r="OX53" i="16"/>
  <c r="OX54" i="16" s="1"/>
  <c r="OX10" i="16"/>
  <c r="OX11" i="16" s="1"/>
  <c r="OX56" i="16"/>
  <c r="OY51" i="16"/>
  <c r="OY52" i="16" s="1"/>
  <c r="OW57" i="16"/>
  <c r="OW59" i="16"/>
  <c r="OW58" i="16"/>
  <c r="OZ46" i="16"/>
  <c r="OZ47" i="16" s="1"/>
  <c r="OZ3" i="16"/>
  <c r="OZ4" i="16" s="1"/>
  <c r="OW16" i="16"/>
  <c r="OW15" i="16"/>
  <c r="OW14" i="16"/>
  <c r="OY8" i="16"/>
  <c r="OY9" i="16" s="1"/>
  <c r="OX13" i="16"/>
  <c r="IN54" i="16" l="1"/>
  <c r="IN59" i="16" s="1"/>
  <c r="OY10" i="16"/>
  <c r="OY11" i="16"/>
  <c r="IP52" i="16"/>
  <c r="IQ51" i="16"/>
  <c r="IP56" i="16"/>
  <c r="IO53" i="16"/>
  <c r="IO58" i="16" s="1"/>
  <c r="IO57" i="16"/>
  <c r="OZ5" i="16"/>
  <c r="OZ6" i="16"/>
  <c r="OZ48" i="16"/>
  <c r="OZ49" i="16" s="1"/>
  <c r="IP47" i="16"/>
  <c r="IQ46" i="16"/>
  <c r="OY53" i="16"/>
  <c r="OY54" i="16" s="1"/>
  <c r="IO48" i="16"/>
  <c r="IO49" i="16"/>
  <c r="OZ51" i="16"/>
  <c r="OZ52" i="16" s="1"/>
  <c r="OY56" i="16"/>
  <c r="PA46" i="16"/>
  <c r="PA47" i="16" s="1"/>
  <c r="OX57" i="16"/>
  <c r="OX59" i="16"/>
  <c r="OX58" i="16"/>
  <c r="OX16" i="16"/>
  <c r="OX15" i="16"/>
  <c r="OX14" i="16"/>
  <c r="OZ8" i="16"/>
  <c r="OZ9" i="16" s="1"/>
  <c r="OY13" i="16"/>
  <c r="PA3" i="16"/>
  <c r="PA4" i="16" s="1"/>
  <c r="IO54" i="16" l="1"/>
  <c r="IO59" i="16" s="1"/>
  <c r="IQ52" i="16"/>
  <c r="IR51" i="16"/>
  <c r="IQ56" i="16"/>
  <c r="PA48" i="16"/>
  <c r="PA49" i="16" s="1"/>
  <c r="IP53" i="16"/>
  <c r="IP57" i="16"/>
  <c r="IQ47" i="16"/>
  <c r="IR46" i="16"/>
  <c r="IP48" i="16"/>
  <c r="IP49" i="16" s="1"/>
  <c r="OZ53" i="16"/>
  <c r="OZ54" i="16" s="1"/>
  <c r="PA5" i="16"/>
  <c r="PA6" i="16" s="1"/>
  <c r="OZ10" i="16"/>
  <c r="OZ11" i="16" s="1"/>
  <c r="PB46" i="16"/>
  <c r="PB47" i="16" s="1"/>
  <c r="OY57" i="16"/>
  <c r="OY59" i="16"/>
  <c r="OY58" i="16"/>
  <c r="OZ56" i="16"/>
  <c r="PA51" i="16"/>
  <c r="PA52" i="16" s="1"/>
  <c r="PB3" i="16"/>
  <c r="PB4" i="16" s="1"/>
  <c r="OY15" i="16"/>
  <c r="OY16" i="16"/>
  <c r="OY14" i="16"/>
  <c r="PA8" i="16"/>
  <c r="PA9" i="16" s="1"/>
  <c r="OZ13" i="16"/>
  <c r="IP58" i="16" l="1"/>
  <c r="IP54" i="16"/>
  <c r="IP59" i="16" s="1"/>
  <c r="IQ48" i="16"/>
  <c r="IQ49" i="16" s="1"/>
  <c r="PB5" i="16"/>
  <c r="PB6" i="16" s="1"/>
  <c r="PA53" i="16"/>
  <c r="PA54" i="16" s="1"/>
  <c r="IR52" i="16"/>
  <c r="IS51" i="16"/>
  <c r="IR56" i="16"/>
  <c r="IR47" i="16"/>
  <c r="IS46" i="16"/>
  <c r="PA10" i="16"/>
  <c r="PA11" i="16" s="1"/>
  <c r="PB48" i="16"/>
  <c r="PB49" i="16" s="1"/>
  <c r="IQ53" i="16"/>
  <c r="IQ57" i="16"/>
  <c r="PA56" i="16"/>
  <c r="PB51" i="16"/>
  <c r="PB52" i="16" s="1"/>
  <c r="OZ57" i="16"/>
  <c r="OZ58" i="16"/>
  <c r="OZ59" i="16"/>
  <c r="PC46" i="16"/>
  <c r="PC47" i="16" s="1"/>
  <c r="OZ16" i="16"/>
  <c r="OZ15" i="16"/>
  <c r="OZ14" i="16"/>
  <c r="PB8" i="16"/>
  <c r="PB9" i="16" s="1"/>
  <c r="PA13" i="16"/>
  <c r="PC3" i="16"/>
  <c r="PC4" i="16" s="1"/>
  <c r="IQ58" i="16" l="1"/>
  <c r="IQ54" i="16"/>
  <c r="IQ59" i="16" s="1"/>
  <c r="IR48" i="16"/>
  <c r="IR49" i="16"/>
  <c r="IS52" i="16"/>
  <c r="IT51" i="16"/>
  <c r="IS56" i="16"/>
  <c r="PC48" i="16"/>
  <c r="PC49" i="16" s="1"/>
  <c r="PC5" i="16"/>
  <c r="PC6" i="16" s="1"/>
  <c r="PB53" i="16"/>
  <c r="PB54" i="16"/>
  <c r="PB10" i="16"/>
  <c r="PB11" i="16" s="1"/>
  <c r="IR53" i="16"/>
  <c r="IR57" i="16"/>
  <c r="IS47" i="16"/>
  <c r="IT46" i="16"/>
  <c r="PB56" i="16"/>
  <c r="PC51" i="16"/>
  <c r="PC52" i="16" s="1"/>
  <c r="PD46" i="16"/>
  <c r="PD47" i="16" s="1"/>
  <c r="PA59" i="16"/>
  <c r="PA58" i="16"/>
  <c r="PA57" i="16"/>
  <c r="PD3" i="16"/>
  <c r="PD4" i="16" s="1"/>
  <c r="PA15" i="16"/>
  <c r="PA16" i="16"/>
  <c r="PA14" i="16"/>
  <c r="PC8" i="16"/>
  <c r="PC9" i="16" s="1"/>
  <c r="PB13" i="16"/>
  <c r="IR58" i="16" l="1"/>
  <c r="IR54" i="16"/>
  <c r="IR59" i="16" s="1"/>
  <c r="IS53" i="16"/>
  <c r="IS58" i="16" s="1"/>
  <c r="IS57" i="16"/>
  <c r="PD5" i="16"/>
  <c r="PD6" i="16" s="1"/>
  <c r="IT52" i="16"/>
  <c r="IU51" i="16"/>
  <c r="IT56" i="16"/>
  <c r="IT47" i="16"/>
  <c r="IU46" i="16"/>
  <c r="PD48" i="16"/>
  <c r="PD49" i="16" s="1"/>
  <c r="PC53" i="16"/>
  <c r="PC54" i="16" s="1"/>
  <c r="PC10" i="16"/>
  <c r="PC11" i="16" s="1"/>
  <c r="IS48" i="16"/>
  <c r="IS49" i="16" s="1"/>
  <c r="PB57" i="16"/>
  <c r="PB58" i="16"/>
  <c r="PB59" i="16"/>
  <c r="PE46" i="16"/>
  <c r="PE47" i="16" s="1"/>
  <c r="PC56" i="16"/>
  <c r="PD51" i="16"/>
  <c r="PD52" i="16" s="1"/>
  <c r="PB14" i="16"/>
  <c r="PB16" i="16"/>
  <c r="PB15" i="16"/>
  <c r="PD8" i="16"/>
  <c r="PD9" i="16" s="1"/>
  <c r="PC13" i="16"/>
  <c r="PE3" i="16"/>
  <c r="PE4" i="16" s="1"/>
  <c r="IS54" i="16" l="1"/>
  <c r="IS59" i="16" s="1"/>
  <c r="IU52" i="16"/>
  <c r="IV51" i="16"/>
  <c r="IU56" i="16"/>
  <c r="PD10" i="16"/>
  <c r="PD11" i="16"/>
  <c r="IT48" i="16"/>
  <c r="IT49" i="16" s="1"/>
  <c r="IU47" i="16"/>
  <c r="IV46" i="16"/>
  <c r="PD53" i="16"/>
  <c r="PD54" i="16" s="1"/>
  <c r="PE48" i="16"/>
  <c r="PE49" i="16" s="1"/>
  <c r="IT53" i="16"/>
  <c r="IT58" i="16" s="1"/>
  <c r="IT57" i="16"/>
  <c r="PE5" i="16"/>
  <c r="PE6" i="16"/>
  <c r="PD56" i="16"/>
  <c r="PE51" i="16"/>
  <c r="PE52" i="16" s="1"/>
  <c r="PC57" i="16"/>
  <c r="PC59" i="16"/>
  <c r="PC58" i="16"/>
  <c r="PF46" i="16"/>
  <c r="PF47" i="16" s="1"/>
  <c r="PE8" i="16"/>
  <c r="PE9" i="16" s="1"/>
  <c r="PD13" i="16"/>
  <c r="PF3" i="16"/>
  <c r="PF4" i="16" s="1"/>
  <c r="PC15" i="16"/>
  <c r="PC16" i="16"/>
  <c r="PC14" i="16"/>
  <c r="IT54" i="16" l="1"/>
  <c r="IT59" i="16" s="1"/>
  <c r="IV47" i="16"/>
  <c r="IW46" i="16"/>
  <c r="IU48" i="16"/>
  <c r="IU49" i="16" s="1"/>
  <c r="PE10" i="16"/>
  <c r="PE11" i="16"/>
  <c r="PF5" i="16"/>
  <c r="PF6" i="16"/>
  <c r="IV52" i="16"/>
  <c r="IW51" i="16"/>
  <c r="IV56" i="16"/>
  <c r="PF48" i="16"/>
  <c r="PF49" i="16" s="1"/>
  <c r="PE53" i="16"/>
  <c r="PE54" i="16" s="1"/>
  <c r="IU53" i="16"/>
  <c r="IU57" i="16"/>
  <c r="PG46" i="16"/>
  <c r="PG47" i="16" s="1"/>
  <c r="PD57" i="16"/>
  <c r="PD59" i="16"/>
  <c r="PD58" i="16"/>
  <c r="PE56" i="16"/>
  <c r="PF51" i="16"/>
  <c r="PF52" i="16" s="1"/>
  <c r="PG3" i="16"/>
  <c r="PG4" i="16" s="1"/>
  <c r="PD15" i="16"/>
  <c r="PD14" i="16"/>
  <c r="PD16" i="16"/>
  <c r="PF8" i="16"/>
  <c r="PF9" i="16" s="1"/>
  <c r="PE13" i="16"/>
  <c r="IU58" i="16" l="1"/>
  <c r="IU54" i="16"/>
  <c r="IU59" i="16" s="1"/>
  <c r="PF10" i="16"/>
  <c r="PF11" i="16"/>
  <c r="IW52" i="16"/>
  <c r="IX51" i="16"/>
  <c r="IW56" i="16"/>
  <c r="IW47" i="16"/>
  <c r="IX46" i="16"/>
  <c r="PG5" i="16"/>
  <c r="PG6" i="16" s="1"/>
  <c r="PF53" i="16"/>
  <c r="PF54" i="16" s="1"/>
  <c r="PG48" i="16"/>
  <c r="PG49" i="16" s="1"/>
  <c r="IV53" i="16"/>
  <c r="IV57" i="16"/>
  <c r="IV48" i="16"/>
  <c r="IV49" i="16" s="1"/>
  <c r="PF56" i="16"/>
  <c r="PG51" i="16"/>
  <c r="PG52" i="16" s="1"/>
  <c r="PH46" i="16"/>
  <c r="PH47" i="16" s="1"/>
  <c r="PE57" i="16"/>
  <c r="PE59" i="16"/>
  <c r="PE58" i="16"/>
  <c r="PE15" i="16"/>
  <c r="PE14" i="16"/>
  <c r="PE16" i="16"/>
  <c r="PG8" i="16"/>
  <c r="PG9" i="16" s="1"/>
  <c r="PF13" i="16"/>
  <c r="PH3" i="16"/>
  <c r="PH4" i="16" s="1"/>
  <c r="IV58" i="16" l="1"/>
  <c r="IV54" i="16"/>
  <c r="IV59" i="16" s="1"/>
  <c r="PH48" i="16"/>
  <c r="PH49" i="16"/>
  <c r="IX47" i="16"/>
  <c r="IY46" i="16"/>
  <c r="IW53" i="16"/>
  <c r="IW57" i="16"/>
  <c r="IW48" i="16"/>
  <c r="IW49" i="16" s="1"/>
  <c r="IX52" i="16"/>
  <c r="IY51" i="16"/>
  <c r="IX56" i="16"/>
  <c r="PH5" i="16"/>
  <c r="PH6" i="16" s="1"/>
  <c r="PG53" i="16"/>
  <c r="PG54" i="16" s="1"/>
  <c r="PG10" i="16"/>
  <c r="PG11" i="16" s="1"/>
  <c r="PI46" i="16"/>
  <c r="PI47" i="16" s="1"/>
  <c r="PG56" i="16"/>
  <c r="PH51" i="16"/>
  <c r="PH52" i="16" s="1"/>
  <c r="PF57" i="16"/>
  <c r="PF58" i="16"/>
  <c r="PF59" i="16"/>
  <c r="PH8" i="16"/>
  <c r="PH9" i="16" s="1"/>
  <c r="PG13" i="16"/>
  <c r="PI3" i="16"/>
  <c r="PI4" i="16" s="1"/>
  <c r="PF15" i="16"/>
  <c r="PF14" i="16"/>
  <c r="PF16" i="16"/>
  <c r="IW58" i="16" l="1"/>
  <c r="IW54" i="16"/>
  <c r="IW59" i="16" s="1"/>
  <c r="PI48" i="16"/>
  <c r="PI49" i="16" s="1"/>
  <c r="PI5" i="16"/>
  <c r="PI6" i="16"/>
  <c r="IY47" i="16"/>
  <c r="IZ46" i="16"/>
  <c r="PH10" i="16"/>
  <c r="PH11" i="16"/>
  <c r="IX48" i="16"/>
  <c r="IX49" i="16" s="1"/>
  <c r="IX53" i="16"/>
  <c r="IX58" i="16" s="1"/>
  <c r="IX57" i="16"/>
  <c r="PH53" i="16"/>
  <c r="PH54" i="16" s="1"/>
  <c r="IY52" i="16"/>
  <c r="IZ51" i="16"/>
  <c r="IY56" i="16"/>
  <c r="PG57" i="16"/>
  <c r="PG59" i="16"/>
  <c r="PG58" i="16"/>
  <c r="PH56" i="16"/>
  <c r="PI51" i="16"/>
  <c r="PI52" i="16" s="1"/>
  <c r="PJ46" i="16"/>
  <c r="PJ47" i="16" s="1"/>
  <c r="PJ3" i="16"/>
  <c r="PJ4" i="16" s="1"/>
  <c r="PG15" i="16"/>
  <c r="PG14" i="16"/>
  <c r="PG16" i="16"/>
  <c r="PI8" i="16"/>
  <c r="PI9" i="16" s="1"/>
  <c r="PH13" i="16"/>
  <c r="IX54" i="16" l="1"/>
  <c r="IX59" i="16" s="1"/>
  <c r="PI10" i="16"/>
  <c r="PI11" i="16" s="1"/>
  <c r="IZ52" i="16"/>
  <c r="JA51" i="16"/>
  <c r="IZ56" i="16"/>
  <c r="IY53" i="16"/>
  <c r="IY57" i="16"/>
  <c r="IZ47" i="16"/>
  <c r="JA46" i="16"/>
  <c r="PJ5" i="16"/>
  <c r="PJ6" i="16" s="1"/>
  <c r="PJ48" i="16"/>
  <c r="PJ49" i="16" s="1"/>
  <c r="IY48" i="16"/>
  <c r="IY49" i="16" s="1"/>
  <c r="PI53" i="16"/>
  <c r="PI54" i="16" s="1"/>
  <c r="PI56" i="16"/>
  <c r="PJ51" i="16"/>
  <c r="PJ52" i="16" s="1"/>
  <c r="PK46" i="16"/>
  <c r="PK47" i="16" s="1"/>
  <c r="PH57" i="16"/>
  <c r="PH59" i="16"/>
  <c r="PH58" i="16"/>
  <c r="PJ8" i="16"/>
  <c r="PJ9" i="16" s="1"/>
  <c r="PI13" i="16"/>
  <c r="PH15" i="16"/>
  <c r="PH16" i="16"/>
  <c r="PH14" i="16"/>
  <c r="PK3" i="16"/>
  <c r="PK4" i="16" s="1"/>
  <c r="IY58" i="16" l="1"/>
  <c r="IY54" i="16"/>
  <c r="IY59" i="16" s="1"/>
  <c r="IZ48" i="16"/>
  <c r="IZ49" i="16" s="1"/>
  <c r="PJ10" i="16"/>
  <c r="PJ11" i="16" s="1"/>
  <c r="JA52" i="16"/>
  <c r="JB51" i="16"/>
  <c r="JA56" i="16"/>
  <c r="IZ53" i="16"/>
  <c r="IZ54" i="16" s="1"/>
  <c r="IZ59" i="16" s="1"/>
  <c r="IZ57" i="16"/>
  <c r="PJ53" i="16"/>
  <c r="PJ54" i="16" s="1"/>
  <c r="PK48" i="16"/>
  <c r="PK49" i="16" s="1"/>
  <c r="PK5" i="16"/>
  <c r="PK6" i="16" s="1"/>
  <c r="JA47" i="16"/>
  <c r="JB46" i="16"/>
  <c r="PI57" i="16"/>
  <c r="PI59" i="16"/>
  <c r="PI58" i="16"/>
  <c r="PL46" i="16"/>
  <c r="PL47" i="16" s="1"/>
  <c r="PJ56" i="16"/>
  <c r="PK51" i="16"/>
  <c r="PK52" i="16" s="1"/>
  <c r="PL3" i="16"/>
  <c r="PL4" i="16" s="1"/>
  <c r="PK8" i="16"/>
  <c r="PK9" i="16" s="1"/>
  <c r="PJ13" i="16"/>
  <c r="PI16" i="16"/>
  <c r="PI15" i="16"/>
  <c r="PI14" i="16"/>
  <c r="JA48" i="16" l="1"/>
  <c r="JA49" i="16"/>
  <c r="JB52" i="16"/>
  <c r="JC51" i="16"/>
  <c r="JB56" i="16"/>
  <c r="IZ58" i="16"/>
  <c r="JB47" i="16"/>
  <c r="JC46" i="16"/>
  <c r="PK10" i="16"/>
  <c r="PK11" i="16" s="1"/>
  <c r="PL5" i="16"/>
  <c r="PL6" i="16" s="1"/>
  <c r="JA53" i="16"/>
  <c r="JA54" i="16" s="1"/>
  <c r="JA59" i="16" s="1"/>
  <c r="JA57" i="16"/>
  <c r="PL48" i="16"/>
  <c r="PL49" i="16" s="1"/>
  <c r="PK53" i="16"/>
  <c r="PK54" i="16" s="1"/>
  <c r="PL51" i="16"/>
  <c r="PL52" i="16" s="1"/>
  <c r="PK56" i="16"/>
  <c r="PM46" i="16"/>
  <c r="PM47" i="16" s="1"/>
  <c r="PJ57" i="16"/>
  <c r="PJ59" i="16"/>
  <c r="PJ58" i="16"/>
  <c r="PJ15" i="16"/>
  <c r="PJ14" i="16"/>
  <c r="PJ16" i="16"/>
  <c r="PK13" i="16"/>
  <c r="PL8" i="16"/>
  <c r="PL9" i="16" s="1"/>
  <c r="PM3" i="16"/>
  <c r="PM4" i="16" s="1"/>
  <c r="JB48" i="16" l="1"/>
  <c r="JB49" i="16" s="1"/>
  <c r="JC52" i="16"/>
  <c r="JD51" i="16"/>
  <c r="JC56" i="16"/>
  <c r="JB53" i="16"/>
  <c r="JB58" i="16" s="1"/>
  <c r="JB54" i="16"/>
  <c r="JB59" i="16" s="1"/>
  <c r="JB57" i="16"/>
  <c r="JC47" i="16"/>
  <c r="JD46" i="16"/>
  <c r="JA58" i="16"/>
  <c r="PL10" i="16"/>
  <c r="PL11" i="16" s="1"/>
  <c r="PM48" i="16"/>
  <c r="PM49" i="16" s="1"/>
  <c r="PM5" i="16"/>
  <c r="PM6" i="16" s="1"/>
  <c r="PL53" i="16"/>
  <c r="PL54" i="16" s="1"/>
  <c r="PN46" i="16"/>
  <c r="PN47" i="16" s="1"/>
  <c r="PK57" i="16"/>
  <c r="PK59" i="16"/>
  <c r="PK58" i="16"/>
  <c r="PL56" i="16"/>
  <c r="PM51" i="16"/>
  <c r="PM52" i="16" s="1"/>
  <c r="PM8" i="16"/>
  <c r="PM9" i="16" s="1"/>
  <c r="PL13" i="16"/>
  <c r="PK15" i="16"/>
  <c r="PK16" i="16"/>
  <c r="PK14" i="16"/>
  <c r="PN3" i="16"/>
  <c r="PN4" i="16" s="1"/>
  <c r="PM53" i="16" l="1"/>
  <c r="PM54" i="16"/>
  <c r="PN48" i="16"/>
  <c r="PN49" i="16"/>
  <c r="JD52" i="16"/>
  <c r="JE51" i="16"/>
  <c r="JD56" i="16"/>
  <c r="JC53" i="16"/>
  <c r="JC54" i="16" s="1"/>
  <c r="JC57" i="16"/>
  <c r="JC48" i="16"/>
  <c r="JC49" i="16" s="1"/>
  <c r="PN5" i="16"/>
  <c r="PN6" i="16" s="1"/>
  <c r="PM10" i="16"/>
  <c r="PM11" i="16"/>
  <c r="JD47" i="16"/>
  <c r="JE46" i="16"/>
  <c r="PM56" i="16"/>
  <c r="PN51" i="16"/>
  <c r="PN52" i="16" s="1"/>
  <c r="PL57" i="16"/>
  <c r="PL59" i="16"/>
  <c r="PL58" i="16"/>
  <c r="PO46" i="16"/>
  <c r="PO47" i="16" s="1"/>
  <c r="PN8" i="16"/>
  <c r="PN9" i="16" s="1"/>
  <c r="PM13" i="16"/>
  <c r="PL16" i="16"/>
  <c r="PL14" i="16"/>
  <c r="PL15" i="16"/>
  <c r="PO3" i="16"/>
  <c r="PO4" i="16" s="1"/>
  <c r="JC59" i="16" l="1"/>
  <c r="JC58" i="16"/>
  <c r="JE52" i="16"/>
  <c r="JF51" i="16"/>
  <c r="JE56" i="16"/>
  <c r="PN53" i="16"/>
  <c r="PN54" i="16"/>
  <c r="PO5" i="16"/>
  <c r="PO6" i="16" s="1"/>
  <c r="JE47" i="16"/>
  <c r="JF46" i="16"/>
  <c r="JD48" i="16"/>
  <c r="JD49" i="16" s="1"/>
  <c r="JD53" i="16"/>
  <c r="JD58" i="16" s="1"/>
  <c r="JD57" i="16"/>
  <c r="PN10" i="16"/>
  <c r="PN11" i="16"/>
  <c r="PO48" i="16"/>
  <c r="PO49" i="16" s="1"/>
  <c r="PP46" i="16"/>
  <c r="PP47" i="16" s="1"/>
  <c r="PM59" i="16"/>
  <c r="PM58" i="16"/>
  <c r="PM57" i="16"/>
  <c r="PN56" i="16"/>
  <c r="PO51" i="16"/>
  <c r="PO52" i="16" s="1"/>
  <c r="PP3" i="16"/>
  <c r="PP4" i="16" s="1"/>
  <c r="PN13" i="16"/>
  <c r="PO8" i="16"/>
  <c r="PO9" i="16" s="1"/>
  <c r="PM15" i="16"/>
  <c r="PM16" i="16"/>
  <c r="PM14" i="16"/>
  <c r="JD54" i="16" l="1"/>
  <c r="JD59" i="16" s="1"/>
  <c r="PO53" i="16"/>
  <c r="PO54" i="16"/>
  <c r="JF52" i="16"/>
  <c r="JG51" i="16"/>
  <c r="JF56" i="16"/>
  <c r="PO10" i="16"/>
  <c r="PO11" i="16" s="1"/>
  <c r="JF47" i="16"/>
  <c r="JG46" i="16"/>
  <c r="JE53" i="16"/>
  <c r="JE57" i="16"/>
  <c r="JE48" i="16"/>
  <c r="JE49" i="16" s="1"/>
  <c r="PP48" i="16"/>
  <c r="PP49" i="16" s="1"/>
  <c r="PP5" i="16"/>
  <c r="PP6" i="16"/>
  <c r="PO56" i="16"/>
  <c r="PP51" i="16"/>
  <c r="PP52" i="16" s="1"/>
  <c r="PQ46" i="16"/>
  <c r="PQ47" i="16" s="1"/>
  <c r="PN57" i="16"/>
  <c r="PN58" i="16"/>
  <c r="PN59" i="16"/>
  <c r="PQ3" i="16"/>
  <c r="PQ4" i="16" s="1"/>
  <c r="PP8" i="16"/>
  <c r="PP9" i="16" s="1"/>
  <c r="PO13" i="16"/>
  <c r="PN14" i="16"/>
  <c r="PN16" i="16"/>
  <c r="PN15" i="16"/>
  <c r="JE58" i="16" l="1"/>
  <c r="JE54" i="16"/>
  <c r="JE59" i="16" s="1"/>
  <c r="JG52" i="16"/>
  <c r="JH51" i="16"/>
  <c r="JG56" i="16"/>
  <c r="JF53" i="16"/>
  <c r="JF54" i="16" s="1"/>
  <c r="JF59" i="16" s="1"/>
  <c r="JF57" i="16"/>
  <c r="PP10" i="16"/>
  <c r="PP11" i="16" s="1"/>
  <c r="PQ5" i="16"/>
  <c r="PQ6" i="16"/>
  <c r="JG47" i="16"/>
  <c r="JH46" i="16"/>
  <c r="PQ48" i="16"/>
  <c r="PQ49" i="16" s="1"/>
  <c r="JF48" i="16"/>
  <c r="JF49" i="16" s="1"/>
  <c r="PP53" i="16"/>
  <c r="PP54" i="16" s="1"/>
  <c r="PO57" i="16"/>
  <c r="PO59" i="16"/>
  <c r="PO58" i="16"/>
  <c r="PR46" i="16"/>
  <c r="PR47" i="16" s="1"/>
  <c r="PP56" i="16"/>
  <c r="PQ51" i="16"/>
  <c r="PQ52" i="16" s="1"/>
  <c r="PO15" i="16"/>
  <c r="PO16" i="16"/>
  <c r="PO14" i="16"/>
  <c r="PQ8" i="16"/>
  <c r="PQ9" i="16" s="1"/>
  <c r="PP13" i="16"/>
  <c r="PR3" i="16"/>
  <c r="PR4" i="16" s="1"/>
  <c r="PR48" i="16" l="1"/>
  <c r="PR49" i="16"/>
  <c r="JH52" i="16"/>
  <c r="JI51" i="16"/>
  <c r="JH56" i="16"/>
  <c r="PQ10" i="16"/>
  <c r="PQ11" i="16"/>
  <c r="JF58" i="16"/>
  <c r="JH47" i="16"/>
  <c r="JI46" i="16"/>
  <c r="JG53" i="16"/>
  <c r="JG58" i="16" s="1"/>
  <c r="JG57" i="16"/>
  <c r="PQ53" i="16"/>
  <c r="PQ54" i="16"/>
  <c r="PR5" i="16"/>
  <c r="PR6" i="16" s="1"/>
  <c r="JG48" i="16"/>
  <c r="JG49" i="16" s="1"/>
  <c r="PS46" i="16"/>
  <c r="PS47" i="16" s="1"/>
  <c r="PP57" i="16"/>
  <c r="PP58" i="16"/>
  <c r="PP59" i="16"/>
  <c r="PQ56" i="16"/>
  <c r="PR51" i="16"/>
  <c r="PR52" i="16" s="1"/>
  <c r="PP15" i="16"/>
  <c r="PP14" i="16"/>
  <c r="PP16" i="16"/>
  <c r="PR8" i="16"/>
  <c r="PR9" i="16" s="1"/>
  <c r="PQ13" i="16"/>
  <c r="PS3" i="16"/>
  <c r="PS4" i="16" s="1"/>
  <c r="JG54" i="16" l="1"/>
  <c r="JG59" i="16" s="1"/>
  <c r="PR53" i="16"/>
  <c r="PR54" i="16"/>
  <c r="JI52" i="16"/>
  <c r="JJ51" i="16"/>
  <c r="JI56" i="16"/>
  <c r="JH53" i="16"/>
  <c r="JH57" i="16"/>
  <c r="JH48" i="16"/>
  <c r="JH49" i="16" s="1"/>
  <c r="PS5" i="16"/>
  <c r="PS6" i="16" s="1"/>
  <c r="PS48" i="16"/>
  <c r="PS49" i="16" s="1"/>
  <c r="PR10" i="16"/>
  <c r="PR11" i="16" s="1"/>
  <c r="JI47" i="16"/>
  <c r="JJ46" i="16"/>
  <c r="PQ57" i="16"/>
  <c r="PQ58" i="16"/>
  <c r="PQ59" i="16"/>
  <c r="PT46" i="16"/>
  <c r="PT47" i="16" s="1"/>
  <c r="PR56" i="16"/>
  <c r="PS51" i="16"/>
  <c r="PS52" i="16" s="1"/>
  <c r="PT3" i="16"/>
  <c r="PT4" i="16" s="1"/>
  <c r="PS8" i="16"/>
  <c r="PS9" i="16" s="1"/>
  <c r="PR13" i="16"/>
  <c r="PQ15" i="16"/>
  <c r="PQ14" i="16"/>
  <c r="PQ16" i="16"/>
  <c r="JH58" i="16" l="1"/>
  <c r="JH54" i="16"/>
  <c r="JH59" i="16" s="1"/>
  <c r="PT5" i="16"/>
  <c r="PT6" i="16"/>
  <c r="JJ52" i="16"/>
  <c r="JK51" i="16"/>
  <c r="JJ56" i="16"/>
  <c r="JI53" i="16"/>
  <c r="JI58" i="16" s="1"/>
  <c r="JI57" i="16"/>
  <c r="PS53" i="16"/>
  <c r="PS54" i="16" s="1"/>
  <c r="PS10" i="16"/>
  <c r="PS11" i="16" s="1"/>
  <c r="PT48" i="16"/>
  <c r="PT49" i="16" s="1"/>
  <c r="JJ47" i="16"/>
  <c r="JK46" i="16"/>
  <c r="JI48" i="16"/>
  <c r="JI49" i="16" s="1"/>
  <c r="PR57" i="16"/>
  <c r="PR58" i="16"/>
  <c r="PR59" i="16"/>
  <c r="PS56" i="16"/>
  <c r="PT51" i="16"/>
  <c r="PT52" i="16" s="1"/>
  <c r="PU46" i="16"/>
  <c r="PU47" i="16" s="1"/>
  <c r="PR15" i="16"/>
  <c r="PR14" i="16"/>
  <c r="PR16" i="16"/>
  <c r="PT8" i="16"/>
  <c r="PT9" i="16" s="1"/>
  <c r="PS13" i="16"/>
  <c r="PU3" i="16"/>
  <c r="PU4" i="16" s="1"/>
  <c r="JI54" i="16" l="1"/>
  <c r="JI59" i="16" s="1"/>
  <c r="PT10" i="16"/>
  <c r="PT11" i="16"/>
  <c r="JK52" i="16"/>
  <c r="JL51" i="16"/>
  <c r="JK56" i="16"/>
  <c r="PT53" i="16"/>
  <c r="PT54" i="16" s="1"/>
  <c r="JJ53" i="16"/>
  <c r="JJ57" i="16"/>
  <c r="JJ48" i="16"/>
  <c r="JJ49" i="16" s="1"/>
  <c r="PU48" i="16"/>
  <c r="PU49" i="16" s="1"/>
  <c r="JK47" i="16"/>
  <c r="JL46" i="16"/>
  <c r="PU5" i="16"/>
  <c r="PU6" i="16" s="1"/>
  <c r="PV46" i="16"/>
  <c r="PV47" i="16" s="1"/>
  <c r="PS57" i="16"/>
  <c r="PS59" i="16"/>
  <c r="PS58" i="16"/>
  <c r="PT56" i="16"/>
  <c r="PU51" i="16"/>
  <c r="PU52" i="16" s="1"/>
  <c r="PV3" i="16"/>
  <c r="PV4" i="16" s="1"/>
  <c r="PS15" i="16"/>
  <c r="PS14" i="16"/>
  <c r="PS16" i="16"/>
  <c r="PU8" i="16"/>
  <c r="PU9" i="16" s="1"/>
  <c r="PT13" i="16"/>
  <c r="JJ58" i="16" l="1"/>
  <c r="JJ54" i="16"/>
  <c r="JJ59" i="16" s="1"/>
  <c r="JL52" i="16"/>
  <c r="JM51" i="16"/>
  <c r="JL56" i="16"/>
  <c r="JK48" i="16"/>
  <c r="JK49" i="16" s="1"/>
  <c r="JK53" i="16"/>
  <c r="JK58" i="16" s="1"/>
  <c r="JK57" i="16"/>
  <c r="JL47" i="16"/>
  <c r="JM46" i="16"/>
  <c r="PU53" i="16"/>
  <c r="PU54" i="16" s="1"/>
  <c r="PV5" i="16"/>
  <c r="PV6" i="16" s="1"/>
  <c r="PU10" i="16"/>
  <c r="PU11" i="16" s="1"/>
  <c r="PV48" i="16"/>
  <c r="PV49" i="16" s="1"/>
  <c r="PU56" i="16"/>
  <c r="PV51" i="16"/>
  <c r="PV52" i="16" s="1"/>
  <c r="PT57" i="16"/>
  <c r="PT59" i="16"/>
  <c r="PT58" i="16"/>
  <c r="PW46" i="16"/>
  <c r="PW47" i="16" s="1"/>
  <c r="PT15" i="16"/>
  <c r="PT14" i="16"/>
  <c r="PT16" i="16"/>
  <c r="PV8" i="16"/>
  <c r="PV9" i="16" s="1"/>
  <c r="PU13" i="16"/>
  <c r="PW3" i="16"/>
  <c r="PW4" i="16" s="1"/>
  <c r="JK54" i="16" l="1"/>
  <c r="JK59" i="16" s="1"/>
  <c r="PW48" i="16"/>
  <c r="PW49" i="16" s="1"/>
  <c r="PW5" i="16"/>
  <c r="PW6" i="16" s="1"/>
  <c r="PV53" i="16"/>
  <c r="PV54" i="16" s="1"/>
  <c r="PV10" i="16"/>
  <c r="PV11" i="16" s="1"/>
  <c r="JM52" i="16"/>
  <c r="JN51" i="16"/>
  <c r="JM56" i="16"/>
  <c r="JL48" i="16"/>
  <c r="JL49" i="16" s="1"/>
  <c r="JM47" i="16"/>
  <c r="JN46" i="16"/>
  <c r="JL53" i="16"/>
  <c r="JL58" i="16" s="1"/>
  <c r="JL57" i="16"/>
  <c r="PX46" i="16"/>
  <c r="PX47" i="16" s="1"/>
  <c r="PU57" i="16"/>
  <c r="PU58" i="16"/>
  <c r="PU59" i="16"/>
  <c r="PV56" i="16"/>
  <c r="PW51" i="16"/>
  <c r="PW52" i="16" s="1"/>
  <c r="PX3" i="16"/>
  <c r="PX4" i="16" s="1"/>
  <c r="PU16" i="16"/>
  <c r="PU15" i="16"/>
  <c r="PU14" i="16"/>
  <c r="PW8" i="16"/>
  <c r="PW9" i="16" s="1"/>
  <c r="PV13" i="16"/>
  <c r="JL54" i="16" l="1"/>
  <c r="JL59" i="16" s="1"/>
  <c r="PX48" i="16"/>
  <c r="PX49" i="16" s="1"/>
  <c r="PW10" i="16"/>
  <c r="PW11" i="16" s="1"/>
  <c r="PX5" i="16"/>
  <c r="PX6" i="16"/>
  <c r="PW53" i="16"/>
  <c r="PW54" i="16" s="1"/>
  <c r="JM48" i="16"/>
  <c r="JM49" i="16"/>
  <c r="JM53" i="16"/>
  <c r="JM54" i="16" s="1"/>
  <c r="JM59" i="16" s="1"/>
  <c r="JM57" i="16"/>
  <c r="JN47" i="16"/>
  <c r="JO46" i="16"/>
  <c r="JN52" i="16"/>
  <c r="JO51" i="16"/>
  <c r="JN56" i="16"/>
  <c r="PX51" i="16"/>
  <c r="PX52" i="16" s="1"/>
  <c r="PW56" i="16"/>
  <c r="PY46" i="16"/>
  <c r="PY47" i="16" s="1"/>
  <c r="PV57" i="16"/>
  <c r="PV58" i="16"/>
  <c r="PV59" i="16"/>
  <c r="PV14" i="16"/>
  <c r="PV16" i="16"/>
  <c r="PV15" i="16"/>
  <c r="PX8" i="16"/>
  <c r="PX9" i="16" s="1"/>
  <c r="PW13" i="16"/>
  <c r="PY3" i="16"/>
  <c r="PY4" i="16" s="1"/>
  <c r="PX53" i="16" l="1"/>
  <c r="PX54" i="16" s="1"/>
  <c r="JO52" i="16"/>
  <c r="JP51" i="16"/>
  <c r="JO56" i="16"/>
  <c r="JM58" i="16"/>
  <c r="JN53" i="16"/>
  <c r="JN57" i="16"/>
  <c r="PX10" i="16"/>
  <c r="PX11" i="16" s="1"/>
  <c r="JO47" i="16"/>
  <c r="JP46" i="16"/>
  <c r="JN48" i="16"/>
  <c r="JN49" i="16" s="1"/>
  <c r="PY48" i="16"/>
  <c r="PY49" i="16" s="1"/>
  <c r="PY5" i="16"/>
  <c r="PY6" i="16" s="1"/>
  <c r="PZ46" i="16"/>
  <c r="PZ47" i="16" s="1"/>
  <c r="PW57" i="16"/>
  <c r="PW59" i="16"/>
  <c r="PW58" i="16"/>
  <c r="PX56" i="16"/>
  <c r="PY51" i="16"/>
  <c r="PY52" i="16" s="1"/>
  <c r="PW15" i="16"/>
  <c r="PW16" i="16"/>
  <c r="PW14" i="16"/>
  <c r="PY8" i="16"/>
  <c r="PY9" i="16" s="1"/>
  <c r="PX13" i="16"/>
  <c r="PZ3" i="16"/>
  <c r="PZ4" i="16" s="1"/>
  <c r="JN58" i="16" l="1"/>
  <c r="JN54" i="16"/>
  <c r="JN59" i="16" s="1"/>
  <c r="JP52" i="16"/>
  <c r="JQ51" i="16"/>
  <c r="JP56" i="16"/>
  <c r="JO53" i="16"/>
  <c r="JO54" i="16" s="1"/>
  <c r="JO57" i="16"/>
  <c r="PY53" i="16"/>
  <c r="PY54" i="16" s="1"/>
  <c r="JO48" i="16"/>
  <c r="JO49" i="16" s="1"/>
  <c r="JP47" i="16"/>
  <c r="JQ46" i="16"/>
  <c r="PZ5" i="16"/>
  <c r="PZ6" i="16" s="1"/>
  <c r="PY10" i="16"/>
  <c r="PY11" i="16" s="1"/>
  <c r="PZ48" i="16"/>
  <c r="PZ49" i="16" s="1"/>
  <c r="PX57" i="16"/>
  <c r="PX58" i="16"/>
  <c r="PX59" i="16"/>
  <c r="PY56" i="16"/>
  <c r="PZ51" i="16"/>
  <c r="PZ52" i="16" s="1"/>
  <c r="QA46" i="16"/>
  <c r="QA47" i="16" s="1"/>
  <c r="QA3" i="16"/>
  <c r="QA4" i="16" s="1"/>
  <c r="PX15" i="16"/>
  <c r="PX14" i="16"/>
  <c r="PX16" i="16"/>
  <c r="PZ8" i="16"/>
  <c r="PZ9" i="16" s="1"/>
  <c r="PY13" i="16"/>
  <c r="JO59" i="16" l="1"/>
  <c r="PZ10" i="16"/>
  <c r="PZ11" i="16"/>
  <c r="JO58" i="16"/>
  <c r="QA48" i="16"/>
  <c r="QA49" i="16" s="1"/>
  <c r="PZ53" i="16"/>
  <c r="PZ54" i="16"/>
  <c r="JQ47" i="16"/>
  <c r="JR46" i="16"/>
  <c r="JQ52" i="16"/>
  <c r="JR51" i="16"/>
  <c r="JQ56" i="16"/>
  <c r="QA5" i="16"/>
  <c r="QA6" i="16" s="1"/>
  <c r="JP48" i="16"/>
  <c r="JP49" i="16"/>
  <c r="JP53" i="16"/>
  <c r="JP58" i="16" s="1"/>
  <c r="JP54" i="16"/>
  <c r="JP59" i="16" s="1"/>
  <c r="JP57" i="16"/>
  <c r="PY59" i="16"/>
  <c r="PY58" i="16"/>
  <c r="PY57" i="16"/>
  <c r="PZ56" i="16"/>
  <c r="QA51" i="16"/>
  <c r="QA52" i="16" s="1"/>
  <c r="QB46" i="16"/>
  <c r="QB47" i="16" s="1"/>
  <c r="QA8" i="16"/>
  <c r="QA9" i="16" s="1"/>
  <c r="PZ13" i="16"/>
  <c r="PY15" i="16"/>
  <c r="PY16" i="16"/>
  <c r="PY14" i="16"/>
  <c r="QB3" i="16"/>
  <c r="QB4" i="16" s="1"/>
  <c r="QA10" i="16" l="1"/>
  <c r="QA11" i="16"/>
  <c r="QA53" i="16"/>
  <c r="QA54" i="16"/>
  <c r="JR52" i="16"/>
  <c r="JS51" i="16"/>
  <c r="JR56" i="16"/>
  <c r="JQ53" i="16"/>
  <c r="JQ58" i="16" s="1"/>
  <c r="JQ57" i="16"/>
  <c r="JR47" i="16"/>
  <c r="JS46" i="16"/>
  <c r="QB48" i="16"/>
  <c r="QB49" i="16" s="1"/>
  <c r="QB5" i="16"/>
  <c r="QB6" i="16"/>
  <c r="JQ48" i="16"/>
  <c r="JQ49" i="16" s="1"/>
  <c r="PZ57" i="16"/>
  <c r="PZ58" i="16"/>
  <c r="PZ59" i="16"/>
  <c r="QA56" i="16"/>
  <c r="QB51" i="16"/>
  <c r="QB52" i="16" s="1"/>
  <c r="QC46" i="16"/>
  <c r="QC47" i="16" s="1"/>
  <c r="QC3" i="16"/>
  <c r="QC4" i="16" s="1"/>
  <c r="PZ14" i="16"/>
  <c r="PZ16" i="16"/>
  <c r="PZ15" i="16"/>
  <c r="QB8" i="16"/>
  <c r="QB9" i="16" s="1"/>
  <c r="QA13" i="16"/>
  <c r="JQ54" i="16" l="1"/>
  <c r="JQ59" i="16" s="1"/>
  <c r="QB10" i="16"/>
  <c r="QB11" i="16"/>
  <c r="QC48" i="16"/>
  <c r="QC49" i="16" s="1"/>
  <c r="QC5" i="16"/>
  <c r="QC6" i="16" s="1"/>
  <c r="JS47" i="16"/>
  <c r="JT46" i="16"/>
  <c r="JS52" i="16"/>
  <c r="JT51" i="16"/>
  <c r="JS56" i="16"/>
  <c r="QB53" i="16"/>
  <c r="QB54" i="16" s="1"/>
  <c r="JR48" i="16"/>
  <c r="JR49" i="16" s="1"/>
  <c r="JR53" i="16"/>
  <c r="JR57" i="16"/>
  <c r="QD46" i="16"/>
  <c r="QD47" i="16" s="1"/>
  <c r="QA57" i="16"/>
  <c r="QA59" i="16"/>
  <c r="QA58" i="16"/>
  <c r="QB56" i="16"/>
  <c r="QC51" i="16"/>
  <c r="QC52" i="16" s="1"/>
  <c r="QA15" i="16"/>
  <c r="QA16" i="16"/>
  <c r="QA14" i="16"/>
  <c r="QC8" i="16"/>
  <c r="QC9" i="16" s="1"/>
  <c r="QB13" i="16"/>
  <c r="QD3" i="16"/>
  <c r="QD4" i="16" s="1"/>
  <c r="JR58" i="16" l="1"/>
  <c r="JR54" i="16"/>
  <c r="JR59" i="16" s="1"/>
  <c r="JT47" i="16"/>
  <c r="JU46" i="16"/>
  <c r="JS48" i="16"/>
  <c r="JS49" i="16" s="1"/>
  <c r="QC10" i="16"/>
  <c r="QC11" i="16"/>
  <c r="JS53" i="16"/>
  <c r="JS58" i="16" s="1"/>
  <c r="JS57" i="16"/>
  <c r="QC53" i="16"/>
  <c r="QC54" i="16" s="1"/>
  <c r="JT52" i="16"/>
  <c r="JU51" i="16"/>
  <c r="JT56" i="16"/>
  <c r="QD5" i="16"/>
  <c r="QD6" i="16" s="1"/>
  <c r="QD48" i="16"/>
  <c r="QD49" i="16" s="1"/>
  <c r="QB57" i="16"/>
  <c r="QB59" i="16"/>
  <c r="QB58" i="16"/>
  <c r="QC56" i="16"/>
  <c r="QD51" i="16"/>
  <c r="QD52" i="16" s="1"/>
  <c r="QE46" i="16"/>
  <c r="QE47" i="16" s="1"/>
  <c r="QB15" i="16"/>
  <c r="QB14" i="16"/>
  <c r="QB16" i="16"/>
  <c r="QD8" i="16"/>
  <c r="QD9" i="16" s="1"/>
  <c r="QC13" i="16"/>
  <c r="QE3" i="16"/>
  <c r="QE4" i="16" s="1"/>
  <c r="JS54" i="16" l="1"/>
  <c r="JS59" i="16" s="1"/>
  <c r="QE48" i="16"/>
  <c r="QE49" i="16"/>
  <c r="JU52" i="16"/>
  <c r="JV51" i="16"/>
  <c r="JU56" i="16"/>
  <c r="QD10" i="16"/>
  <c r="QD11" i="16" s="1"/>
  <c r="QE5" i="16"/>
  <c r="QE6" i="16" s="1"/>
  <c r="JT53" i="16"/>
  <c r="JT58" i="16" s="1"/>
  <c r="JT57" i="16"/>
  <c r="JU47" i="16"/>
  <c r="JV46" i="16"/>
  <c r="QD53" i="16"/>
  <c r="QD54" i="16" s="1"/>
  <c r="JT48" i="16"/>
  <c r="JT49" i="16" s="1"/>
  <c r="QD56" i="16"/>
  <c r="QE51" i="16"/>
  <c r="QE52" i="16" s="1"/>
  <c r="QC57" i="16"/>
  <c r="QC59" i="16"/>
  <c r="QC58" i="16"/>
  <c r="QF46" i="16"/>
  <c r="QF47" i="16" s="1"/>
  <c r="QE8" i="16"/>
  <c r="QE9" i="16" s="1"/>
  <c r="QD13" i="16"/>
  <c r="QC15" i="16"/>
  <c r="QC14" i="16"/>
  <c r="QC16" i="16"/>
  <c r="QF3" i="16"/>
  <c r="QF4" i="16" s="1"/>
  <c r="JT54" i="16" l="1"/>
  <c r="JT59" i="16" s="1"/>
  <c r="JV47" i="16"/>
  <c r="JW46" i="16"/>
  <c r="JV52" i="16"/>
  <c r="JW51" i="16"/>
  <c r="JV56" i="16"/>
  <c r="QE10" i="16"/>
  <c r="QE11" i="16" s="1"/>
  <c r="JU53" i="16"/>
  <c r="JU54" i="16"/>
  <c r="JU57" i="16"/>
  <c r="QE53" i="16"/>
  <c r="QE54" i="16" s="1"/>
  <c r="KC50" i="16"/>
  <c r="QF48" i="16"/>
  <c r="QF50" i="16" s="1"/>
  <c r="KT50" i="16"/>
  <c r="KP50" i="16"/>
  <c r="KH50" i="16"/>
  <c r="KB50" i="16"/>
  <c r="KN50" i="16"/>
  <c r="KL50" i="16"/>
  <c r="KJ50" i="16"/>
  <c r="KR50" i="16"/>
  <c r="KK50" i="16"/>
  <c r="KQ50" i="16"/>
  <c r="KO50" i="16"/>
  <c r="KS50" i="16"/>
  <c r="KF50" i="16"/>
  <c r="KI50" i="16"/>
  <c r="KM50" i="16"/>
  <c r="KE50" i="16"/>
  <c r="KG50" i="16"/>
  <c r="KU50" i="16"/>
  <c r="KD50" i="16"/>
  <c r="KV50" i="16"/>
  <c r="KW50" i="16"/>
  <c r="KX50" i="16"/>
  <c r="KY50" i="16"/>
  <c r="KZ50" i="16"/>
  <c r="LA50" i="16"/>
  <c r="LB50" i="16"/>
  <c r="LC50" i="16"/>
  <c r="LD50" i="16"/>
  <c r="LE50" i="16"/>
  <c r="LF50" i="16"/>
  <c r="LG50" i="16"/>
  <c r="LH50" i="16"/>
  <c r="LI50" i="16"/>
  <c r="LJ50" i="16"/>
  <c r="LK50" i="16"/>
  <c r="LL50" i="16"/>
  <c r="LM50" i="16"/>
  <c r="LN50" i="16"/>
  <c r="LO50" i="16"/>
  <c r="LP50" i="16"/>
  <c r="LQ50" i="16"/>
  <c r="LR50" i="16"/>
  <c r="LS50" i="16"/>
  <c r="LT50" i="16"/>
  <c r="LU50" i="16"/>
  <c r="LV50" i="16"/>
  <c r="LW50" i="16"/>
  <c r="LX50" i="16"/>
  <c r="LY50" i="16"/>
  <c r="LZ50" i="16"/>
  <c r="MA50" i="16"/>
  <c r="MB50" i="16"/>
  <c r="MC50" i="16"/>
  <c r="MD50" i="16"/>
  <c r="ME50" i="16"/>
  <c r="MF50" i="16"/>
  <c r="MG50" i="16"/>
  <c r="MH50" i="16"/>
  <c r="MI50" i="16"/>
  <c r="MJ50" i="16"/>
  <c r="MK50" i="16"/>
  <c r="ML50" i="16"/>
  <c r="MM50" i="16"/>
  <c r="MN50" i="16"/>
  <c r="MO50" i="16"/>
  <c r="MP50" i="16"/>
  <c r="MQ50" i="16"/>
  <c r="MR50" i="16"/>
  <c r="MS50" i="16"/>
  <c r="MT50" i="16"/>
  <c r="MU50" i="16"/>
  <c r="MV50" i="16"/>
  <c r="MW50" i="16"/>
  <c r="MX50" i="16"/>
  <c r="MY50" i="16"/>
  <c r="MZ50" i="16"/>
  <c r="NA50" i="16"/>
  <c r="NB50" i="16"/>
  <c r="NC50" i="16"/>
  <c r="ND50" i="16"/>
  <c r="NE50" i="16"/>
  <c r="NF50" i="16"/>
  <c r="NG50" i="16"/>
  <c r="NH50" i="16"/>
  <c r="NI50" i="16"/>
  <c r="NJ50" i="16"/>
  <c r="NK50" i="16"/>
  <c r="NL50" i="16"/>
  <c r="NM50" i="16"/>
  <c r="NN50" i="16"/>
  <c r="NO50" i="16"/>
  <c r="NP50" i="16"/>
  <c r="NQ50" i="16"/>
  <c r="NR50" i="16"/>
  <c r="NS50" i="16"/>
  <c r="NT50" i="16"/>
  <c r="NU50" i="16"/>
  <c r="NV50" i="16"/>
  <c r="NW50" i="16"/>
  <c r="NX50" i="16"/>
  <c r="NY50" i="16"/>
  <c r="NZ50" i="16"/>
  <c r="OA50" i="16"/>
  <c r="OB50" i="16"/>
  <c r="OC50" i="16"/>
  <c r="OD50" i="16"/>
  <c r="OE50" i="16"/>
  <c r="OF50" i="16"/>
  <c r="OG50" i="16"/>
  <c r="OH50" i="16"/>
  <c r="OI50" i="16"/>
  <c r="OJ50" i="16"/>
  <c r="OK50" i="16"/>
  <c r="OL50" i="16"/>
  <c r="OM50" i="16"/>
  <c r="ON50" i="16"/>
  <c r="OO50" i="16"/>
  <c r="OP50" i="16"/>
  <c r="OQ50" i="16"/>
  <c r="OR50" i="16"/>
  <c r="OS50" i="16"/>
  <c r="OT50" i="16"/>
  <c r="OU50" i="16"/>
  <c r="OV50" i="16"/>
  <c r="OW50" i="16"/>
  <c r="OX50" i="16"/>
  <c r="OY50" i="16"/>
  <c r="OZ50" i="16"/>
  <c r="PA50" i="16"/>
  <c r="PC50" i="16"/>
  <c r="PB50" i="16"/>
  <c r="PD50" i="16"/>
  <c r="PE50" i="16"/>
  <c r="PF50" i="16"/>
  <c r="PG50" i="16"/>
  <c r="PH50" i="16"/>
  <c r="PI50" i="16"/>
  <c r="PJ50" i="16"/>
  <c r="PK50" i="16"/>
  <c r="PL50" i="16"/>
  <c r="PM50" i="16"/>
  <c r="PO50" i="16"/>
  <c r="PN50" i="16"/>
  <c r="PP50" i="16"/>
  <c r="PQ50" i="16"/>
  <c r="PR50" i="16"/>
  <c r="PS50" i="16"/>
  <c r="PT50" i="16"/>
  <c r="PU50" i="16"/>
  <c r="PV50" i="16"/>
  <c r="PW50" i="16"/>
  <c r="PX50" i="16"/>
  <c r="PY50" i="16"/>
  <c r="QA50" i="16"/>
  <c r="PZ50" i="16"/>
  <c r="QB50" i="16"/>
  <c r="QC50" i="16"/>
  <c r="QD50" i="16"/>
  <c r="KD7" i="16"/>
  <c r="QF5" i="16"/>
  <c r="QF7" i="16" s="1"/>
  <c r="KT7" i="16"/>
  <c r="KS7" i="16"/>
  <c r="KK7" i="16"/>
  <c r="KU7" i="16"/>
  <c r="KP7" i="16"/>
  <c r="KN7" i="16"/>
  <c r="KE7" i="16"/>
  <c r="KO7" i="16"/>
  <c r="KM7" i="16"/>
  <c r="KH7" i="16"/>
  <c r="KR7" i="16"/>
  <c r="KJ7" i="16"/>
  <c r="KI7" i="16"/>
  <c r="KG7" i="16"/>
  <c r="KL7" i="16"/>
  <c r="KC7" i="16"/>
  <c r="KF7" i="16"/>
  <c r="KQ7" i="16"/>
  <c r="KV7" i="16"/>
  <c r="KW7" i="16"/>
  <c r="KX7" i="16"/>
  <c r="KY7" i="16"/>
  <c r="KZ7" i="16"/>
  <c r="LA7" i="16"/>
  <c r="LB7" i="16"/>
  <c r="LC7" i="16"/>
  <c r="LD7" i="16"/>
  <c r="LE7" i="16"/>
  <c r="LF7" i="16"/>
  <c r="LG7" i="16"/>
  <c r="LH7" i="16"/>
  <c r="LI7" i="16"/>
  <c r="LJ7" i="16"/>
  <c r="LK7" i="16"/>
  <c r="LL7" i="16"/>
  <c r="LM7" i="16"/>
  <c r="LN7" i="16"/>
  <c r="LO7" i="16"/>
  <c r="LP7" i="16"/>
  <c r="LQ7" i="16"/>
  <c r="LR7" i="16"/>
  <c r="LS7" i="16"/>
  <c r="LT7" i="16"/>
  <c r="LU7" i="16"/>
  <c r="LV7" i="16"/>
  <c r="LW7" i="16"/>
  <c r="LX7" i="16"/>
  <c r="LY7" i="16"/>
  <c r="LZ7" i="16"/>
  <c r="MA7" i="16"/>
  <c r="MB7" i="16"/>
  <c r="MC7" i="16"/>
  <c r="MD7" i="16"/>
  <c r="ME7" i="16"/>
  <c r="MF7" i="16"/>
  <c r="MG7" i="16"/>
  <c r="MH7" i="16"/>
  <c r="MI7" i="16"/>
  <c r="MJ7" i="16"/>
  <c r="MK7" i="16"/>
  <c r="ML7" i="16"/>
  <c r="MM7" i="16"/>
  <c r="MN7" i="16"/>
  <c r="MO7" i="16"/>
  <c r="MP7" i="16"/>
  <c r="MQ7" i="16"/>
  <c r="MR7" i="16"/>
  <c r="MS7" i="16"/>
  <c r="MT7" i="16"/>
  <c r="MU7" i="16"/>
  <c r="MV7" i="16"/>
  <c r="MW7" i="16"/>
  <c r="MX7" i="16"/>
  <c r="MY7" i="16"/>
  <c r="MZ7" i="16"/>
  <c r="NA7" i="16"/>
  <c r="NB7" i="16"/>
  <c r="NC7" i="16"/>
  <c r="ND7" i="16"/>
  <c r="NE7" i="16"/>
  <c r="NF7" i="16"/>
  <c r="NG7" i="16"/>
  <c r="NH7" i="16"/>
  <c r="NI7" i="16"/>
  <c r="NJ7" i="16"/>
  <c r="NK7" i="16"/>
  <c r="NL7" i="16"/>
  <c r="NM7" i="16"/>
  <c r="NN7" i="16"/>
  <c r="NO7" i="16"/>
  <c r="NP7" i="16"/>
  <c r="NQ7" i="16"/>
  <c r="NR7" i="16"/>
  <c r="NS7" i="16"/>
  <c r="NT7" i="16"/>
  <c r="NU7" i="16"/>
  <c r="NV7" i="16"/>
  <c r="NW7" i="16"/>
  <c r="NX7" i="16"/>
  <c r="NY7" i="16"/>
  <c r="NZ7" i="16"/>
  <c r="OA7" i="16"/>
  <c r="OB7" i="16"/>
  <c r="OC7" i="16"/>
  <c r="OD7" i="16"/>
  <c r="OE7" i="16"/>
  <c r="OF7" i="16"/>
  <c r="OG7" i="16"/>
  <c r="OH7" i="16"/>
  <c r="OI7" i="16"/>
  <c r="OJ7" i="16"/>
  <c r="OK7" i="16"/>
  <c r="OL7" i="16"/>
  <c r="OM7" i="16"/>
  <c r="ON7" i="16"/>
  <c r="OO7" i="16"/>
  <c r="OP7" i="16"/>
  <c r="OQ7" i="16"/>
  <c r="OR7" i="16"/>
  <c r="OS7" i="16"/>
  <c r="OT7" i="16"/>
  <c r="OU7" i="16"/>
  <c r="OV7" i="16"/>
  <c r="OW7" i="16"/>
  <c r="OX7" i="16"/>
  <c r="OZ7" i="16"/>
  <c r="OY7" i="16"/>
  <c r="PA7" i="16"/>
  <c r="PB7" i="16"/>
  <c r="PC7" i="16"/>
  <c r="PD7" i="16"/>
  <c r="PE7" i="16"/>
  <c r="PF7" i="16"/>
  <c r="PG7" i="16"/>
  <c r="PH7" i="16"/>
  <c r="PI7" i="16"/>
  <c r="PJ7" i="16"/>
  <c r="PK7" i="16"/>
  <c r="PL7" i="16"/>
  <c r="PM7" i="16"/>
  <c r="PO7" i="16"/>
  <c r="PN7" i="16"/>
  <c r="PP7" i="16"/>
  <c r="PR7" i="16"/>
  <c r="PQ7" i="16"/>
  <c r="PS7" i="16"/>
  <c r="PU7" i="16"/>
  <c r="PT7" i="16"/>
  <c r="PV7" i="16"/>
  <c r="PX7" i="16"/>
  <c r="PW7" i="16"/>
  <c r="PY7" i="16"/>
  <c r="QA7" i="16"/>
  <c r="PZ7" i="16"/>
  <c r="QB7" i="16"/>
  <c r="QC7" i="16"/>
  <c r="QD7" i="16"/>
  <c r="QE50" i="16"/>
  <c r="JU48" i="16"/>
  <c r="JU49" i="16" s="1"/>
  <c r="QE7" i="16"/>
  <c r="QE56" i="16"/>
  <c r="QF51" i="16"/>
  <c r="QF52" i="16" s="1"/>
  <c r="QD57" i="16"/>
  <c r="QD59" i="16"/>
  <c r="QD58" i="16"/>
  <c r="KB7" i="16"/>
  <c r="QD15" i="16"/>
  <c r="QD14" i="16"/>
  <c r="QD16" i="16"/>
  <c r="QF8" i="16"/>
  <c r="QF9" i="16" s="1"/>
  <c r="QE12" i="16" s="1"/>
  <c r="QE13" i="16"/>
  <c r="JU59" i="16" l="1"/>
  <c r="JU58" i="16"/>
  <c r="QF49" i="16"/>
  <c r="QF6" i="16"/>
  <c r="QF10" i="16"/>
  <c r="QF12" i="16" s="1"/>
  <c r="KS12" i="16"/>
  <c r="KS17" i="16" s="1"/>
  <c r="KL12" i="16"/>
  <c r="KL17" i="16" s="1"/>
  <c r="KQ12" i="16"/>
  <c r="KQ17" i="16" s="1"/>
  <c r="KH12" i="16"/>
  <c r="KH17" i="16" s="1"/>
  <c r="KJ12" i="16"/>
  <c r="KJ17" i="16" s="1"/>
  <c r="KG12" i="16"/>
  <c r="KG17" i="16" s="1"/>
  <c r="KF12" i="16"/>
  <c r="KF17" i="16" s="1"/>
  <c r="KO12" i="16"/>
  <c r="KO17" i="16" s="1"/>
  <c r="KK12" i="16"/>
  <c r="KK17" i="16" s="1"/>
  <c r="KI12" i="16"/>
  <c r="KI17" i="16" s="1"/>
  <c r="KD12" i="16"/>
  <c r="KD17" i="16" s="1"/>
  <c r="KC12" i="16"/>
  <c r="KC17" i="16" s="1"/>
  <c r="KR12" i="16"/>
  <c r="KR17" i="16" s="1"/>
  <c r="KE12" i="16"/>
  <c r="KE17" i="16" s="1"/>
  <c r="KP12" i="16"/>
  <c r="KP17" i="16" s="1"/>
  <c r="KN12" i="16"/>
  <c r="KN17" i="16" s="1"/>
  <c r="KT12" i="16"/>
  <c r="KT17" i="16" s="1"/>
  <c r="KM12" i="16"/>
  <c r="KM17" i="16" s="1"/>
  <c r="KU12" i="16"/>
  <c r="KU17" i="16" s="1"/>
  <c r="KV12" i="16"/>
  <c r="KV17" i="16" s="1"/>
  <c r="KW12" i="16"/>
  <c r="KW17" i="16" s="1"/>
  <c r="KX12" i="16"/>
  <c r="KX17" i="16" s="1"/>
  <c r="KY12" i="16"/>
  <c r="KY17" i="16" s="1"/>
  <c r="KZ12" i="16"/>
  <c r="KZ17" i="16" s="1"/>
  <c r="LA12" i="16"/>
  <c r="LA17" i="16" s="1"/>
  <c r="LB12" i="16"/>
  <c r="LB17" i="16" s="1"/>
  <c r="LC12" i="16"/>
  <c r="LC17" i="16" s="1"/>
  <c r="LD12" i="16"/>
  <c r="LD17" i="16" s="1"/>
  <c r="LE12" i="16"/>
  <c r="LE17" i="16" s="1"/>
  <c r="LF12" i="16"/>
  <c r="LF17" i="16" s="1"/>
  <c r="LG12" i="16"/>
  <c r="LG17" i="16" s="1"/>
  <c r="LH12" i="16"/>
  <c r="LH17" i="16" s="1"/>
  <c r="LI12" i="16"/>
  <c r="LI17" i="16" s="1"/>
  <c r="LJ12" i="16"/>
  <c r="LJ17" i="16" s="1"/>
  <c r="LK12" i="16"/>
  <c r="LK17" i="16" s="1"/>
  <c r="LL12" i="16"/>
  <c r="LL17" i="16" s="1"/>
  <c r="LM12" i="16"/>
  <c r="LM17" i="16" s="1"/>
  <c r="LN12" i="16"/>
  <c r="LN17" i="16" s="1"/>
  <c r="LO12" i="16"/>
  <c r="LO17" i="16" s="1"/>
  <c r="LP12" i="16"/>
  <c r="LP17" i="16" s="1"/>
  <c r="LQ12" i="16"/>
  <c r="LQ17" i="16" s="1"/>
  <c r="LR12" i="16"/>
  <c r="LR17" i="16" s="1"/>
  <c r="LS12" i="16"/>
  <c r="LS17" i="16" s="1"/>
  <c r="LT12" i="16"/>
  <c r="LT17" i="16" s="1"/>
  <c r="LU12" i="16"/>
  <c r="LU17" i="16" s="1"/>
  <c r="LV12" i="16"/>
  <c r="LV17" i="16" s="1"/>
  <c r="LW12" i="16"/>
  <c r="LW17" i="16" s="1"/>
  <c r="LX12" i="16"/>
  <c r="LX17" i="16" s="1"/>
  <c r="LY12" i="16"/>
  <c r="LY17" i="16" s="1"/>
  <c r="LZ12" i="16"/>
  <c r="LZ17" i="16" s="1"/>
  <c r="MA12" i="16"/>
  <c r="MA17" i="16" s="1"/>
  <c r="MB12" i="16"/>
  <c r="MB17" i="16" s="1"/>
  <c r="MC12" i="16"/>
  <c r="MC17" i="16" s="1"/>
  <c r="MD12" i="16"/>
  <c r="MD17" i="16" s="1"/>
  <c r="ME12" i="16"/>
  <c r="ME17" i="16" s="1"/>
  <c r="MF12" i="16"/>
  <c r="MF17" i="16" s="1"/>
  <c r="MG12" i="16"/>
  <c r="MG17" i="16" s="1"/>
  <c r="MH12" i="16"/>
  <c r="MH17" i="16" s="1"/>
  <c r="MI12" i="16"/>
  <c r="MI17" i="16" s="1"/>
  <c r="MJ12" i="16"/>
  <c r="MJ17" i="16" s="1"/>
  <c r="MK12" i="16"/>
  <c r="MK17" i="16" s="1"/>
  <c r="ML12" i="16"/>
  <c r="ML17" i="16" s="1"/>
  <c r="MM12" i="16"/>
  <c r="MM17" i="16" s="1"/>
  <c r="MN12" i="16"/>
  <c r="MN17" i="16" s="1"/>
  <c r="MO12" i="16"/>
  <c r="MO17" i="16" s="1"/>
  <c r="MP12" i="16"/>
  <c r="MP17" i="16" s="1"/>
  <c r="MQ12" i="16"/>
  <c r="MQ17" i="16" s="1"/>
  <c r="MR12" i="16"/>
  <c r="MR17" i="16" s="1"/>
  <c r="MS12" i="16"/>
  <c r="MS17" i="16" s="1"/>
  <c r="MT12" i="16"/>
  <c r="MT17" i="16" s="1"/>
  <c r="MU12" i="16"/>
  <c r="MU17" i="16" s="1"/>
  <c r="MV12" i="16"/>
  <c r="MV17" i="16" s="1"/>
  <c r="MW12" i="16"/>
  <c r="MW17" i="16" s="1"/>
  <c r="MX12" i="16"/>
  <c r="MX17" i="16" s="1"/>
  <c r="MY12" i="16"/>
  <c r="MY17" i="16" s="1"/>
  <c r="MZ12" i="16"/>
  <c r="MZ17" i="16" s="1"/>
  <c r="NA12" i="16"/>
  <c r="NA17" i="16" s="1"/>
  <c r="NB12" i="16"/>
  <c r="NB17" i="16" s="1"/>
  <c r="NC12" i="16"/>
  <c r="NC17" i="16" s="1"/>
  <c r="ND12" i="16"/>
  <c r="ND17" i="16" s="1"/>
  <c r="NE12" i="16"/>
  <c r="NE17" i="16" s="1"/>
  <c r="NF12" i="16"/>
  <c r="NF17" i="16" s="1"/>
  <c r="NG12" i="16"/>
  <c r="NG17" i="16" s="1"/>
  <c r="NH12" i="16"/>
  <c r="NH17" i="16" s="1"/>
  <c r="NI12" i="16"/>
  <c r="NI17" i="16" s="1"/>
  <c r="NJ12" i="16"/>
  <c r="NJ17" i="16" s="1"/>
  <c r="NK12" i="16"/>
  <c r="NK17" i="16" s="1"/>
  <c r="NL12" i="16"/>
  <c r="NL17" i="16" s="1"/>
  <c r="NM12" i="16"/>
  <c r="NM17" i="16" s="1"/>
  <c r="NN12" i="16"/>
  <c r="NN17" i="16" s="1"/>
  <c r="NO12" i="16"/>
  <c r="NO17" i="16" s="1"/>
  <c r="NP12" i="16"/>
  <c r="NP17" i="16" s="1"/>
  <c r="NQ12" i="16"/>
  <c r="NQ17" i="16" s="1"/>
  <c r="NR12" i="16"/>
  <c r="NR17" i="16" s="1"/>
  <c r="NS12" i="16"/>
  <c r="NS17" i="16" s="1"/>
  <c r="NT12" i="16"/>
  <c r="NT17" i="16" s="1"/>
  <c r="NU12" i="16"/>
  <c r="NU17" i="16" s="1"/>
  <c r="NV12" i="16"/>
  <c r="NV17" i="16" s="1"/>
  <c r="NW12" i="16"/>
  <c r="NW17" i="16" s="1"/>
  <c r="NX12" i="16"/>
  <c r="NX17" i="16" s="1"/>
  <c r="NY12" i="16"/>
  <c r="NY17" i="16" s="1"/>
  <c r="NZ12" i="16"/>
  <c r="NZ17" i="16" s="1"/>
  <c r="OA12" i="16"/>
  <c r="OA17" i="16" s="1"/>
  <c r="OB12" i="16"/>
  <c r="OB17" i="16" s="1"/>
  <c r="OC12" i="16"/>
  <c r="OC17" i="16" s="1"/>
  <c r="OD12" i="16"/>
  <c r="OD17" i="16" s="1"/>
  <c r="OE12" i="16"/>
  <c r="OE17" i="16" s="1"/>
  <c r="OF12" i="16"/>
  <c r="OF17" i="16" s="1"/>
  <c r="OG12" i="16"/>
  <c r="OG17" i="16" s="1"/>
  <c r="OH12" i="16"/>
  <c r="OH17" i="16" s="1"/>
  <c r="OI12" i="16"/>
  <c r="OI17" i="16" s="1"/>
  <c r="OJ12" i="16"/>
  <c r="OJ17" i="16" s="1"/>
  <c r="OK12" i="16"/>
  <c r="OK17" i="16" s="1"/>
  <c r="OL12" i="16"/>
  <c r="OL17" i="16" s="1"/>
  <c r="OM12" i="16"/>
  <c r="OM17" i="16" s="1"/>
  <c r="ON12" i="16"/>
  <c r="ON17" i="16" s="1"/>
  <c r="OO12" i="16"/>
  <c r="OO17" i="16" s="1"/>
  <c r="OP12" i="16"/>
  <c r="OP17" i="16" s="1"/>
  <c r="OQ12" i="16"/>
  <c r="OQ17" i="16" s="1"/>
  <c r="OR12" i="16"/>
  <c r="OR17" i="16" s="1"/>
  <c r="OS12" i="16"/>
  <c r="OS17" i="16" s="1"/>
  <c r="OT12" i="16"/>
  <c r="OT17" i="16" s="1"/>
  <c r="OU12" i="16"/>
  <c r="OU17" i="16" s="1"/>
  <c r="OV12" i="16"/>
  <c r="OV17" i="16" s="1"/>
  <c r="OW12" i="16"/>
  <c r="OW17" i="16" s="1"/>
  <c r="OX12" i="16"/>
  <c r="OX17" i="16" s="1"/>
  <c r="OY12" i="16"/>
  <c r="OY17" i="16" s="1"/>
  <c r="OZ12" i="16"/>
  <c r="OZ17" i="16" s="1"/>
  <c r="PA12" i="16"/>
  <c r="PA17" i="16" s="1"/>
  <c r="PB12" i="16"/>
  <c r="PB17" i="16" s="1"/>
  <c r="PC12" i="16"/>
  <c r="PC17" i="16" s="1"/>
  <c r="PD12" i="16"/>
  <c r="PD17" i="16" s="1"/>
  <c r="PF12" i="16"/>
  <c r="PF17" i="16" s="1"/>
  <c r="PE12" i="16"/>
  <c r="PE17" i="16" s="1"/>
  <c r="PG12" i="16"/>
  <c r="PG17" i="16" s="1"/>
  <c r="PI12" i="16"/>
  <c r="PI17" i="16" s="1"/>
  <c r="PH12" i="16"/>
  <c r="PH17" i="16" s="1"/>
  <c r="PJ12" i="16"/>
  <c r="PJ17" i="16" s="1"/>
  <c r="PL12" i="16"/>
  <c r="PL17" i="16" s="1"/>
  <c r="PK12" i="16"/>
  <c r="PK17" i="16" s="1"/>
  <c r="PM12" i="16"/>
  <c r="PM17" i="16" s="1"/>
  <c r="PN12" i="16"/>
  <c r="PN17" i="16" s="1"/>
  <c r="PO12" i="16"/>
  <c r="PO17" i="16" s="1"/>
  <c r="PP12" i="16"/>
  <c r="PP17" i="16" s="1"/>
  <c r="PQ12" i="16"/>
  <c r="PQ17" i="16" s="1"/>
  <c r="PR12" i="16"/>
  <c r="PR17" i="16" s="1"/>
  <c r="PS12" i="16"/>
  <c r="PS17" i="16" s="1"/>
  <c r="PT12" i="16"/>
  <c r="PT17" i="16" s="1"/>
  <c r="PU12" i="16"/>
  <c r="PU17" i="16" s="1"/>
  <c r="PV12" i="16"/>
  <c r="PV17" i="16" s="1"/>
  <c r="PW12" i="16"/>
  <c r="PW17" i="16" s="1"/>
  <c r="PX12" i="16"/>
  <c r="PX17" i="16" s="1"/>
  <c r="PZ12" i="16"/>
  <c r="PZ17" i="16" s="1"/>
  <c r="PY12" i="16"/>
  <c r="PY17" i="16" s="1"/>
  <c r="QA12" i="16"/>
  <c r="QA17" i="16" s="1"/>
  <c r="QB12" i="16"/>
  <c r="QB17" i="16" s="1"/>
  <c r="QD12" i="16"/>
  <c r="QD17" i="16" s="1"/>
  <c r="QC12" i="16"/>
  <c r="QC17" i="16" s="1"/>
  <c r="JW52" i="16"/>
  <c r="JX51" i="16"/>
  <c r="JW56" i="16"/>
  <c r="KD55" i="16"/>
  <c r="KD60" i="16" s="1"/>
  <c r="QF53" i="16"/>
  <c r="QF55" i="16" s="1"/>
  <c r="KS55" i="16"/>
  <c r="KS60" i="16" s="1"/>
  <c r="KR55" i="16"/>
  <c r="KR60" i="16" s="1"/>
  <c r="KP55" i="16"/>
  <c r="KP60" i="16" s="1"/>
  <c r="KT55" i="16"/>
  <c r="KT60" i="16" s="1"/>
  <c r="KB55" i="16"/>
  <c r="KB60" i="16" s="1"/>
  <c r="KL55" i="16"/>
  <c r="KL60" i="16" s="1"/>
  <c r="KC55" i="16"/>
  <c r="KC60" i="16" s="1"/>
  <c r="KN55" i="16"/>
  <c r="KN60" i="16" s="1"/>
  <c r="KO55" i="16"/>
  <c r="KO60" i="16" s="1"/>
  <c r="KK55" i="16"/>
  <c r="KK60" i="16" s="1"/>
  <c r="KJ55" i="16"/>
  <c r="KJ60" i="16" s="1"/>
  <c r="KI55" i="16"/>
  <c r="KI60" i="16" s="1"/>
  <c r="KE55" i="16"/>
  <c r="KE60" i="16" s="1"/>
  <c r="KH55" i="16"/>
  <c r="KH60" i="16" s="1"/>
  <c r="KM55" i="16"/>
  <c r="KM60" i="16" s="1"/>
  <c r="KF55" i="16"/>
  <c r="KF60" i="16" s="1"/>
  <c r="KG55" i="16"/>
  <c r="KG60" i="16" s="1"/>
  <c r="KQ55" i="16"/>
  <c r="KQ60" i="16" s="1"/>
  <c r="KU55" i="16"/>
  <c r="KU60" i="16" s="1"/>
  <c r="KV55" i="16"/>
  <c r="KV60" i="16" s="1"/>
  <c r="KW55" i="16"/>
  <c r="KW60" i="16" s="1"/>
  <c r="KX55" i="16"/>
  <c r="KX60" i="16" s="1"/>
  <c r="KY55" i="16"/>
  <c r="KY60" i="16" s="1"/>
  <c r="KZ55" i="16"/>
  <c r="KZ60" i="16" s="1"/>
  <c r="LA55" i="16"/>
  <c r="LA60" i="16" s="1"/>
  <c r="LB55" i="16"/>
  <c r="LB60" i="16" s="1"/>
  <c r="LC55" i="16"/>
  <c r="LC60" i="16" s="1"/>
  <c r="LD55" i="16"/>
  <c r="LD60" i="16" s="1"/>
  <c r="LE55" i="16"/>
  <c r="LE60" i="16" s="1"/>
  <c r="LF55" i="16"/>
  <c r="LF60" i="16" s="1"/>
  <c r="LG55" i="16"/>
  <c r="LG60" i="16" s="1"/>
  <c r="LH55" i="16"/>
  <c r="LH60" i="16" s="1"/>
  <c r="LI55" i="16"/>
  <c r="LI60" i="16" s="1"/>
  <c r="LJ55" i="16"/>
  <c r="LJ60" i="16" s="1"/>
  <c r="LK55" i="16"/>
  <c r="LK60" i="16" s="1"/>
  <c r="LL55" i="16"/>
  <c r="LL60" i="16" s="1"/>
  <c r="LM55" i="16"/>
  <c r="LM60" i="16" s="1"/>
  <c r="LN55" i="16"/>
  <c r="LN60" i="16" s="1"/>
  <c r="LO55" i="16"/>
  <c r="LO60" i="16" s="1"/>
  <c r="LP55" i="16"/>
  <c r="LP60" i="16" s="1"/>
  <c r="LQ55" i="16"/>
  <c r="LQ60" i="16" s="1"/>
  <c r="LR55" i="16"/>
  <c r="LR60" i="16" s="1"/>
  <c r="LS55" i="16"/>
  <c r="LS60" i="16" s="1"/>
  <c r="LT55" i="16"/>
  <c r="LT60" i="16" s="1"/>
  <c r="LU55" i="16"/>
  <c r="LU60" i="16" s="1"/>
  <c r="LV55" i="16"/>
  <c r="LV60" i="16" s="1"/>
  <c r="LW55" i="16"/>
  <c r="LW60" i="16" s="1"/>
  <c r="LX55" i="16"/>
  <c r="LX60" i="16" s="1"/>
  <c r="LY55" i="16"/>
  <c r="LY60" i="16" s="1"/>
  <c r="LZ55" i="16"/>
  <c r="LZ60" i="16" s="1"/>
  <c r="MA55" i="16"/>
  <c r="MA60" i="16" s="1"/>
  <c r="MB55" i="16"/>
  <c r="MB60" i="16" s="1"/>
  <c r="MC55" i="16"/>
  <c r="MC60" i="16" s="1"/>
  <c r="MD55" i="16"/>
  <c r="MD60" i="16" s="1"/>
  <c r="ME55" i="16"/>
  <c r="ME60" i="16" s="1"/>
  <c r="MF55" i="16"/>
  <c r="MF60" i="16" s="1"/>
  <c r="MG55" i="16"/>
  <c r="MG60" i="16" s="1"/>
  <c r="MH55" i="16"/>
  <c r="MH60" i="16" s="1"/>
  <c r="MI55" i="16"/>
  <c r="MI60" i="16" s="1"/>
  <c r="MJ55" i="16"/>
  <c r="MJ60" i="16" s="1"/>
  <c r="MK55" i="16"/>
  <c r="MK60" i="16" s="1"/>
  <c r="ML55" i="16"/>
  <c r="ML60" i="16" s="1"/>
  <c r="MM55" i="16"/>
  <c r="MM60" i="16" s="1"/>
  <c r="MN55" i="16"/>
  <c r="MN60" i="16" s="1"/>
  <c r="MO55" i="16"/>
  <c r="MO60" i="16" s="1"/>
  <c r="MP55" i="16"/>
  <c r="MP60" i="16" s="1"/>
  <c r="MQ55" i="16"/>
  <c r="MQ60" i="16" s="1"/>
  <c r="MR55" i="16"/>
  <c r="MR60" i="16" s="1"/>
  <c r="MS55" i="16"/>
  <c r="MS60" i="16" s="1"/>
  <c r="MT55" i="16"/>
  <c r="MT60" i="16" s="1"/>
  <c r="MU55" i="16"/>
  <c r="MU60" i="16" s="1"/>
  <c r="MV55" i="16"/>
  <c r="MV60" i="16" s="1"/>
  <c r="MW55" i="16"/>
  <c r="MW60" i="16" s="1"/>
  <c r="MX55" i="16"/>
  <c r="MX60" i="16" s="1"/>
  <c r="MY55" i="16"/>
  <c r="MY60" i="16" s="1"/>
  <c r="MZ55" i="16"/>
  <c r="MZ60" i="16" s="1"/>
  <c r="NA55" i="16"/>
  <c r="NA60" i="16" s="1"/>
  <c r="NB55" i="16"/>
  <c r="NB60" i="16" s="1"/>
  <c r="NC55" i="16"/>
  <c r="NC60" i="16" s="1"/>
  <c r="ND55" i="16"/>
  <c r="ND60" i="16" s="1"/>
  <c r="NE55" i="16"/>
  <c r="NE60" i="16" s="1"/>
  <c r="NF55" i="16"/>
  <c r="NF60" i="16" s="1"/>
  <c r="NG55" i="16"/>
  <c r="NG60" i="16" s="1"/>
  <c r="NH55" i="16"/>
  <c r="NH60" i="16" s="1"/>
  <c r="NI55" i="16"/>
  <c r="NI60" i="16" s="1"/>
  <c r="NJ55" i="16"/>
  <c r="NJ60" i="16" s="1"/>
  <c r="NK55" i="16"/>
  <c r="NK60" i="16" s="1"/>
  <c r="NL55" i="16"/>
  <c r="NL60" i="16" s="1"/>
  <c r="NM55" i="16"/>
  <c r="NM60" i="16" s="1"/>
  <c r="NN55" i="16"/>
  <c r="NN60" i="16" s="1"/>
  <c r="NO55" i="16"/>
  <c r="NO60" i="16" s="1"/>
  <c r="NP55" i="16"/>
  <c r="NP60" i="16" s="1"/>
  <c r="NQ55" i="16"/>
  <c r="NQ60" i="16" s="1"/>
  <c r="NR55" i="16"/>
  <c r="NR60" i="16" s="1"/>
  <c r="NS55" i="16"/>
  <c r="NS60" i="16" s="1"/>
  <c r="NT55" i="16"/>
  <c r="NT60" i="16" s="1"/>
  <c r="NU55" i="16"/>
  <c r="NU60" i="16" s="1"/>
  <c r="NV55" i="16"/>
  <c r="NV60" i="16" s="1"/>
  <c r="NW55" i="16"/>
  <c r="NW60" i="16" s="1"/>
  <c r="NX55" i="16"/>
  <c r="NX60" i="16" s="1"/>
  <c r="NY55" i="16"/>
  <c r="NY60" i="16" s="1"/>
  <c r="NZ55" i="16"/>
  <c r="NZ60" i="16" s="1"/>
  <c r="OA55" i="16"/>
  <c r="OA60" i="16" s="1"/>
  <c r="OB55" i="16"/>
  <c r="OB60" i="16" s="1"/>
  <c r="OC55" i="16"/>
  <c r="OC60" i="16" s="1"/>
  <c r="OD55" i="16"/>
  <c r="OD60" i="16" s="1"/>
  <c r="OE55" i="16"/>
  <c r="OE60" i="16" s="1"/>
  <c r="OF55" i="16"/>
  <c r="OF60" i="16" s="1"/>
  <c r="OG55" i="16"/>
  <c r="OG60" i="16" s="1"/>
  <c r="OH55" i="16"/>
  <c r="OH60" i="16" s="1"/>
  <c r="OI55" i="16"/>
  <c r="OI60" i="16" s="1"/>
  <c r="OJ55" i="16"/>
  <c r="OJ60" i="16" s="1"/>
  <c r="OK55" i="16"/>
  <c r="OK60" i="16" s="1"/>
  <c r="OL55" i="16"/>
  <c r="OL60" i="16" s="1"/>
  <c r="OM55" i="16"/>
  <c r="OM60" i="16" s="1"/>
  <c r="ON55" i="16"/>
  <c r="ON60" i="16" s="1"/>
  <c r="OO55" i="16"/>
  <c r="OO60" i="16" s="1"/>
  <c r="OP55" i="16"/>
  <c r="OP60" i="16" s="1"/>
  <c r="OQ55" i="16"/>
  <c r="OQ60" i="16" s="1"/>
  <c r="OR55" i="16"/>
  <c r="OR60" i="16" s="1"/>
  <c r="OS55" i="16"/>
  <c r="OS60" i="16" s="1"/>
  <c r="OT55" i="16"/>
  <c r="OT60" i="16" s="1"/>
  <c r="OU55" i="16"/>
  <c r="OU60" i="16" s="1"/>
  <c r="OV55" i="16"/>
  <c r="OV60" i="16" s="1"/>
  <c r="OW55" i="16"/>
  <c r="OW60" i="16" s="1"/>
  <c r="OX55" i="16"/>
  <c r="OX60" i="16" s="1"/>
  <c r="OY55" i="16"/>
  <c r="OY60" i="16" s="1"/>
  <c r="OZ55" i="16"/>
  <c r="OZ60" i="16" s="1"/>
  <c r="PA55" i="16"/>
  <c r="PA60" i="16" s="1"/>
  <c r="PB55" i="16"/>
  <c r="PB60" i="16" s="1"/>
  <c r="PC55" i="16"/>
  <c r="PC60" i="16" s="1"/>
  <c r="PD55" i="16"/>
  <c r="PD60" i="16" s="1"/>
  <c r="PF55" i="16"/>
  <c r="PF60" i="16" s="1"/>
  <c r="PE55" i="16"/>
  <c r="PE60" i="16" s="1"/>
  <c r="PG55" i="16"/>
  <c r="PG60" i="16" s="1"/>
  <c r="PI55" i="16"/>
  <c r="PI60" i="16" s="1"/>
  <c r="PH55" i="16"/>
  <c r="PH60" i="16" s="1"/>
  <c r="PJ55" i="16"/>
  <c r="PJ60" i="16" s="1"/>
  <c r="PK55" i="16"/>
  <c r="PK60" i="16" s="1"/>
  <c r="PL55" i="16"/>
  <c r="PL60" i="16" s="1"/>
  <c r="PM55" i="16"/>
  <c r="PM60" i="16" s="1"/>
  <c r="PO55" i="16"/>
  <c r="PO60" i="16" s="1"/>
  <c r="PN55" i="16"/>
  <c r="PN60" i="16" s="1"/>
  <c r="PP55" i="16"/>
  <c r="PP60" i="16" s="1"/>
  <c r="PR55" i="16"/>
  <c r="PR60" i="16" s="1"/>
  <c r="PQ55" i="16"/>
  <c r="PQ60" i="16" s="1"/>
  <c r="PS55" i="16"/>
  <c r="PS60" i="16" s="1"/>
  <c r="PU55" i="16"/>
  <c r="PU60" i="16" s="1"/>
  <c r="PT55" i="16"/>
  <c r="PT60" i="16" s="1"/>
  <c r="PV55" i="16"/>
  <c r="PV60" i="16" s="1"/>
  <c r="PW55" i="16"/>
  <c r="PW60" i="16" s="1"/>
  <c r="PX55" i="16"/>
  <c r="PX60" i="16" s="1"/>
  <c r="PY55" i="16"/>
  <c r="PY60" i="16" s="1"/>
  <c r="PZ55" i="16"/>
  <c r="PZ60" i="16" s="1"/>
  <c r="QA55" i="16"/>
  <c r="QA60" i="16" s="1"/>
  <c r="QB55" i="16"/>
  <c r="QB60" i="16" s="1"/>
  <c r="QC55" i="16"/>
  <c r="QC60" i="16" s="1"/>
  <c r="QD55" i="16"/>
  <c r="QD60" i="16" s="1"/>
  <c r="QE55" i="16"/>
  <c r="JV53" i="16"/>
  <c r="JV57" i="16"/>
  <c r="JW47" i="16"/>
  <c r="JX46" i="16"/>
  <c r="JX47" i="16" s="1"/>
  <c r="JV48" i="16"/>
  <c r="QF56" i="16"/>
  <c r="QE57" i="16"/>
  <c r="QE59" i="16"/>
  <c r="QE58" i="16"/>
  <c r="QF13" i="16"/>
  <c r="QE15" i="16"/>
  <c r="QE14" i="16"/>
  <c r="QE16" i="16"/>
  <c r="QE17" i="16"/>
  <c r="JV58" i="16" l="1"/>
  <c r="JV50" i="16"/>
  <c r="JV54" i="16"/>
  <c r="QF54" i="16"/>
  <c r="JV49" i="16"/>
  <c r="QF11" i="16"/>
  <c r="JX48" i="16"/>
  <c r="JX50" i="16" s="1"/>
  <c r="JX49" i="16"/>
  <c r="EB50" i="16"/>
  <c r="DZ50" i="16"/>
  <c r="EI50" i="16"/>
  <c r="DV50" i="16"/>
  <c r="DY50" i="16"/>
  <c r="EJ50" i="16"/>
  <c r="EC50" i="16"/>
  <c r="EA50" i="16"/>
  <c r="EG50" i="16"/>
  <c r="DW50" i="16"/>
  <c r="EH50" i="16"/>
  <c r="EE50" i="16"/>
  <c r="EF50" i="16"/>
  <c r="ED50" i="16"/>
  <c r="DT50" i="16"/>
  <c r="DX50" i="16"/>
  <c r="DU50" i="16"/>
  <c r="EK50" i="16"/>
  <c r="EL50" i="16"/>
  <c r="EM50" i="16"/>
  <c r="EN50" i="16"/>
  <c r="EO50" i="16"/>
  <c r="EP50" i="16"/>
  <c r="EQ50" i="16"/>
  <c r="ER50" i="16"/>
  <c r="ES50" i="16"/>
  <c r="ET50" i="16"/>
  <c r="EU50" i="16"/>
  <c r="EV50" i="16"/>
  <c r="EW50" i="16"/>
  <c r="EX50" i="16"/>
  <c r="EY50" i="16"/>
  <c r="EZ50" i="16"/>
  <c r="FA50" i="16"/>
  <c r="FB50" i="16"/>
  <c r="FC50" i="16"/>
  <c r="FD50" i="16"/>
  <c r="FE50" i="16"/>
  <c r="FF50" i="16"/>
  <c r="FG50" i="16"/>
  <c r="FH50" i="16"/>
  <c r="FI50" i="16"/>
  <c r="FJ50" i="16"/>
  <c r="FK50" i="16"/>
  <c r="FL50" i="16"/>
  <c r="FM50" i="16"/>
  <c r="FN50" i="16"/>
  <c r="FO50" i="16"/>
  <c r="FP50" i="16"/>
  <c r="FQ50" i="16"/>
  <c r="FR50" i="16"/>
  <c r="FS50" i="16"/>
  <c r="FT50" i="16"/>
  <c r="FU50" i="16"/>
  <c r="FV50" i="16"/>
  <c r="FW50" i="16"/>
  <c r="FX50" i="16"/>
  <c r="FY50" i="16"/>
  <c r="FZ50" i="16"/>
  <c r="GA50" i="16"/>
  <c r="GB50" i="16"/>
  <c r="GC50" i="16"/>
  <c r="GD50" i="16"/>
  <c r="GE50" i="16"/>
  <c r="GF50" i="16"/>
  <c r="GG50" i="16"/>
  <c r="GH50" i="16"/>
  <c r="GI50" i="16"/>
  <c r="GJ50" i="16"/>
  <c r="GK50" i="16"/>
  <c r="GL50" i="16"/>
  <c r="GM50" i="16"/>
  <c r="GN50" i="16"/>
  <c r="GO50" i="16"/>
  <c r="GP50" i="16"/>
  <c r="GQ50" i="16"/>
  <c r="GR50" i="16"/>
  <c r="GS50" i="16"/>
  <c r="GT50" i="16"/>
  <c r="GU50" i="16"/>
  <c r="GV50" i="16"/>
  <c r="GW50" i="16"/>
  <c r="GX50" i="16"/>
  <c r="GY50" i="16"/>
  <c r="GZ50" i="16"/>
  <c r="HA50" i="16"/>
  <c r="HB50" i="16"/>
  <c r="HC50" i="16"/>
  <c r="HD50" i="16"/>
  <c r="HE50" i="16"/>
  <c r="HF50" i="16"/>
  <c r="HG50" i="16"/>
  <c r="HH50" i="16"/>
  <c r="HI50" i="16"/>
  <c r="HJ50" i="16"/>
  <c r="HK50" i="16"/>
  <c r="HL50" i="16"/>
  <c r="HM50" i="16"/>
  <c r="HN50" i="16"/>
  <c r="HO50" i="16"/>
  <c r="HP50" i="16"/>
  <c r="HQ50" i="16"/>
  <c r="HR50" i="16"/>
  <c r="HS50" i="16"/>
  <c r="HT50" i="16"/>
  <c r="HU50" i="16"/>
  <c r="HV50" i="16"/>
  <c r="HW50" i="16"/>
  <c r="HX50" i="16"/>
  <c r="HY50" i="16"/>
  <c r="HZ50" i="16"/>
  <c r="IA50" i="16"/>
  <c r="IB50" i="16"/>
  <c r="IC50" i="16"/>
  <c r="ID50" i="16"/>
  <c r="IE50" i="16"/>
  <c r="IF50" i="16"/>
  <c r="IG50" i="16"/>
  <c r="IH50" i="16"/>
  <c r="II50" i="16"/>
  <c r="IJ50" i="16"/>
  <c r="IK50" i="16"/>
  <c r="IL50" i="16"/>
  <c r="IM50" i="16"/>
  <c r="IN50" i="16"/>
  <c r="IO50" i="16"/>
  <c r="IP50" i="16"/>
  <c r="IQ50" i="16"/>
  <c r="IR50" i="16"/>
  <c r="IS50" i="16"/>
  <c r="IT50" i="16"/>
  <c r="IU50" i="16"/>
  <c r="IV50" i="16"/>
  <c r="IW50" i="16"/>
  <c r="IX50" i="16"/>
  <c r="IY50" i="16"/>
  <c r="IZ50" i="16"/>
  <c r="JA50" i="16"/>
  <c r="JB50" i="16"/>
  <c r="JC50" i="16"/>
  <c r="JD50" i="16"/>
  <c r="JE50" i="16"/>
  <c r="JF50" i="16"/>
  <c r="JG50" i="16"/>
  <c r="JH50" i="16"/>
  <c r="JI50" i="16"/>
  <c r="JJ50" i="16"/>
  <c r="JK50" i="16"/>
  <c r="JL50" i="16"/>
  <c r="JM50" i="16"/>
  <c r="JN50" i="16"/>
  <c r="JO50" i="16"/>
  <c r="JP50" i="16"/>
  <c r="JQ50" i="16"/>
  <c r="JR50" i="16"/>
  <c r="JS50" i="16"/>
  <c r="JT50" i="16"/>
  <c r="JU50" i="16"/>
  <c r="JW48" i="16"/>
  <c r="JW50" i="16" s="1"/>
  <c r="JX52" i="16"/>
  <c r="JX56" i="16"/>
  <c r="JW53" i="16"/>
  <c r="JW57" i="16"/>
  <c r="QE60" i="16"/>
  <c r="QF57" i="16"/>
  <c r="QF59" i="16"/>
  <c r="QF58" i="16"/>
  <c r="QF15" i="16"/>
  <c r="QF14" i="16"/>
  <c r="QF16" i="16"/>
  <c r="QF17" i="16"/>
  <c r="KB12" i="16"/>
  <c r="KB17" i="16" s="1"/>
  <c r="JV59" i="16" l="1"/>
  <c r="JW58" i="16"/>
  <c r="JW54" i="16"/>
  <c r="JW49" i="16"/>
  <c r="FF55" i="16"/>
  <c r="FF60" i="16" s="1"/>
  <c r="JX53" i="16"/>
  <c r="JX54" i="16"/>
  <c r="JX59" i="16" s="1"/>
  <c r="EI55" i="16"/>
  <c r="EI60" i="16" s="1"/>
  <c r="DX55" i="16"/>
  <c r="DX60" i="16" s="1"/>
  <c r="EH55" i="16"/>
  <c r="EH60" i="16" s="1"/>
  <c r="EJ55" i="16"/>
  <c r="EJ60" i="16" s="1"/>
  <c r="EE55" i="16"/>
  <c r="EE60" i="16" s="1"/>
  <c r="EC55" i="16"/>
  <c r="EC60" i="16" s="1"/>
  <c r="EB55" i="16"/>
  <c r="EB60" i="16" s="1"/>
  <c r="EG55" i="16"/>
  <c r="EG60" i="16" s="1"/>
  <c r="EF55" i="16"/>
  <c r="EF60" i="16" s="1"/>
  <c r="DW55" i="16"/>
  <c r="DW60" i="16" s="1"/>
  <c r="DT55" i="16"/>
  <c r="DT60" i="16" s="1"/>
  <c r="DV55" i="16"/>
  <c r="DV60" i="16" s="1"/>
  <c r="DZ55" i="16"/>
  <c r="DZ60" i="16" s="1"/>
  <c r="ED55" i="16"/>
  <c r="ED60" i="16" s="1"/>
  <c r="DU55" i="16"/>
  <c r="DU60" i="16" s="1"/>
  <c r="EA55" i="16"/>
  <c r="EA60" i="16" s="1"/>
  <c r="DY55" i="16"/>
  <c r="DY60" i="16" s="1"/>
  <c r="EK55" i="16"/>
  <c r="EK60" i="16" s="1"/>
  <c r="EL55" i="16"/>
  <c r="EL60" i="16" s="1"/>
  <c r="EM55" i="16"/>
  <c r="EM60" i="16" s="1"/>
  <c r="EN55" i="16"/>
  <c r="EN60" i="16" s="1"/>
  <c r="EO55" i="16"/>
  <c r="EO60" i="16" s="1"/>
  <c r="EP55" i="16"/>
  <c r="EP60" i="16" s="1"/>
  <c r="EQ55" i="16"/>
  <c r="EQ60" i="16" s="1"/>
  <c r="ER55" i="16"/>
  <c r="ER60" i="16" s="1"/>
  <c r="ES55" i="16"/>
  <c r="ES60" i="16" s="1"/>
  <c r="ET55" i="16"/>
  <c r="ET60" i="16" s="1"/>
  <c r="EU55" i="16"/>
  <c r="EU60" i="16" s="1"/>
  <c r="EV55" i="16"/>
  <c r="EV60" i="16" s="1"/>
  <c r="EW55" i="16"/>
  <c r="EW60" i="16" s="1"/>
  <c r="EX55" i="16"/>
  <c r="EX60" i="16" s="1"/>
  <c r="EY55" i="16"/>
  <c r="EY60" i="16" s="1"/>
  <c r="EZ55" i="16"/>
  <c r="EZ60" i="16" s="1"/>
  <c r="FA55" i="16"/>
  <c r="FA60" i="16" s="1"/>
  <c r="FB55" i="16"/>
  <c r="FB60" i="16" s="1"/>
  <c r="FC55" i="16"/>
  <c r="FC60" i="16" s="1"/>
  <c r="FD55" i="16"/>
  <c r="FD60" i="16" s="1"/>
  <c r="FE55" i="16"/>
  <c r="FE60" i="16" s="1"/>
  <c r="FG55" i="16"/>
  <c r="FG60" i="16" s="1"/>
  <c r="FH55" i="16"/>
  <c r="FH60" i="16" s="1"/>
  <c r="FI55" i="16"/>
  <c r="FI60" i="16" s="1"/>
  <c r="FJ55" i="16"/>
  <c r="FJ60" i="16" s="1"/>
  <c r="FK55" i="16"/>
  <c r="FK60" i="16" s="1"/>
  <c r="FL55" i="16"/>
  <c r="FL60" i="16" s="1"/>
  <c r="FM55" i="16"/>
  <c r="FM60" i="16" s="1"/>
  <c r="FN55" i="16"/>
  <c r="FN60" i="16" s="1"/>
  <c r="FO55" i="16"/>
  <c r="FO60" i="16" s="1"/>
  <c r="FP55" i="16"/>
  <c r="FP60" i="16" s="1"/>
  <c r="FQ55" i="16"/>
  <c r="FQ60" i="16" s="1"/>
  <c r="FR55" i="16"/>
  <c r="FR60" i="16" s="1"/>
  <c r="FS55" i="16"/>
  <c r="FS60" i="16" s="1"/>
  <c r="FT55" i="16"/>
  <c r="FT60" i="16" s="1"/>
  <c r="FU55" i="16"/>
  <c r="FU60" i="16" s="1"/>
  <c r="FV55" i="16"/>
  <c r="FV60" i="16" s="1"/>
  <c r="FW55" i="16"/>
  <c r="FW60" i="16" s="1"/>
  <c r="FX55" i="16"/>
  <c r="FX60" i="16" s="1"/>
  <c r="FY55" i="16"/>
  <c r="FY60" i="16" s="1"/>
  <c r="FZ55" i="16"/>
  <c r="FZ60" i="16" s="1"/>
  <c r="GA55" i="16"/>
  <c r="GA60" i="16" s="1"/>
  <c r="GB55" i="16"/>
  <c r="GB60" i="16" s="1"/>
  <c r="GC55" i="16"/>
  <c r="GC60" i="16" s="1"/>
  <c r="GD55" i="16"/>
  <c r="GD60" i="16" s="1"/>
  <c r="GE55" i="16"/>
  <c r="GE60" i="16" s="1"/>
  <c r="GF55" i="16"/>
  <c r="GF60" i="16" s="1"/>
  <c r="GG55" i="16"/>
  <c r="GG60" i="16" s="1"/>
  <c r="GH55" i="16"/>
  <c r="GH60" i="16" s="1"/>
  <c r="GI55" i="16"/>
  <c r="GI60" i="16" s="1"/>
  <c r="GJ55" i="16"/>
  <c r="GJ60" i="16" s="1"/>
  <c r="GK55" i="16"/>
  <c r="GK60" i="16" s="1"/>
  <c r="GL55" i="16"/>
  <c r="GL60" i="16" s="1"/>
  <c r="GM55" i="16"/>
  <c r="GM60" i="16" s="1"/>
  <c r="GN55" i="16"/>
  <c r="GN60" i="16" s="1"/>
  <c r="GO55" i="16"/>
  <c r="GO60" i="16" s="1"/>
  <c r="GP55" i="16"/>
  <c r="GP60" i="16" s="1"/>
  <c r="GQ55" i="16"/>
  <c r="GQ60" i="16" s="1"/>
  <c r="GR55" i="16"/>
  <c r="GR60" i="16" s="1"/>
  <c r="GS55" i="16"/>
  <c r="GS60" i="16" s="1"/>
  <c r="GT55" i="16"/>
  <c r="GT60" i="16" s="1"/>
  <c r="GU55" i="16"/>
  <c r="GU60" i="16" s="1"/>
  <c r="GV55" i="16"/>
  <c r="GV60" i="16" s="1"/>
  <c r="GW55" i="16"/>
  <c r="GW60" i="16" s="1"/>
  <c r="GX55" i="16"/>
  <c r="GX60" i="16" s="1"/>
  <c r="GY55" i="16"/>
  <c r="GY60" i="16" s="1"/>
  <c r="GZ55" i="16"/>
  <c r="GZ60" i="16" s="1"/>
  <c r="HA55" i="16"/>
  <c r="HA60" i="16" s="1"/>
  <c r="HB55" i="16"/>
  <c r="HB60" i="16" s="1"/>
  <c r="HC55" i="16"/>
  <c r="HC60" i="16" s="1"/>
  <c r="HD55" i="16"/>
  <c r="HD60" i="16" s="1"/>
  <c r="HE55" i="16"/>
  <c r="HE60" i="16" s="1"/>
  <c r="HF55" i="16"/>
  <c r="HF60" i="16" s="1"/>
  <c r="HG55" i="16"/>
  <c r="HG60" i="16" s="1"/>
  <c r="HH55" i="16"/>
  <c r="HH60" i="16" s="1"/>
  <c r="HI55" i="16"/>
  <c r="HI60" i="16" s="1"/>
  <c r="HJ55" i="16"/>
  <c r="HJ60" i="16" s="1"/>
  <c r="HK55" i="16"/>
  <c r="HK60" i="16" s="1"/>
  <c r="HL55" i="16"/>
  <c r="HL60" i="16" s="1"/>
  <c r="HM55" i="16"/>
  <c r="HM60" i="16" s="1"/>
  <c r="HN55" i="16"/>
  <c r="HN60" i="16" s="1"/>
  <c r="HO55" i="16"/>
  <c r="HO60" i="16" s="1"/>
  <c r="HP55" i="16"/>
  <c r="HP60" i="16" s="1"/>
  <c r="HQ55" i="16"/>
  <c r="HQ60" i="16" s="1"/>
  <c r="HR55" i="16"/>
  <c r="HR60" i="16" s="1"/>
  <c r="HS55" i="16"/>
  <c r="HS60" i="16" s="1"/>
  <c r="HT55" i="16"/>
  <c r="HT60" i="16" s="1"/>
  <c r="HU55" i="16"/>
  <c r="HU60" i="16" s="1"/>
  <c r="HV55" i="16"/>
  <c r="HV60" i="16" s="1"/>
  <c r="HW55" i="16"/>
  <c r="HW60" i="16" s="1"/>
  <c r="HX55" i="16"/>
  <c r="HX60" i="16" s="1"/>
  <c r="HY55" i="16"/>
  <c r="HY60" i="16" s="1"/>
  <c r="HZ55" i="16"/>
  <c r="HZ60" i="16" s="1"/>
  <c r="IA55" i="16"/>
  <c r="IA60" i="16" s="1"/>
  <c r="IB55" i="16"/>
  <c r="IB60" i="16" s="1"/>
  <c r="IC55" i="16"/>
  <c r="IC60" i="16" s="1"/>
  <c r="ID55" i="16"/>
  <c r="ID60" i="16" s="1"/>
  <c r="IE55" i="16"/>
  <c r="IE60" i="16" s="1"/>
  <c r="IF55" i="16"/>
  <c r="IF60" i="16" s="1"/>
  <c r="IG55" i="16"/>
  <c r="IG60" i="16" s="1"/>
  <c r="IH55" i="16"/>
  <c r="IH60" i="16" s="1"/>
  <c r="II55" i="16"/>
  <c r="II60" i="16" s="1"/>
  <c r="IJ55" i="16"/>
  <c r="IJ60" i="16" s="1"/>
  <c r="IK55" i="16"/>
  <c r="IK60" i="16" s="1"/>
  <c r="IL55" i="16"/>
  <c r="IL60" i="16" s="1"/>
  <c r="IM55" i="16"/>
  <c r="IM60" i="16" s="1"/>
  <c r="IN55" i="16"/>
  <c r="IN60" i="16" s="1"/>
  <c r="IO55" i="16"/>
  <c r="IO60" i="16" s="1"/>
  <c r="IP55" i="16"/>
  <c r="IP60" i="16" s="1"/>
  <c r="IQ55" i="16"/>
  <c r="IQ60" i="16" s="1"/>
  <c r="IR55" i="16"/>
  <c r="IR60" i="16" s="1"/>
  <c r="IS55" i="16"/>
  <c r="IS60" i="16" s="1"/>
  <c r="IT55" i="16"/>
  <c r="IT60" i="16" s="1"/>
  <c r="IU55" i="16"/>
  <c r="IU60" i="16" s="1"/>
  <c r="IV55" i="16"/>
  <c r="IV60" i="16" s="1"/>
  <c r="IW55" i="16"/>
  <c r="IW60" i="16" s="1"/>
  <c r="IX55" i="16"/>
  <c r="IX60" i="16" s="1"/>
  <c r="IY55" i="16"/>
  <c r="IY60" i="16" s="1"/>
  <c r="IZ55" i="16"/>
  <c r="IZ60" i="16" s="1"/>
  <c r="JA55" i="16"/>
  <c r="JA60" i="16" s="1"/>
  <c r="JB55" i="16"/>
  <c r="JB60" i="16" s="1"/>
  <c r="JC55" i="16"/>
  <c r="JC60" i="16" s="1"/>
  <c r="JD55" i="16"/>
  <c r="JD60" i="16" s="1"/>
  <c r="JE55" i="16"/>
  <c r="JE60" i="16" s="1"/>
  <c r="JG55" i="16"/>
  <c r="JG60" i="16" s="1"/>
  <c r="JF55" i="16"/>
  <c r="JF60" i="16" s="1"/>
  <c r="JH55" i="16"/>
  <c r="JH60" i="16" s="1"/>
  <c r="JI55" i="16"/>
  <c r="JI60" i="16" s="1"/>
  <c r="JJ55" i="16"/>
  <c r="JJ60" i="16" s="1"/>
  <c r="JK55" i="16"/>
  <c r="JK60" i="16" s="1"/>
  <c r="JL55" i="16"/>
  <c r="JL60" i="16" s="1"/>
  <c r="JN55" i="16"/>
  <c r="JN60" i="16" s="1"/>
  <c r="JM55" i="16"/>
  <c r="JM60" i="16" s="1"/>
  <c r="JP55" i="16"/>
  <c r="JP60" i="16" s="1"/>
  <c r="JO55" i="16"/>
  <c r="JO60" i="16" s="1"/>
  <c r="JQ55" i="16"/>
  <c r="JQ60" i="16" s="1"/>
  <c r="JR55" i="16"/>
  <c r="JR60" i="16" s="1"/>
  <c r="JS55" i="16"/>
  <c r="JS60" i="16" s="1"/>
  <c r="JT55" i="16"/>
  <c r="JT60" i="16" s="1"/>
  <c r="JU55" i="16"/>
  <c r="JU60" i="16" s="1"/>
  <c r="JX57" i="16"/>
  <c r="JV55" i="16"/>
  <c r="JV60" i="16" s="1"/>
  <c r="JW55" i="16"/>
  <c r="JW60" i="16" s="1"/>
  <c r="QF60" i="16"/>
  <c r="JW59" i="16" l="1"/>
  <c r="JX55" i="16"/>
  <c r="JX60" i="16" s="1"/>
  <c r="JX5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<sst xmlns="http://schemas.openxmlformats.org/spreadsheetml/2006/main" count="539" uniqueCount="225">
  <si>
    <t xml:space="preserve"> </t>
  </si>
  <si>
    <t>Max</t>
  </si>
  <si>
    <t>Min</t>
  </si>
  <si>
    <t>Data 3</t>
  </si>
  <si>
    <t>Data 4</t>
  </si>
  <si>
    <t>UCL</t>
  </si>
  <si>
    <t>LCL</t>
  </si>
  <si>
    <t>USL</t>
  </si>
  <si>
    <t>LSL</t>
  </si>
  <si>
    <t>Cp</t>
  </si>
  <si>
    <t>Cpk</t>
  </si>
  <si>
    <t>Avg</t>
  </si>
  <si>
    <t>Range</t>
  </si>
  <si>
    <t>⊙</t>
  </si>
  <si>
    <t>VERY GOOD</t>
  </si>
  <si>
    <t>GOOD</t>
  </si>
  <si>
    <t>X</t>
  </si>
  <si>
    <t>Δ</t>
  </si>
  <si>
    <t>Judge</t>
  </si>
  <si>
    <t>Ave</t>
  </si>
  <si>
    <t>Data 1</t>
  </si>
  <si>
    <t>Data 2</t>
  </si>
  <si>
    <t>Date :</t>
  </si>
  <si>
    <t>4σ</t>
  </si>
  <si>
    <t>σ</t>
  </si>
  <si>
    <t>8σ</t>
  </si>
  <si>
    <t>Model /
Part No.</t>
  </si>
  <si>
    <t xml:space="preserve">Event: </t>
  </si>
  <si>
    <t>Process</t>
  </si>
  <si>
    <t>Measurement</t>
  </si>
  <si>
    <t>Part Name</t>
  </si>
  <si>
    <t>Meas. Tool</t>
  </si>
  <si>
    <t>Y</t>
  </si>
  <si>
    <t>Tolerance</t>
  </si>
  <si>
    <t xml:space="preserve">Avg (X̅) </t>
  </si>
  <si>
    <t>Sample (n)</t>
  </si>
  <si>
    <t>PREPARED</t>
  </si>
  <si>
    <t>CHECKED 1</t>
  </si>
  <si>
    <t>APPROVAL 1</t>
  </si>
  <si>
    <t>FILL APPROVAL NAME HERE</t>
  </si>
  <si>
    <t>Unit</t>
  </si>
  <si>
    <t>Std. Min</t>
  </si>
  <si>
    <t>Std. Max</t>
  </si>
  <si>
    <t>Std. Mid.</t>
  </si>
  <si>
    <t>3σ</t>
  </si>
  <si>
    <t>6σ</t>
  </si>
  <si>
    <t>NG Upper</t>
  </si>
  <si>
    <t>NG Lower</t>
  </si>
  <si>
    <t>Standard</t>
  </si>
  <si>
    <t>NG Up+Low</t>
  </si>
  <si>
    <t>(( S ))</t>
  </si>
  <si>
    <t>(( R ))</t>
  </si>
  <si>
    <t>(( F ))</t>
  </si>
  <si>
    <t>(( E ))</t>
  </si>
  <si>
    <t>(( C ))</t>
  </si>
  <si>
    <t>( S )</t>
  </si>
  <si>
    <t>( R )</t>
  </si>
  <si>
    <t>( F )</t>
  </si>
  <si>
    <t>( E )</t>
  </si>
  <si>
    <t>( C )</t>
  </si>
  <si>
    <t>&lt; S &gt;</t>
  </si>
  <si>
    <t>&lt; R &gt;</t>
  </si>
  <si>
    <t>&lt; F &gt;</t>
  </si>
  <si>
    <t>&lt; E &gt;</t>
  </si>
  <si>
    <t>&lt; C &gt;</t>
  </si>
  <si>
    <t>Remark</t>
  </si>
  <si>
    <t>Cpk =</t>
  </si>
  <si>
    <t>Cp=</t>
  </si>
  <si>
    <t>Cpk=</t>
  </si>
  <si>
    <t>min</t>
  </si>
  <si>
    <t>DATA VALIDATION LIST</t>
  </si>
  <si>
    <t>Special Char.</t>
  </si>
  <si>
    <t>Value Data Input</t>
  </si>
  <si>
    <t>SIGMA</t>
  </si>
  <si>
    <t>P0 JUDGMENT FORMULA</t>
  </si>
  <si>
    <t>CPK FORMULA</t>
  </si>
  <si>
    <t>O</t>
  </si>
  <si>
    <t>MIN</t>
  </si>
  <si>
    <t>MAX</t>
  </si>
  <si>
    <t>MIN &amp; MAX</t>
  </si>
  <si>
    <t>LIMIT</t>
  </si>
  <si>
    <t>QA-1</t>
  </si>
  <si>
    <t>QA-2</t>
  </si>
  <si>
    <t>Extremly Important</t>
  </si>
  <si>
    <t>Important</t>
  </si>
  <si>
    <t>Ordinary</t>
  </si>
  <si>
    <t>QB</t>
  </si>
  <si>
    <t>QC</t>
  </si>
  <si>
    <t>Stage</t>
  </si>
  <si>
    <t>Mass Prod.</t>
  </si>
  <si>
    <t>Early Stage</t>
  </si>
  <si>
    <t>Control</t>
  </si>
  <si>
    <t>Interval</t>
  </si>
  <si>
    <t>Controller</t>
  </si>
  <si>
    <t>Leader</t>
  </si>
  <si>
    <t>4/shift</t>
  </si>
  <si>
    <t>Cpk&gt;1.33</t>
  </si>
  <si>
    <t>Cpk&lt;1.33</t>
  </si>
  <si>
    <t>-</t>
  </si>
  <si>
    <t>Proc. Improve. !!</t>
  </si>
  <si>
    <t>Check</t>
  </si>
  <si>
    <t>Operator</t>
  </si>
  <si>
    <t>Record</t>
  </si>
  <si>
    <t>1/shift</t>
  </si>
  <si>
    <t>5M1E only</t>
  </si>
  <si>
    <t>Combine</t>
  </si>
  <si>
    <t>CPK</t>
  </si>
  <si>
    <t>CP</t>
  </si>
  <si>
    <t>100%</t>
  </si>
  <si>
    <t>NONE (QB)</t>
  </si>
  <si>
    <t>NONE (QC)</t>
  </si>
  <si>
    <t>Imp. Char.</t>
  </si>
  <si>
    <t>Opr. | Ldr.</t>
  </si>
  <si>
    <t>Cpk&gt;1,33 &amp; Cp&lt;1.33</t>
  </si>
  <si>
    <t>Cpk&gt;1.33 &amp; Cp&lt;1.33</t>
  </si>
  <si>
    <t>Cpk&gt;1.33 &amp; Cp&gt;1.33</t>
  </si>
  <si>
    <t>Cpk&gt;1,33 &amp; Cp&gt;1.33</t>
  </si>
  <si>
    <t>Cpk&gt;1,33 &amp; Cp&gt;2</t>
  </si>
  <si>
    <t>Matrix cpk</t>
  </si>
  <si>
    <t>Matrix cp</t>
  </si>
  <si>
    <t>Mass. Prod.</t>
  </si>
  <si>
    <t>NG</t>
  </si>
  <si>
    <t>BECAREFULL</t>
  </si>
  <si>
    <t>Matrix Judgment</t>
  </si>
  <si>
    <t>Cpk&gt;1.33 &amp; Cp&gt;2</t>
  </si>
  <si>
    <t>Product</t>
  </si>
  <si>
    <t>ALT</t>
  </si>
  <si>
    <t>STA</t>
  </si>
  <si>
    <t>VCT</t>
  </si>
  <si>
    <t>O2-2WV</t>
  </si>
  <si>
    <t>O2-4WV</t>
  </si>
  <si>
    <t>SIFS</t>
  </si>
  <si>
    <t>WSS</t>
  </si>
  <si>
    <t>AISS</t>
  </si>
  <si>
    <t>ECU-2WV</t>
  </si>
  <si>
    <t>ECU-4WV</t>
  </si>
  <si>
    <t>METER</t>
  </si>
  <si>
    <t>ACG-S</t>
  </si>
  <si>
    <t>S/ PLUG</t>
  </si>
  <si>
    <t>SONAR</t>
  </si>
  <si>
    <t>EFI</t>
  </si>
  <si>
    <t xml:space="preserve">Sigma / P0 </t>
  </si>
  <si>
    <t>P0</t>
  </si>
  <si>
    <t>Reg. 0204</t>
  </si>
  <si>
    <t>Ctrl. Chart</t>
  </si>
  <si>
    <t>Chck|Rcord</t>
  </si>
  <si>
    <t>4/shft|1/shft</t>
  </si>
  <si>
    <t>4/shft|4/shft</t>
  </si>
  <si>
    <t>Proc.Improve.!!</t>
  </si>
  <si>
    <t>Approval Milestone</t>
  </si>
  <si>
    <t>Approval Proposal</t>
  </si>
  <si>
    <t>Already Approved</t>
  </si>
  <si>
    <t>Draft</t>
  </si>
  <si>
    <t>PT</t>
  </si>
  <si>
    <t>EL</t>
  </si>
  <si>
    <t>TH</t>
  </si>
  <si>
    <t>AL RAD</t>
  </si>
  <si>
    <t>BUS A/C</t>
  </si>
  <si>
    <t>CAR A/C</t>
  </si>
  <si>
    <t>TUBE</t>
  </si>
  <si>
    <t>COND</t>
  </si>
  <si>
    <t>RAD FAN</t>
  </si>
  <si>
    <t>OTHER</t>
  </si>
  <si>
    <t>AVG.</t>
  </si>
  <si>
    <t>Histogram</t>
  </si>
  <si>
    <t>Upper</t>
  </si>
  <si>
    <t>Lower</t>
  </si>
  <si>
    <t>Spacing</t>
  </si>
  <si>
    <t>n</t>
  </si>
  <si>
    <t>HISTOGRAM</t>
  </si>
  <si>
    <t>Correction Factor</t>
  </si>
  <si>
    <t>Sample qty</t>
  </si>
  <si>
    <t>Factor</t>
  </si>
  <si>
    <t>6 - 9</t>
  </si>
  <si>
    <t>10 - 19</t>
  </si>
  <si>
    <t>20 - 29</t>
  </si>
  <si>
    <t>30 - 49</t>
  </si>
  <si>
    <t>&gt;50</t>
  </si>
  <si>
    <t>USL-X/4σ</t>
  </si>
  <si>
    <t>X-LSL/4σ</t>
  </si>
  <si>
    <t>correction</t>
  </si>
  <si>
    <t>cp</t>
  </si>
  <si>
    <t>OFF</t>
  </si>
  <si>
    <t>ON</t>
  </si>
  <si>
    <t>Capability Formula</t>
  </si>
  <si>
    <t>LIMIT GRAPH</t>
  </si>
  <si>
    <t>4 SIGMA GRAPH</t>
  </si>
  <si>
    <t>DPS0300 FORMULA</t>
  </si>
  <si>
    <t>Developed by : Adi Setiawan</t>
  </si>
  <si>
    <t>Department : DNIA - Production Engineering</t>
  </si>
  <si>
    <t>Contact Service :  adi.setiawan.a2j@ap.denso.com</t>
  </si>
  <si>
    <t>V</t>
  </si>
  <si>
    <t>AVG</t>
  </si>
  <si>
    <t>Basic Data</t>
  </si>
  <si>
    <t>Data</t>
  </si>
  <si>
    <t>Mean</t>
  </si>
  <si>
    <t>Std. dev</t>
  </si>
  <si>
    <t>Histogrm</t>
  </si>
  <si>
    <t>Column</t>
  </si>
  <si>
    <t>width</t>
  </si>
  <si>
    <t>Freq.</t>
  </si>
  <si>
    <t>Total</t>
  </si>
  <si>
    <t>Shade</t>
  </si>
  <si>
    <t>Normal Dist. 4σ</t>
  </si>
  <si>
    <t>X Axis</t>
  </si>
  <si>
    <t>Y Axis</t>
  </si>
  <si>
    <t>Normal Dist. 3σ</t>
  </si>
  <si>
    <t>Normal Dist. Use</t>
  </si>
  <si>
    <t>Histogram (Data 1)</t>
  </si>
  <si>
    <t>Histogram (Data 2)</t>
  </si>
  <si>
    <t>Histogram (Data 3)</t>
  </si>
  <si>
    <t>Histogram (Data 4)</t>
  </si>
  <si>
    <t>VERSION HISTORY</t>
  </si>
  <si>
    <t>HOW TO USE THE PRODUCTION ENGINEERING CAPABILITY FORM</t>
  </si>
  <si>
    <t>Detail Feature and Function:</t>
  </si>
  <si>
    <r>
      <rPr>
        <b/>
        <sz val="10"/>
        <color rgb="FF1505E9"/>
        <rFont val="Arial Narrow"/>
        <family val="2"/>
      </rPr>
      <t>n</t>
    </r>
    <r>
      <rPr>
        <sz val="10"/>
        <rFont val="Arial Narrow"/>
        <family val="2"/>
      </rPr>
      <t xml:space="preserve">. Cp calculation result.
</t>
    </r>
    <r>
      <rPr>
        <b/>
        <sz val="10"/>
        <color rgb="FF1505E9"/>
        <rFont val="Arial Narrow"/>
        <family val="2"/>
      </rPr>
      <t>o</t>
    </r>
    <r>
      <rPr>
        <sz val="10"/>
        <rFont val="Arial Narrow"/>
        <family val="2"/>
      </rPr>
      <t xml:space="preserve">. Cpk calculation result.
</t>
    </r>
    <r>
      <rPr>
        <b/>
        <sz val="10"/>
        <color rgb="FF1505E9"/>
        <rFont val="Arial Narrow"/>
        <family val="2"/>
      </rPr>
      <t>p</t>
    </r>
    <r>
      <rPr>
        <sz val="10"/>
        <rFont val="Arial Narrow"/>
        <family val="2"/>
      </rPr>
      <t xml:space="preserve">. Judgment
</t>
    </r>
    <r>
      <rPr>
        <b/>
        <sz val="10"/>
        <color rgb="FF1505E9"/>
        <rFont val="Arial Narrow"/>
        <family val="2"/>
      </rPr>
      <t>q</t>
    </r>
    <r>
      <rPr>
        <sz val="10"/>
        <rFont val="Arial Narrow"/>
        <family val="2"/>
      </rPr>
      <t xml:space="preserve">. recomendation based on DPS 0300.
</t>
    </r>
    <r>
      <rPr>
        <b/>
        <sz val="10"/>
        <color rgb="FF1505E9"/>
        <rFont val="Arial Narrow"/>
        <family val="2"/>
      </rPr>
      <t>r</t>
    </r>
    <r>
      <rPr>
        <sz val="10"/>
        <rFont val="Arial Narrow"/>
        <family val="2"/>
      </rPr>
      <t>. Graph Average +/- sigma.</t>
    </r>
  </si>
  <si>
    <t>Optional Features.</t>
  </si>
  <si>
    <r>
      <rPr>
        <b/>
        <sz val="10"/>
        <color rgb="FF00B050"/>
        <rFont val="Arial Narrow"/>
        <family val="2"/>
      </rPr>
      <t>a</t>
    </r>
    <r>
      <rPr>
        <sz val="10"/>
        <rFont val="Arial Narrow"/>
        <family val="2"/>
      </rPr>
      <t xml:space="preserve">. Correction Factor
</t>
    </r>
    <r>
      <rPr>
        <b/>
        <sz val="10"/>
        <color rgb="FF00B050"/>
        <rFont val="Arial Narrow"/>
        <family val="2"/>
      </rPr>
      <t>b</t>
    </r>
    <r>
      <rPr>
        <sz val="10"/>
        <rFont val="Arial Narrow"/>
        <family val="2"/>
      </rPr>
      <t xml:space="preserve">. If this arrow deleted, click &amp; Hold it + press CTRL and move mouse to selected area.
</t>
    </r>
    <r>
      <rPr>
        <b/>
        <sz val="10"/>
        <color rgb="FF00B050"/>
        <rFont val="Arial Narrow"/>
        <family val="2"/>
      </rPr>
      <t>c</t>
    </r>
    <r>
      <rPr>
        <sz val="10"/>
        <rFont val="Arial Narrow"/>
        <family val="2"/>
      </rPr>
      <t>. Add. Histogram page below Cpk Form</t>
    </r>
  </si>
  <si>
    <t>Y (max)</t>
  </si>
  <si>
    <t>Y (min)</t>
  </si>
  <si>
    <r>
      <rPr>
        <b/>
        <sz val="10"/>
        <color rgb="FF1505E9"/>
        <rFont val="Arial Narrow"/>
        <family val="2"/>
      </rPr>
      <t>a</t>
    </r>
    <r>
      <rPr>
        <sz val="10"/>
        <rFont val="Arial Narrow"/>
        <family val="2"/>
      </rPr>
      <t xml:space="preserve">. Program version number.
</t>
    </r>
    <r>
      <rPr>
        <b/>
        <sz val="10"/>
        <color rgb="FF1505E9"/>
        <rFont val="Arial Narrow"/>
        <family val="2"/>
      </rPr>
      <t>b</t>
    </r>
    <r>
      <rPr>
        <sz val="10"/>
        <rFont val="Arial Narrow"/>
        <family val="2"/>
      </rPr>
      <t xml:space="preserve">. Link for check latest version, User manual &amp; Revise History
</t>
    </r>
    <r>
      <rPr>
        <b/>
        <sz val="10"/>
        <color rgb="FF1505E9"/>
        <rFont val="Arial Narrow"/>
        <family val="2"/>
      </rPr>
      <t>c</t>
    </r>
    <r>
      <rPr>
        <sz val="10"/>
        <rFont val="Arial Narrow"/>
        <family val="2"/>
      </rPr>
      <t xml:space="preserve">. Column for PIC Name approval / Draft.
</t>
    </r>
    <r>
      <rPr>
        <b/>
        <sz val="10"/>
        <color rgb="FF1505E9"/>
        <rFont val="Arial Narrow"/>
        <family val="2"/>
      </rPr>
      <t>d</t>
    </r>
    <r>
      <rPr>
        <sz val="10"/>
        <rFont val="Arial Narrow"/>
        <family val="2"/>
      </rPr>
      <t xml:space="preserve">. Calculation min, max &amp; average data point </t>
    </r>
    <r>
      <rPr>
        <sz val="10"/>
        <color rgb="FFFF0000"/>
        <rFont val="Arial Narrow"/>
        <family val="2"/>
      </rPr>
      <t>❺.</t>
    </r>
    <r>
      <rPr>
        <sz val="10"/>
        <rFont val="Arial Narrow"/>
        <family val="2"/>
      </rPr>
      <t xml:space="preserve">
</t>
    </r>
    <r>
      <rPr>
        <b/>
        <sz val="10"/>
        <color rgb="FF1505E9"/>
        <rFont val="Arial Narrow"/>
        <family val="2"/>
      </rPr>
      <t>e</t>
    </r>
    <r>
      <rPr>
        <sz val="10"/>
        <rFont val="Arial Narrow"/>
        <family val="2"/>
      </rPr>
      <t xml:space="preserve">. Notification to reminder for fill point </t>
    </r>
    <r>
      <rPr>
        <sz val="10"/>
        <color rgb="FFFF0000"/>
        <rFont val="Arial Narrow"/>
        <family val="2"/>
      </rPr>
      <t>❸</t>
    </r>
    <r>
      <rPr>
        <sz val="10"/>
        <rFont val="Arial Narrow"/>
        <family val="2"/>
      </rPr>
      <t xml:space="preserve">
</t>
    </r>
    <r>
      <rPr>
        <b/>
        <sz val="10"/>
        <color rgb="FF1505E9"/>
        <rFont val="Arial Narrow"/>
        <family val="2"/>
      </rPr>
      <t>f</t>
    </r>
    <r>
      <rPr>
        <sz val="10"/>
        <rFont val="Arial Narrow"/>
        <family val="2"/>
      </rPr>
      <t xml:space="preserve">. Standard limit.
</t>
    </r>
    <r>
      <rPr>
        <b/>
        <sz val="10"/>
        <color rgb="FF1505E9"/>
        <rFont val="Arial Narrow"/>
        <family val="2"/>
      </rPr>
      <t>g</t>
    </r>
    <r>
      <rPr>
        <sz val="10"/>
        <rFont val="Arial Narrow"/>
        <family val="2"/>
      </rPr>
      <t xml:space="preserve">. Basic Formula for calculation Cpk.
</t>
    </r>
    <r>
      <rPr>
        <b/>
        <sz val="10"/>
        <color rgb="FF1505E9"/>
        <rFont val="Arial Narrow"/>
        <family val="2"/>
      </rPr>
      <t>h</t>
    </r>
    <r>
      <rPr>
        <sz val="10"/>
        <rFont val="Arial Narrow"/>
        <family val="2"/>
      </rPr>
      <t xml:space="preserve">. Basic Formula for calculation Cp.
</t>
    </r>
    <r>
      <rPr>
        <b/>
        <sz val="10"/>
        <color rgb="FF1505E9"/>
        <rFont val="Arial Narrow"/>
        <family val="2"/>
      </rPr>
      <t>i</t>
    </r>
    <r>
      <rPr>
        <sz val="10"/>
        <rFont val="Arial Narrow"/>
        <family val="2"/>
      </rPr>
      <t xml:space="preserve">. Basic Formula for calculation Sigma.
</t>
    </r>
    <r>
      <rPr>
        <b/>
        <sz val="10"/>
        <color rgb="FF1505E9"/>
        <rFont val="Arial Narrow"/>
        <family val="2"/>
      </rPr>
      <t>j</t>
    </r>
    <r>
      <rPr>
        <sz val="10"/>
        <rFont val="Arial Narrow"/>
        <family val="2"/>
      </rPr>
      <t xml:space="preserve">. List of Important Character.
</t>
    </r>
    <r>
      <rPr>
        <b/>
        <sz val="10"/>
        <color rgb="FF1505E9"/>
        <rFont val="Arial Narrow"/>
        <family val="2"/>
      </rPr>
      <t>k</t>
    </r>
    <r>
      <rPr>
        <sz val="10"/>
        <rFont val="Arial Narrow"/>
        <family val="2"/>
      </rPr>
      <t xml:space="preserve">. list of judgment.
</t>
    </r>
    <r>
      <rPr>
        <b/>
        <sz val="10"/>
        <color rgb="FF1505E9"/>
        <rFont val="Arial Narrow"/>
        <family val="2"/>
      </rPr>
      <t>l</t>
    </r>
    <r>
      <rPr>
        <sz val="10"/>
        <rFont val="Arial Narrow"/>
        <family val="2"/>
      </rPr>
      <t xml:space="preserve">. Graphic visualize for point </t>
    </r>
    <r>
      <rPr>
        <sz val="10"/>
        <color rgb="FFFF0000"/>
        <rFont val="Arial Narrow"/>
        <family val="2"/>
      </rPr>
      <t>❺</t>
    </r>
    <r>
      <rPr>
        <sz val="10"/>
        <rFont val="Arial Narrow"/>
        <family val="2"/>
      </rPr>
      <t xml:space="preserve">.
</t>
    </r>
    <r>
      <rPr>
        <b/>
        <sz val="10"/>
        <color rgb="FF1505E9"/>
        <rFont val="Arial Narrow"/>
        <family val="2"/>
      </rPr>
      <t>m</t>
    </r>
    <r>
      <rPr>
        <sz val="10"/>
        <rFont val="Arial Narrow"/>
        <family val="2"/>
      </rPr>
      <t xml:space="preserve">. Sigma calculation result.
</t>
    </r>
  </si>
  <si>
    <t>CHECKED 2</t>
  </si>
  <si>
    <t>Program Version 3.0.4</t>
  </si>
  <si>
    <r>
      <rPr>
        <sz val="10"/>
        <color rgb="FFFF0000"/>
        <rFont val="Arial Narrow"/>
        <family val="2"/>
      </rPr>
      <t>❶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Drop down Menu</t>
    </r>
    <r>
      <rPr>
        <sz val="9.5"/>
        <rFont val="Arial Narrow"/>
        <family val="2"/>
      </rPr>
      <t xml:space="preserve">
&gt;&gt; </t>
    </r>
    <r>
      <rPr>
        <b/>
        <sz val="9.5"/>
        <rFont val="Arial Narrow"/>
        <family val="2"/>
      </rPr>
      <t>APPROVAL PROPOSAL</t>
    </r>
    <r>
      <rPr>
        <sz val="9.5"/>
        <rFont val="Arial Narrow"/>
        <family val="2"/>
      </rPr>
      <t xml:space="preserve">: Proposed the document to be approve to related PIC.
&gt;&gt; </t>
    </r>
    <r>
      <rPr>
        <b/>
        <sz val="9.5"/>
        <rFont val="Arial Narrow"/>
        <family val="2"/>
      </rPr>
      <t>ALREADY APPROVED</t>
    </r>
    <r>
      <rPr>
        <sz val="9.5"/>
        <rFont val="Arial Narrow"/>
        <family val="2"/>
      </rPr>
      <t xml:space="preserve">: sharing the document that allready approved for official purpose.
&gt;&gt; </t>
    </r>
    <r>
      <rPr>
        <b/>
        <sz val="9.5"/>
        <rFont val="Arial Narrow"/>
        <family val="2"/>
      </rPr>
      <t>DRAFT</t>
    </r>
    <r>
      <rPr>
        <sz val="9.5"/>
        <rFont val="Arial Narrow"/>
        <family val="2"/>
      </rPr>
      <t xml:space="preserve"> : for General Calculation and unofficial document.
</t>
    </r>
    <r>
      <rPr>
        <sz val="10"/>
        <color rgb="FFFF0000"/>
        <rFont val="Arial Narrow"/>
        <family val="2"/>
      </rPr>
      <t>❷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 xml:space="preserve">Fill the Drop down Menu
</t>
    </r>
    <r>
      <rPr>
        <sz val="9.5"/>
        <rFont val="Arial Narrow"/>
        <family val="2"/>
      </rPr>
      <t xml:space="preserve">&gt;&gt; </t>
    </r>
    <r>
      <rPr>
        <b/>
        <sz val="9.5"/>
        <rFont val="Arial Narrow"/>
        <family val="2"/>
      </rPr>
      <t>CHECKED 2</t>
    </r>
    <r>
      <rPr>
        <sz val="9.5"/>
        <rFont val="Arial Narrow"/>
        <family val="2"/>
      </rPr>
      <t xml:space="preserve">: Choose when you have another add. checker.
&gt;&gt; </t>
    </r>
    <r>
      <rPr>
        <b/>
        <sz val="9.5"/>
        <rFont val="Arial Narrow"/>
        <family val="2"/>
      </rPr>
      <t>APPROVAL 1</t>
    </r>
    <r>
      <rPr>
        <sz val="9.5"/>
        <rFont val="Arial Narrow"/>
        <family val="2"/>
      </rPr>
      <t>: Choose when only 1 checker.</t>
    </r>
    <r>
      <rPr>
        <u/>
        <sz val="9.5"/>
        <rFont val="Arial Narrow"/>
        <family val="2"/>
      </rPr>
      <t xml:space="preserve">
Fill the name PIC that need to be approved / sign.</t>
    </r>
    <r>
      <rPr>
        <sz val="9.5"/>
        <rFont val="Arial Narrow"/>
        <family val="2"/>
      </rPr>
      <t xml:space="preserve">
</t>
    </r>
    <r>
      <rPr>
        <sz val="10"/>
        <color rgb="FFFF0000"/>
        <rFont val="Arial Narrow"/>
        <family val="2"/>
      </rPr>
      <t>❸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Header and basic data for proceed the calculation.</t>
    </r>
    <r>
      <rPr>
        <sz val="9.5"/>
        <rFont val="Arial Narrow"/>
        <family val="2"/>
      </rPr>
      <t xml:space="preserve">
&gt;&gt; </t>
    </r>
    <r>
      <rPr>
        <b/>
        <sz val="9.5"/>
        <rFont val="Arial Narrow"/>
        <family val="2"/>
      </rPr>
      <t>Date</t>
    </r>
    <r>
      <rPr>
        <sz val="9.5"/>
        <rFont val="Arial Narrow"/>
        <family val="2"/>
      </rPr>
      <t xml:space="preserve">: Date when the data taken.
&gt;&gt; </t>
    </r>
    <r>
      <rPr>
        <b/>
        <sz val="9.5"/>
        <rFont val="Arial Narrow"/>
        <family val="2"/>
      </rPr>
      <t>Event</t>
    </r>
    <r>
      <rPr>
        <sz val="9.5"/>
        <rFont val="Arial Narrow"/>
        <family val="2"/>
      </rPr>
      <t xml:space="preserve">: Kind of activity when taken the data.
&gt;&gt; </t>
    </r>
    <r>
      <rPr>
        <b/>
        <sz val="9.5"/>
        <rFont val="Arial Narrow"/>
        <family val="2"/>
      </rPr>
      <t xml:space="preserve">Imp. Char. </t>
    </r>
    <r>
      <rPr>
        <sz val="9.5"/>
        <rFont val="Arial Narrow"/>
        <family val="2"/>
      </rPr>
      <t xml:space="preserve">: Important Character the item that want to be take.
&gt;&gt; </t>
    </r>
    <r>
      <rPr>
        <b/>
        <sz val="9.5"/>
        <rFont val="Arial Narrow"/>
        <family val="2"/>
      </rPr>
      <t>Sigma/P0</t>
    </r>
    <r>
      <rPr>
        <sz val="9.5"/>
        <rFont val="Arial Narrow"/>
        <family val="2"/>
      </rPr>
      <t xml:space="preserve">: calculation the capability by the sigma or Evaluation by P0 (P-Zero).
&gt;&gt; </t>
    </r>
    <r>
      <rPr>
        <b/>
        <sz val="9.5"/>
        <rFont val="Arial Narrow"/>
        <family val="2"/>
      </rPr>
      <t>Product</t>
    </r>
    <r>
      <rPr>
        <sz val="9.5"/>
        <rFont val="Arial Narrow"/>
        <family val="2"/>
      </rPr>
      <t xml:space="preserve">: kind of product at Denso Indonesia (Thermal, Power Train &amp; Electronic).
&gt;&gt; </t>
    </r>
    <r>
      <rPr>
        <b/>
        <sz val="9.5"/>
        <rFont val="Arial Narrow"/>
        <family val="2"/>
      </rPr>
      <t>Process</t>
    </r>
    <r>
      <rPr>
        <sz val="9.5"/>
        <rFont val="Arial Narrow"/>
        <family val="2"/>
      </rPr>
      <t xml:space="preserve">: Kind of that need to be evaluate.
&gt;&gt; </t>
    </r>
    <r>
      <rPr>
        <b/>
        <sz val="9.5"/>
        <rFont val="Arial Narrow"/>
        <family val="2"/>
      </rPr>
      <t>Measurement</t>
    </r>
    <r>
      <rPr>
        <sz val="9.5"/>
        <rFont val="Arial Narrow"/>
        <family val="2"/>
      </rPr>
      <t xml:space="preserve">: dimension/function that need to evaluate.
&gt;&gt; </t>
    </r>
    <r>
      <rPr>
        <b/>
        <sz val="9.5"/>
        <rFont val="Arial Narrow"/>
        <family val="2"/>
      </rPr>
      <t>Part Name</t>
    </r>
    <r>
      <rPr>
        <sz val="9.5"/>
        <rFont val="Arial Narrow"/>
        <family val="2"/>
      </rPr>
      <t xml:space="preserve">: Kind of part that need to check / evluate.
&gt;&gt; </t>
    </r>
    <r>
      <rPr>
        <b/>
        <sz val="9.5"/>
        <rFont val="Arial Narrow"/>
        <family val="2"/>
      </rPr>
      <t>Model / Part Number</t>
    </r>
    <r>
      <rPr>
        <sz val="9.5"/>
        <rFont val="Arial Narrow"/>
        <family val="2"/>
      </rPr>
      <t xml:space="preserve">: Model &amp; Part Number.
&gt;&gt; </t>
    </r>
    <r>
      <rPr>
        <b/>
        <sz val="9.5"/>
        <rFont val="Arial Narrow"/>
        <family val="2"/>
      </rPr>
      <t>Meas. Tool</t>
    </r>
    <r>
      <rPr>
        <sz val="9.5"/>
        <rFont val="Arial Narrow"/>
        <family val="2"/>
      </rPr>
      <t xml:space="preserve">: Measurement Tool that for check the dimension / Function.
&gt;&gt; </t>
    </r>
    <r>
      <rPr>
        <b/>
        <sz val="9.5"/>
        <rFont val="Arial Narrow"/>
        <family val="2"/>
      </rPr>
      <t>Stage</t>
    </r>
    <r>
      <rPr>
        <sz val="9.5"/>
        <rFont val="Arial Narrow"/>
        <family val="2"/>
      </rPr>
      <t xml:space="preserve">: Stage of the evaluation / Check [ Early Stage / Mass Production].
&gt;&gt; </t>
    </r>
    <r>
      <rPr>
        <b/>
        <sz val="9.5"/>
        <rFont val="Arial Narrow"/>
        <family val="2"/>
      </rPr>
      <t>Limit</t>
    </r>
    <r>
      <rPr>
        <sz val="9.5"/>
        <rFont val="Arial Narrow"/>
        <family val="2"/>
      </rPr>
      <t xml:space="preserve"> : limit that need to be set [Min, Max or Min &amp; Max].
&gt;&gt; </t>
    </r>
    <r>
      <rPr>
        <b/>
        <sz val="9.5"/>
        <rFont val="Arial Narrow"/>
        <family val="2"/>
      </rPr>
      <t xml:space="preserve">Std. Mid. </t>
    </r>
    <r>
      <rPr>
        <sz val="9.5"/>
        <rFont val="Arial Narrow"/>
        <family val="2"/>
      </rPr>
      <t xml:space="preserve">: Standard Middle from drawing / guidence.
&gt;&gt; </t>
    </r>
    <r>
      <rPr>
        <b/>
        <sz val="9.5"/>
        <rFont val="Arial Narrow"/>
        <family val="2"/>
      </rPr>
      <t>Std. Max.</t>
    </r>
    <r>
      <rPr>
        <sz val="9.5"/>
        <rFont val="Arial Narrow"/>
        <family val="2"/>
      </rPr>
      <t xml:space="preserve"> : Standard Maximum frrom drawing / guidence. 
&gt;&gt; </t>
    </r>
    <r>
      <rPr>
        <b/>
        <sz val="9.5"/>
        <rFont val="Arial Narrow"/>
        <family val="2"/>
      </rPr>
      <t xml:space="preserve">Std. Min. </t>
    </r>
    <r>
      <rPr>
        <sz val="9.5"/>
        <rFont val="Arial Narrow"/>
        <family val="2"/>
      </rPr>
      <t xml:space="preserve">: Standard Minimum from drawing / guidence.
&gt;&gt; </t>
    </r>
    <r>
      <rPr>
        <b/>
        <sz val="9.5"/>
        <rFont val="Arial Narrow"/>
        <family val="2"/>
      </rPr>
      <t>Data 1, 2, 3, 4 collumn</t>
    </r>
    <r>
      <rPr>
        <sz val="9.5"/>
        <rFont val="Arial Narrow"/>
        <family val="2"/>
      </rPr>
      <t xml:space="preserve">: Detail Description for Data input
</t>
    </r>
    <r>
      <rPr>
        <sz val="10"/>
        <color rgb="FFFF0000"/>
        <rFont val="Arial Narrow"/>
        <family val="2"/>
      </rPr>
      <t>❹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item check.</t>
    </r>
    <r>
      <rPr>
        <sz val="10"/>
        <rFont val="Arial Narrow"/>
        <family val="2"/>
      </rPr>
      <t xml:space="preserve">
</t>
    </r>
    <r>
      <rPr>
        <sz val="10"/>
        <color rgb="FFFF0000"/>
        <rFont val="Arial Narrow"/>
        <family val="2"/>
      </rPr>
      <t>❺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data/value.</t>
    </r>
  </si>
  <si>
    <r>
      <t xml:space="preserve"> </t>
    </r>
    <r>
      <rPr>
        <b/>
        <i/>
        <sz val="11"/>
        <rFont val="Arial"/>
        <family val="2"/>
      </rPr>
      <t>(Prod. Engineering Capability Form) v.3.0.4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</si>
</sst>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\ d\,\ yyyy"/>
    <numFmt numFmtId="165" formatCode="0.000"/>
  </numFmts>
  <fonts count="56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mbol"/>
      <family val="1"/>
      <charset val="2"/>
    </font>
    <font>
      <sz val="8"/>
      <name val="Arial"/>
      <family val="2"/>
    </font>
    <font>
      <sz val="36"/>
      <name val="Map Symbols"/>
      <family val="1"/>
    </font>
    <font>
      <b/>
      <sz val="9"/>
      <name val="Arial"/>
      <family val="2"/>
    </font>
    <font>
      <sz val="12"/>
      <name val="Wingdings"/>
      <charset val="2"/>
    </font>
    <font>
      <sz val="35"/>
      <name val="Map Symbols"/>
      <family val="1"/>
    </font>
    <font>
      <sz val="18"/>
      <name val="Arial"/>
      <family val="2"/>
    </font>
    <font>
      <sz val="7"/>
      <name val="Map Symbols"/>
      <family val="1"/>
    </font>
    <font>
      <sz val="11"/>
      <color theme="1"/>
      <name val="Calibri"/>
      <family val="2"/>
      <charset val="128"/>
      <scheme val="minor"/>
    </font>
    <font>
      <sz val="14"/>
      <name val="CordiaUPC"/>
      <family val="2"/>
    </font>
    <font>
      <sz val="9"/>
      <name val="SimSun"/>
    </font>
    <font>
      <sz val="10"/>
      <color theme="0" tint="-0.34998626667073579"/>
      <name val="Arial"/>
      <family val="2"/>
    </font>
    <font>
      <sz val="10"/>
      <color theme="0"/>
      <name val="Arial"/>
      <family val="2"/>
    </font>
    <font>
      <i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26"/>
      <name val="Map Symbols"/>
      <family val="1"/>
    </font>
    <font>
      <b/>
      <sz val="14"/>
      <name val="Arial"/>
      <family val="2"/>
    </font>
    <font>
      <b/>
      <sz val="12"/>
      <name val="Arial Narrow"/>
      <family val="2"/>
    </font>
    <font>
      <sz val="10"/>
      <name val="Calibri"/>
      <family val="2"/>
    </font>
    <font>
      <b/>
      <sz val="8"/>
      <name val="Arial Narrow"/>
      <family val="2"/>
    </font>
    <font>
      <b/>
      <sz val="14"/>
      <name val="Arial Narrow"/>
      <family val="2"/>
    </font>
    <font>
      <sz val="10"/>
      <color theme="0" tint="-0.34998626667073579"/>
      <name val="Arial Narrow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b/>
      <sz val="36"/>
      <name val="Arial"/>
      <family val="2"/>
    </font>
    <font>
      <b/>
      <sz val="10"/>
      <color rgb="FF1505E9"/>
      <name val="Arial"/>
      <family val="2"/>
    </font>
    <font>
      <b/>
      <i/>
      <sz val="11"/>
      <name val="Arial"/>
      <family val="2"/>
    </font>
    <font>
      <sz val="5"/>
      <name val="Arial"/>
      <family val="2"/>
    </font>
    <font>
      <b/>
      <sz val="26"/>
      <name val="Arial"/>
      <family val="2"/>
    </font>
    <font>
      <sz val="16"/>
      <name val="Arial"/>
      <family val="2"/>
    </font>
    <font>
      <sz val="10"/>
      <color rgb="FFFF0000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b/>
      <sz val="11"/>
      <name val="Arial Narrow"/>
      <family val="2"/>
    </font>
    <font>
      <b/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2"/>
      <color theme="0" tint="-0.34998626667073579"/>
      <name val="Arial"/>
      <family val="2"/>
    </font>
    <font>
      <sz val="10"/>
      <color rgb="FFFF0000"/>
      <name val="Arial Narrow"/>
      <family val="2"/>
    </font>
    <font>
      <b/>
      <sz val="10"/>
      <color rgb="FF1505E9"/>
      <name val="Arial Narrow"/>
      <family val="2"/>
    </font>
    <font>
      <b/>
      <sz val="10"/>
      <name val="Arial Narrow"/>
      <family val="2"/>
    </font>
    <font>
      <b/>
      <sz val="10"/>
      <color rgb="FF00B050"/>
      <name val="Arial Narrow"/>
      <family val="2"/>
    </font>
    <font>
      <u/>
      <sz val="9.5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1505E9"/>
      </right>
      <top/>
      <bottom style="thin">
        <color indexed="64"/>
      </bottom>
      <diagonal/>
    </border>
    <border>
      <left/>
      <right style="medium">
        <color rgb="FF1505E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1505E9"/>
      </bottom>
      <diagonal/>
    </border>
    <border>
      <left/>
      <right/>
      <top/>
      <bottom style="thin">
        <color rgb="FF1505E9"/>
      </bottom>
      <diagonal/>
    </border>
    <border>
      <left/>
      <right style="thin">
        <color rgb="FF1505E9"/>
      </right>
      <top/>
      <bottom style="thin">
        <color rgb="FF1505E9"/>
      </bottom>
      <diagonal/>
    </border>
    <border>
      <left style="thin">
        <color rgb="FF1505E9"/>
      </left>
      <right/>
      <top/>
      <bottom style="thin">
        <color rgb="FF1505E9"/>
      </bottom>
      <diagonal/>
    </border>
    <border>
      <left/>
      <right style="medium">
        <color rgb="FF1505E9"/>
      </right>
      <top style="thin">
        <color auto="1"/>
      </top>
      <bottom style="thin">
        <color auto="1"/>
      </bottom>
      <diagonal/>
    </border>
    <border>
      <left/>
      <right/>
      <top style="medium">
        <color rgb="FF1505E9"/>
      </top>
      <bottom/>
      <diagonal/>
    </border>
    <border>
      <left style="medium">
        <color rgb="FF1505E9"/>
      </left>
      <right/>
      <top style="medium">
        <color rgb="FF1505E9"/>
      </top>
      <bottom/>
      <diagonal/>
    </border>
    <border>
      <left/>
      <right style="medium">
        <color rgb="FF1505E9"/>
      </right>
      <top style="medium">
        <color rgb="FF1505E9"/>
      </top>
      <bottom/>
      <diagonal/>
    </border>
    <border>
      <left/>
      <right style="thin">
        <color indexed="64"/>
      </right>
      <top style="medium">
        <color rgb="FF1505E9"/>
      </top>
      <bottom/>
      <diagonal/>
    </border>
    <border>
      <left style="medium">
        <color rgb="FF1505E9"/>
      </left>
      <right/>
      <top/>
      <bottom/>
      <diagonal/>
    </border>
    <border>
      <left style="medium">
        <color rgb="FF1505E9"/>
      </left>
      <right/>
      <top style="thin">
        <color indexed="64"/>
      </top>
      <bottom/>
      <diagonal/>
    </border>
    <border>
      <left style="medium">
        <color rgb="FF1505E9"/>
      </left>
      <right/>
      <top style="thin">
        <color indexed="64"/>
      </top>
      <bottom style="thin">
        <color indexed="64"/>
      </bottom>
      <diagonal/>
    </border>
    <border>
      <left style="medium">
        <color rgb="FF1505E9"/>
      </left>
      <right/>
      <top/>
      <bottom style="thin">
        <color indexed="64"/>
      </bottom>
      <diagonal/>
    </border>
    <border>
      <left/>
      <right style="medium">
        <color rgb="FF1505E9"/>
      </right>
      <top/>
      <bottom style="thin">
        <color rgb="FF1505E9"/>
      </bottom>
      <diagonal/>
    </border>
    <border>
      <left style="medium">
        <color rgb="FF1505E9"/>
      </left>
      <right/>
      <top/>
      <bottom style="medium">
        <color rgb="FF1505E9"/>
      </bottom>
      <diagonal/>
    </border>
    <border>
      <left/>
      <right/>
      <top/>
      <bottom style="medium">
        <color rgb="FF1505E9"/>
      </bottom>
      <diagonal/>
    </border>
    <border>
      <left/>
      <right style="medium">
        <color rgb="FF1505E9"/>
      </right>
      <top/>
      <bottom style="medium">
        <color rgb="FF1505E9"/>
      </bottom>
      <diagonal/>
    </border>
    <border>
      <left style="medium">
        <color rgb="FF1505E9"/>
      </left>
      <right style="thin">
        <color auto="1"/>
      </right>
      <top style="medium">
        <color rgb="FF1505E9"/>
      </top>
      <bottom style="medium">
        <color rgb="FF1505E9"/>
      </bottom>
      <diagonal/>
    </border>
    <border>
      <left style="thin">
        <color auto="1"/>
      </left>
      <right style="thin">
        <color auto="1"/>
      </right>
      <top style="medium">
        <color rgb="FF1505E9"/>
      </top>
      <bottom style="medium">
        <color rgb="FF1505E9"/>
      </bottom>
      <diagonal/>
    </border>
    <border>
      <left style="thin">
        <color auto="1"/>
      </left>
      <right style="medium">
        <color rgb="FF1505E9"/>
      </right>
      <top style="medium">
        <color rgb="FF1505E9"/>
      </top>
      <bottom style="medium">
        <color rgb="FF1505E9"/>
      </bottom>
      <diagonal/>
    </border>
    <border>
      <left style="medium">
        <color rgb="FF1505E9"/>
      </left>
      <right style="thin">
        <color auto="1"/>
      </right>
      <top style="medium">
        <color rgb="FF1505E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1505E9"/>
      </top>
      <bottom style="thin">
        <color auto="1"/>
      </bottom>
      <diagonal/>
    </border>
    <border>
      <left style="thin">
        <color auto="1"/>
      </left>
      <right style="medium">
        <color rgb="FF1505E9"/>
      </right>
      <top style="medium">
        <color rgb="FF1505E9"/>
      </top>
      <bottom style="thin">
        <color auto="1"/>
      </bottom>
      <diagonal/>
    </border>
    <border>
      <left style="medium">
        <color rgb="FF1505E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1505E9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1505E9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1505E9"/>
      </left>
      <right/>
      <top style="thin">
        <color auto="1"/>
      </top>
      <bottom style="medium">
        <color rgb="FF1505E9"/>
      </bottom>
      <diagonal/>
    </border>
    <border>
      <left/>
      <right/>
      <top style="thin">
        <color auto="1"/>
      </top>
      <bottom style="medium">
        <color rgb="FF1505E9"/>
      </bottom>
      <diagonal/>
    </border>
    <border>
      <left/>
      <right style="thin">
        <color indexed="64"/>
      </right>
      <top style="thin">
        <color auto="1"/>
      </top>
      <bottom style="medium">
        <color rgb="FF1505E9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rgb="FF1505E9"/>
      </bottom>
      <diagonal/>
    </border>
    <border>
      <left/>
      <right style="medium">
        <color rgb="FF1505E9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rgb="FF1505E9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1505E9"/>
      </left>
      <right/>
      <top style="thin">
        <color rgb="FF1505E9"/>
      </top>
      <bottom/>
      <diagonal/>
    </border>
    <border>
      <left/>
      <right/>
      <top style="thin">
        <color rgb="FF1505E9"/>
      </top>
      <bottom/>
      <diagonal/>
    </border>
    <border>
      <left/>
      <right style="thin">
        <color rgb="FF1505E9"/>
      </right>
      <top style="thin">
        <color rgb="FF1505E9"/>
      </top>
      <bottom/>
      <diagonal/>
    </border>
    <border>
      <left/>
      <right style="thin">
        <color rgb="FF1505E9"/>
      </right>
      <top/>
      <bottom/>
      <diagonal/>
    </border>
    <border>
      <left style="thin">
        <color rgb="FF1505E9"/>
      </left>
      <right/>
      <top/>
      <bottom/>
      <diagonal/>
    </border>
    <border>
      <left/>
      <right style="thin">
        <color rgb="FF1505E9"/>
      </right>
      <top/>
      <bottom style="medium">
        <color rgb="FF1505E9"/>
      </bottom>
      <diagonal/>
    </border>
    <border>
      <left style="thin">
        <color rgb="FF1505E9"/>
      </left>
      <right/>
      <top/>
      <bottom style="medium">
        <color rgb="FF1505E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4" fillId="0" borderId="0"/>
    <xf numFmtId="0" fontId="1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/>
  </cellStyleXfs>
  <cellXfs count="763">
    <xf numFmtId="0" fontId="0" fillId="0" borderId="0" xfId="0"/>
    <xf numFmtId="0" fontId="1" fillId="0" borderId="0" xfId="7" applyAlignment="1">
      <alignment vertical="center"/>
    </xf>
    <xf numFmtId="2" fontId="1" fillId="0" borderId="0" xfId="7" applyNumberFormat="1" applyAlignment="1">
      <alignment vertical="center"/>
    </xf>
    <xf numFmtId="2" fontId="1" fillId="0" borderId="33" xfId="7" applyNumberFormat="1" applyBorder="1" applyAlignment="1">
      <alignment horizontal="center" vertical="center"/>
    </xf>
    <xf numFmtId="0" fontId="1" fillId="0" borderId="0" xfId="7" applyBorder="1" applyAlignment="1">
      <alignment vertical="center"/>
    </xf>
    <xf numFmtId="0" fontId="4" fillId="0" borderId="0" xfId="7" applyFont="1" applyBorder="1" applyAlignment="1">
      <alignment vertical="center"/>
    </xf>
    <xf numFmtId="0" fontId="12" fillId="0" borderId="0" xfId="7" applyFont="1" applyBorder="1" applyAlignment="1">
      <alignment vertical="center" wrapText="1"/>
    </xf>
    <xf numFmtId="0" fontId="1" fillId="0" borderId="13" xfId="7" applyBorder="1" applyAlignment="1">
      <alignment vertical="center"/>
    </xf>
    <xf numFmtId="0" fontId="6" fillId="0" borderId="0" xfId="7" applyFont="1" applyBorder="1" applyAlignment="1">
      <alignment vertical="center"/>
    </xf>
    <xf numFmtId="0" fontId="1" fillId="0" borderId="8" xfId="7" applyBorder="1" applyAlignment="1">
      <alignment vertical="center"/>
    </xf>
    <xf numFmtId="0" fontId="13" fillId="0" borderId="0" xfId="7" applyFont="1" applyBorder="1" applyAlignment="1">
      <alignment vertical="center"/>
    </xf>
    <xf numFmtId="0" fontId="1" fillId="0" borderId="24" xfId="7" applyBorder="1" applyAlignment="1">
      <alignment vertical="center"/>
    </xf>
    <xf numFmtId="0" fontId="1" fillId="0" borderId="31" xfId="7" applyBorder="1" applyAlignment="1">
      <alignment vertical="center"/>
    </xf>
    <xf numFmtId="0" fontId="1" fillId="0" borderId="0" xfId="7" applyBorder="1" applyAlignment="1">
      <alignment horizontal="left" vertical="center"/>
    </xf>
    <xf numFmtId="0" fontId="6" fillId="0" borderId="0" xfId="7" applyFont="1" applyBorder="1" applyAlignment="1">
      <alignment horizontal="center" vertical="center"/>
    </xf>
    <xf numFmtId="0" fontId="1" fillId="0" borderId="37" xfId="7" applyBorder="1" applyAlignment="1">
      <alignment vertical="center"/>
    </xf>
    <xf numFmtId="0" fontId="1" fillId="0" borderId="35" xfId="7" applyBorder="1" applyAlignment="1">
      <alignment vertical="center"/>
    </xf>
    <xf numFmtId="0" fontId="1" fillId="0" borderId="43" xfId="7" applyBorder="1" applyAlignment="1">
      <alignment vertical="center"/>
    </xf>
    <xf numFmtId="0" fontId="1" fillId="0" borderId="0" xfId="7" quotePrefix="1" applyBorder="1" applyAlignment="1">
      <alignment vertical="center"/>
    </xf>
    <xf numFmtId="0" fontId="1" fillId="0" borderId="33" xfId="7" applyBorder="1" applyAlignment="1">
      <alignment vertical="center"/>
    </xf>
    <xf numFmtId="0" fontId="10" fillId="0" borderId="0" xfId="7" applyFont="1" applyBorder="1" applyAlignment="1">
      <alignment vertical="center"/>
    </xf>
    <xf numFmtId="2" fontId="1" fillId="0" borderId="0" xfId="7" applyNumberFormat="1" applyBorder="1" applyAlignment="1">
      <alignment vertical="center"/>
    </xf>
    <xf numFmtId="0" fontId="1" fillId="0" borderId="0" xfId="7" applyBorder="1" applyAlignment="1" applyProtection="1">
      <alignment vertical="center"/>
    </xf>
    <xf numFmtId="1" fontId="1" fillId="0" borderId="48" xfId="7" applyNumberFormat="1" applyBorder="1" applyAlignment="1" applyProtection="1">
      <alignment horizontal="center" vertical="center"/>
    </xf>
    <xf numFmtId="0" fontId="1" fillId="0" borderId="0" xfId="7" applyFont="1" applyBorder="1" applyAlignment="1" applyProtection="1">
      <alignment vertical="center"/>
    </xf>
    <xf numFmtId="0" fontId="1" fillId="0" borderId="63" xfId="7" applyBorder="1" applyAlignment="1" applyProtection="1">
      <alignment horizontal="centerContinuous" vertical="center"/>
    </xf>
    <xf numFmtId="0" fontId="1" fillId="0" borderId="62" xfId="7" applyBorder="1" applyAlignment="1" applyProtection="1">
      <alignment horizontal="centerContinuous" vertical="center"/>
    </xf>
    <xf numFmtId="0" fontId="1" fillId="0" borderId="15" xfId="7" applyBorder="1" applyAlignment="1" applyProtection="1">
      <alignment horizontal="centerContinuous" vertical="center"/>
    </xf>
    <xf numFmtId="0" fontId="1" fillId="0" borderId="14" xfId="7" applyBorder="1" applyAlignment="1" applyProtection="1">
      <alignment horizontal="centerContinuous" vertical="center"/>
    </xf>
    <xf numFmtId="0" fontId="1" fillId="4" borderId="27" xfId="7" quotePrefix="1" applyFont="1" applyFill="1" applyBorder="1" applyAlignment="1" applyProtection="1">
      <alignment vertical="center"/>
    </xf>
    <xf numFmtId="0" fontId="1" fillId="4" borderId="15" xfId="7" quotePrefix="1" applyFont="1" applyFill="1" applyBorder="1" applyAlignment="1" applyProtection="1">
      <alignment vertical="center"/>
    </xf>
    <xf numFmtId="0" fontId="1" fillId="0" borderId="24" xfId="7" quotePrefix="1" applyBorder="1" applyAlignment="1" applyProtection="1">
      <alignment vertical="center"/>
    </xf>
    <xf numFmtId="165" fontId="17" fillId="4" borderId="0" xfId="7" applyNumberFormat="1" applyFont="1" applyFill="1" applyAlignment="1">
      <alignment vertical="center"/>
    </xf>
    <xf numFmtId="0" fontId="18" fillId="0" borderId="0" xfId="7" applyFont="1" applyBorder="1" applyAlignment="1" applyProtection="1">
      <alignment vertical="center"/>
    </xf>
    <xf numFmtId="0" fontId="1" fillId="0" borderId="0" xfId="7" applyBorder="1" applyAlignment="1" applyProtection="1">
      <alignment horizontal="centerContinuous" vertical="center"/>
    </xf>
    <xf numFmtId="0" fontId="1" fillId="0" borderId="8" xfId="7" applyBorder="1" applyAlignment="1" applyProtection="1">
      <alignment horizontal="centerContinuous" vertical="center"/>
    </xf>
    <xf numFmtId="0" fontId="1" fillId="0" borderId="0" xfId="6" applyBorder="1"/>
    <xf numFmtId="165" fontId="1" fillId="0" borderId="50" xfId="7" applyNumberFormat="1" applyBorder="1" applyAlignment="1" applyProtection="1">
      <alignment horizontal="center" vertical="center" shrinkToFit="1"/>
    </xf>
    <xf numFmtId="165" fontId="1" fillId="4" borderId="50" xfId="7" applyNumberFormat="1" applyFont="1" applyFill="1" applyBorder="1" applyAlignment="1" applyProtection="1">
      <alignment horizontal="center" vertical="center" shrinkToFit="1"/>
    </xf>
    <xf numFmtId="165" fontId="1" fillId="4" borderId="68" xfId="7" applyNumberFormat="1" applyFont="1" applyFill="1" applyBorder="1" applyAlignment="1" applyProtection="1">
      <alignment horizontal="center" vertical="center" shrinkToFit="1"/>
    </xf>
    <xf numFmtId="165" fontId="1" fillId="0" borderId="19" xfId="7" applyNumberFormat="1" applyBorder="1" applyAlignment="1" applyProtection="1">
      <alignment horizontal="center" vertical="center" shrinkToFit="1"/>
    </xf>
    <xf numFmtId="165" fontId="1" fillId="4" borderId="19" xfId="7" applyNumberFormat="1" applyFont="1" applyFill="1" applyBorder="1" applyAlignment="1" applyProtection="1">
      <alignment horizontal="center" vertical="center" shrinkToFit="1"/>
    </xf>
    <xf numFmtId="165" fontId="1" fillId="4" borderId="47" xfId="7" applyNumberFormat="1" applyFont="1" applyFill="1" applyBorder="1" applyAlignment="1" applyProtection="1">
      <alignment horizontal="center" vertical="center" shrinkToFit="1"/>
    </xf>
    <xf numFmtId="165" fontId="1" fillId="0" borderId="40" xfId="7" applyNumberFormat="1" applyBorder="1" applyAlignment="1" applyProtection="1">
      <alignment horizontal="center" vertical="center" shrinkToFit="1"/>
    </xf>
    <xf numFmtId="165" fontId="1" fillId="4" borderId="40" xfId="7" applyNumberFormat="1" applyFont="1" applyFill="1" applyBorder="1" applyAlignment="1" applyProtection="1">
      <alignment horizontal="center" vertical="center" shrinkToFit="1"/>
    </xf>
    <xf numFmtId="165" fontId="1" fillId="4" borderId="69" xfId="7" applyNumberFormat="1" applyFont="1" applyFill="1" applyBorder="1" applyAlignment="1" applyProtection="1">
      <alignment horizontal="center" vertical="center" shrinkToFit="1"/>
    </xf>
    <xf numFmtId="0" fontId="2" fillId="0" borderId="0" xfId="7" applyFont="1" applyBorder="1" applyAlignment="1" applyProtection="1">
      <alignment horizontal="centerContinuous" vertical="center"/>
    </xf>
    <xf numFmtId="0" fontId="1" fillId="0" borderId="0" xfId="7" applyAlignment="1">
      <alignment horizontal="center" vertical="center"/>
    </xf>
    <xf numFmtId="165" fontId="1" fillId="0" borderId="0" xfId="7" applyNumberFormat="1" applyFont="1" applyBorder="1" applyAlignment="1" applyProtection="1">
      <alignment vertical="center"/>
    </xf>
    <xf numFmtId="0" fontId="0" fillId="0" borderId="0" xfId="0" applyBorder="1"/>
    <xf numFmtId="0" fontId="4" fillId="0" borderId="0" xfId="7" applyFont="1" applyBorder="1" applyAlignment="1" applyProtection="1">
      <alignment vertical="center" shrinkToFit="1"/>
    </xf>
    <xf numFmtId="0" fontId="4" fillId="0" borderId="30" xfId="7" applyFont="1" applyBorder="1" applyAlignment="1" applyProtection="1">
      <alignment vertical="center"/>
    </xf>
    <xf numFmtId="0" fontId="4" fillId="0" borderId="9" xfId="7" applyFont="1" applyBorder="1" applyAlignment="1" applyProtection="1">
      <alignment vertical="center" wrapText="1"/>
    </xf>
    <xf numFmtId="0" fontId="1" fillId="0" borderId="9" xfId="7" applyBorder="1" applyAlignment="1">
      <alignment vertical="center"/>
    </xf>
    <xf numFmtId="0" fontId="1" fillId="0" borderId="12" xfId="7" applyFont="1" applyBorder="1" applyAlignment="1" applyProtection="1">
      <alignment vertical="center"/>
    </xf>
    <xf numFmtId="0" fontId="1" fillId="0" borderId="78" xfId="7" applyFont="1" applyBorder="1" applyAlignment="1" applyProtection="1">
      <alignment vertical="center"/>
    </xf>
    <xf numFmtId="0" fontId="1" fillId="0" borderId="79" xfId="7" applyBorder="1" applyAlignment="1">
      <alignment vertical="center"/>
    </xf>
    <xf numFmtId="0" fontId="1" fillId="0" borderId="0" xfId="7" applyFont="1" applyBorder="1" applyAlignment="1">
      <alignment horizontal="center" vertical="center"/>
    </xf>
    <xf numFmtId="0" fontId="1" fillId="0" borderId="80" xfId="7" applyBorder="1" applyAlignment="1">
      <alignment vertical="center"/>
    </xf>
    <xf numFmtId="0" fontId="1" fillId="4" borderId="33" xfId="7" applyFont="1" applyFill="1" applyBorder="1" applyAlignment="1">
      <alignment horizontal="center" vertical="center"/>
    </xf>
    <xf numFmtId="0" fontId="1" fillId="0" borderId="76" xfId="7" applyBorder="1" applyAlignment="1">
      <alignment vertical="center"/>
    </xf>
    <xf numFmtId="0" fontId="1" fillId="0" borderId="71" xfId="7" applyBorder="1" applyAlignment="1">
      <alignment horizontal="center" vertical="center"/>
    </xf>
    <xf numFmtId="0" fontId="1" fillId="0" borderId="71" xfId="7" applyBorder="1" applyAlignment="1">
      <alignment vertical="center"/>
    </xf>
    <xf numFmtId="0" fontId="1" fillId="0" borderId="35" xfId="7" applyBorder="1" applyAlignment="1">
      <alignment horizontal="center" vertical="center"/>
    </xf>
    <xf numFmtId="0" fontId="1" fillId="4" borderId="0" xfId="7" applyFill="1" applyBorder="1" applyAlignment="1">
      <alignment vertical="center"/>
    </xf>
    <xf numFmtId="0" fontId="1" fillId="0" borderId="80" xfId="7" applyBorder="1" applyAlignment="1">
      <alignment horizontal="center" vertical="center"/>
    </xf>
    <xf numFmtId="0" fontId="1" fillId="0" borderId="13" xfId="7" applyBorder="1" applyAlignment="1">
      <alignment horizontal="center" vertical="center"/>
    </xf>
    <xf numFmtId="0" fontId="1" fillId="0" borderId="37" xfId="7" applyBorder="1" applyAlignment="1">
      <alignment horizontal="center" vertical="center"/>
    </xf>
    <xf numFmtId="0" fontId="16" fillId="0" borderId="35" xfId="7" applyFont="1" applyBorder="1" applyAlignment="1">
      <alignment horizontal="center" vertical="top" wrapText="1"/>
    </xf>
    <xf numFmtId="0" fontId="23" fillId="4" borderId="0" xfId="7" applyFont="1" applyFill="1" applyBorder="1" applyAlignment="1">
      <alignment horizontal="center"/>
    </xf>
    <xf numFmtId="0" fontId="1" fillId="4" borderId="0" xfId="7" applyFill="1" applyBorder="1" applyAlignment="1">
      <alignment horizontal="center"/>
    </xf>
    <xf numFmtId="0" fontId="1" fillId="0" borderId="33" xfId="7" applyFont="1" applyBorder="1" applyAlignment="1">
      <alignment horizontal="center" vertical="center"/>
    </xf>
    <xf numFmtId="0" fontId="4" fillId="0" borderId="33" xfId="7" applyFont="1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0" fillId="0" borderId="33" xfId="7" applyFont="1" applyBorder="1" applyAlignment="1">
      <alignment horizontal="center" vertical="center"/>
    </xf>
    <xf numFmtId="0" fontId="1" fillId="0" borderId="33" xfId="7" applyBorder="1" applyAlignment="1">
      <alignment horizontal="center" vertical="center"/>
    </xf>
    <xf numFmtId="165" fontId="1" fillId="0" borderId="33" xfId="6" applyNumberFormat="1" applyFont="1" applyFill="1" applyBorder="1" applyAlignment="1">
      <alignment horizontal="center" vertical="center"/>
    </xf>
    <xf numFmtId="165" fontId="4" fillId="0" borderId="33" xfId="6" applyNumberFormat="1" applyFont="1" applyFill="1" applyBorder="1" applyAlignment="1">
      <alignment horizontal="center" vertical="center"/>
    </xf>
    <xf numFmtId="0" fontId="1" fillId="0" borderId="29" xfId="7" applyBorder="1" applyAlignment="1">
      <alignment vertical="center"/>
    </xf>
    <xf numFmtId="0" fontId="0" fillId="0" borderId="31" xfId="7" applyFont="1" applyBorder="1" applyAlignment="1">
      <alignment horizontal="center" vertical="center"/>
    </xf>
    <xf numFmtId="0" fontId="0" fillId="0" borderId="0" xfId="7" applyFont="1" applyBorder="1" applyAlignment="1">
      <alignment vertical="center"/>
    </xf>
    <xf numFmtId="0" fontId="0" fillId="0" borderId="0" xfId="7" applyFont="1" applyAlignment="1">
      <alignment vertical="center"/>
    </xf>
    <xf numFmtId="0" fontId="34" fillId="0" borderId="0" xfId="7" applyFont="1" applyBorder="1" applyAlignment="1" applyProtection="1">
      <alignment vertic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33" xfId="7" applyFont="1" applyBorder="1" applyAlignment="1">
      <alignment horizontal="left" vertical="center"/>
    </xf>
    <xf numFmtId="9" fontId="0" fillId="0" borderId="33" xfId="0" quotePrefix="1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7" applyFont="1" applyFill="1" applyBorder="1" applyAlignment="1">
      <alignment horizontal="left" vertical="center"/>
    </xf>
    <xf numFmtId="0" fontId="1" fillId="0" borderId="68" xfId="7" applyBorder="1" applyAlignment="1">
      <alignment horizontal="left" vertical="center"/>
    </xf>
    <xf numFmtId="0" fontId="1" fillId="0" borderId="47" xfId="7" applyBorder="1" applyAlignment="1">
      <alignment horizontal="left" vertical="center"/>
    </xf>
    <xf numFmtId="0" fontId="1" fillId="0" borderId="69" xfId="7" applyBorder="1" applyAlignment="1">
      <alignment horizontal="left" vertical="center"/>
    </xf>
    <xf numFmtId="0" fontId="4" fillId="5" borderId="47" xfId="0" applyFont="1" applyFill="1" applyBorder="1" applyAlignment="1">
      <alignment horizontal="center"/>
    </xf>
    <xf numFmtId="0" fontId="4" fillId="0" borderId="34" xfId="0" applyFont="1" applyBorder="1"/>
    <xf numFmtId="0" fontId="0" fillId="0" borderId="47" xfId="0" applyBorder="1" applyAlignment="1">
      <alignment horizontal="left"/>
    </xf>
    <xf numFmtId="0" fontId="0" fillId="0" borderId="47" xfId="0" applyBorder="1" applyAlignment="1">
      <alignment horizontal="left" vertical="center"/>
    </xf>
    <xf numFmtId="0" fontId="4" fillId="0" borderId="90" xfId="0" applyFont="1" applyBorder="1"/>
    <xf numFmtId="0" fontId="0" fillId="0" borderId="91" xfId="0" applyBorder="1" applyAlignment="1">
      <alignment horizontal="center" vertical="center"/>
    </xf>
    <xf numFmtId="0" fontId="0" fillId="0" borderId="91" xfId="0" applyFill="1" applyBorder="1" applyAlignment="1">
      <alignment horizontal="center" vertical="center"/>
    </xf>
    <xf numFmtId="0" fontId="0" fillId="0" borderId="9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2" fontId="0" fillId="8" borderId="33" xfId="7" applyNumberFormat="1" applyFont="1" applyFill="1" applyBorder="1" applyAlignment="1">
      <alignment horizontal="center" vertical="center"/>
    </xf>
    <xf numFmtId="0" fontId="1" fillId="0" borderId="89" xfId="7" applyBorder="1" applyAlignment="1">
      <alignment vertical="center"/>
    </xf>
    <xf numFmtId="0" fontId="4" fillId="0" borderId="49" xfId="7" applyFont="1" applyBorder="1" applyAlignment="1">
      <alignment horizontal="center" vertical="center"/>
    </xf>
    <xf numFmtId="0" fontId="4" fillId="0" borderId="68" xfId="7" applyFont="1" applyBorder="1" applyAlignment="1">
      <alignment horizontal="center" vertical="center"/>
    </xf>
    <xf numFmtId="0" fontId="4" fillId="0" borderId="34" xfId="7" applyFont="1" applyBorder="1" applyAlignment="1">
      <alignment horizontal="center" vertical="center"/>
    </xf>
    <xf numFmtId="2" fontId="0" fillId="8" borderId="47" xfId="7" applyNumberFormat="1" applyFont="1" applyFill="1" applyBorder="1" applyAlignment="1">
      <alignment horizontal="center" vertical="center"/>
    </xf>
    <xf numFmtId="0" fontId="4" fillId="0" borderId="90" xfId="7" applyFont="1" applyBorder="1" applyAlignment="1">
      <alignment horizontal="center" vertical="center"/>
    </xf>
    <xf numFmtId="2" fontId="1" fillId="7" borderId="91" xfId="7" applyNumberFormat="1" applyFill="1" applyBorder="1" applyAlignment="1">
      <alignment horizontal="center" vertical="center"/>
    </xf>
    <xf numFmtId="2" fontId="1" fillId="7" borderId="69" xfId="7" applyNumberFormat="1" applyFill="1" applyBorder="1" applyAlignment="1">
      <alignment horizontal="center" vertical="center"/>
    </xf>
    <xf numFmtId="0" fontId="4" fillId="0" borderId="103" xfId="0" applyFont="1" applyBorder="1"/>
    <xf numFmtId="0" fontId="1" fillId="9" borderId="49" xfId="7" applyFill="1" applyBorder="1" applyAlignment="1">
      <alignment horizontal="center" vertical="center"/>
    </xf>
    <xf numFmtId="0" fontId="1" fillId="9" borderId="68" xfId="7" applyFill="1" applyBorder="1" applyAlignment="1">
      <alignment horizontal="center" vertical="center"/>
    </xf>
    <xf numFmtId="0" fontId="1" fillId="9" borderId="33" xfId="7" applyFill="1" applyBorder="1" applyAlignment="1">
      <alignment horizontal="center" vertical="center"/>
    </xf>
    <xf numFmtId="0" fontId="1" fillId="9" borderId="47" xfId="7" applyFill="1" applyBorder="1" applyAlignment="1">
      <alignment horizontal="center" vertical="center"/>
    </xf>
    <xf numFmtId="0" fontId="1" fillId="10" borderId="49" xfId="7" applyFill="1" applyBorder="1" applyAlignment="1">
      <alignment horizontal="center" vertical="center"/>
    </xf>
    <xf numFmtId="0" fontId="1" fillId="10" borderId="68" xfId="7" applyFill="1" applyBorder="1" applyAlignment="1">
      <alignment horizontal="center" vertical="center"/>
    </xf>
    <xf numFmtId="0" fontId="1" fillId="10" borderId="33" xfId="7" applyFill="1" applyBorder="1" applyAlignment="1">
      <alignment horizontal="center" vertical="center"/>
    </xf>
    <xf numFmtId="0" fontId="1" fillId="10" borderId="47" xfId="7" applyFill="1" applyBorder="1" applyAlignment="1">
      <alignment horizontal="center" vertical="center"/>
    </xf>
    <xf numFmtId="0" fontId="1" fillId="10" borderId="54" xfId="7" applyFill="1" applyBorder="1" applyAlignment="1">
      <alignment horizontal="center" vertical="center"/>
    </xf>
    <xf numFmtId="0" fontId="1" fillId="10" borderId="106" xfId="7" applyFill="1" applyBorder="1" applyAlignment="1">
      <alignment horizontal="center" vertical="center"/>
    </xf>
    <xf numFmtId="0" fontId="4" fillId="0" borderId="89" xfId="0" applyFont="1" applyBorder="1"/>
    <xf numFmtId="0" fontId="4" fillId="0" borderId="104" xfId="0" applyFont="1" applyBorder="1"/>
    <xf numFmtId="0" fontId="1" fillId="10" borderId="77" xfId="7" applyFill="1" applyBorder="1" applyAlignment="1">
      <alignment horizontal="center" vertical="center"/>
    </xf>
    <xf numFmtId="0" fontId="1" fillId="10" borderId="105" xfId="7" applyFill="1" applyBorder="1" applyAlignment="1">
      <alignment horizontal="center" vertical="center"/>
    </xf>
    <xf numFmtId="0" fontId="35" fillId="5" borderId="107" xfId="0" applyFont="1" applyFill="1" applyBorder="1" applyAlignment="1">
      <alignment horizontal="center" vertical="center"/>
    </xf>
    <xf numFmtId="0" fontId="4" fillId="0" borderId="108" xfId="7" applyFont="1" applyBorder="1" applyAlignment="1">
      <alignment horizontal="center" vertical="center"/>
    </xf>
    <xf numFmtId="0" fontId="4" fillId="7" borderId="108" xfId="7" applyFont="1" applyFill="1" applyBorder="1" applyAlignment="1">
      <alignment horizontal="center" vertical="center"/>
    </xf>
    <xf numFmtId="0" fontId="4" fillId="7" borderId="109" xfId="7" applyFont="1" applyFill="1" applyBorder="1" applyAlignment="1">
      <alignment horizontal="center" vertical="center"/>
    </xf>
    <xf numFmtId="0" fontId="4" fillId="7" borderId="110" xfId="7" applyFont="1" applyFill="1" applyBorder="1" applyAlignment="1">
      <alignment horizontal="center" vertical="center"/>
    </xf>
    <xf numFmtId="0" fontId="0" fillId="9" borderId="33" xfId="0" applyFont="1" applyFill="1" applyBorder="1" applyAlignment="1">
      <alignment horizontal="center" vertical="center"/>
    </xf>
    <xf numFmtId="0" fontId="1" fillId="10" borderId="91" xfId="7" applyFill="1" applyBorder="1" applyAlignment="1">
      <alignment horizontal="center" vertical="center"/>
    </xf>
    <xf numFmtId="0" fontId="1" fillId="9" borderId="91" xfId="7" applyFill="1" applyBorder="1" applyAlignment="1">
      <alignment horizontal="center" vertical="center"/>
    </xf>
    <xf numFmtId="0" fontId="1" fillId="9" borderId="69" xfId="7" applyFill="1" applyBorder="1" applyAlignment="1">
      <alignment horizontal="center" vertical="center"/>
    </xf>
    <xf numFmtId="0" fontId="1" fillId="10" borderId="69" xfId="7" applyFill="1" applyBorder="1" applyAlignment="1">
      <alignment horizontal="center" vertical="center"/>
    </xf>
    <xf numFmtId="0" fontId="0" fillId="10" borderId="91" xfId="0" applyFont="1" applyFill="1" applyBorder="1" applyAlignment="1">
      <alignment horizontal="center"/>
    </xf>
    <xf numFmtId="0" fontId="1" fillId="10" borderId="77" xfId="7" applyFont="1" applyFill="1" applyBorder="1" applyAlignment="1">
      <alignment horizontal="center" vertical="center"/>
    </xf>
    <xf numFmtId="0" fontId="1" fillId="10" borderId="105" xfId="7" applyFont="1" applyFill="1" applyBorder="1" applyAlignment="1">
      <alignment horizontal="center" vertical="center"/>
    </xf>
    <xf numFmtId="0" fontId="1" fillId="10" borderId="33" xfId="7" applyFont="1" applyFill="1" applyBorder="1" applyAlignment="1">
      <alignment horizontal="center" vertical="center"/>
    </xf>
    <xf numFmtId="1" fontId="1" fillId="10" borderId="33" xfId="7" applyNumberFormat="1" applyFont="1" applyFill="1" applyBorder="1" applyAlignment="1">
      <alignment horizontal="center" vertical="center"/>
    </xf>
    <xf numFmtId="0" fontId="1" fillId="10" borderId="47" xfId="7" applyFont="1" applyFill="1" applyBorder="1" applyAlignment="1">
      <alignment horizontal="center" vertical="center"/>
    </xf>
    <xf numFmtId="0" fontId="1" fillId="10" borderId="54" xfId="7" applyFont="1" applyFill="1" applyBorder="1" applyAlignment="1">
      <alignment horizontal="center" vertical="center"/>
    </xf>
    <xf numFmtId="0" fontId="1" fillId="10" borderId="106" xfId="7" applyFont="1" applyFill="1" applyBorder="1" applyAlignment="1">
      <alignment horizontal="center" vertical="center"/>
    </xf>
    <xf numFmtId="0" fontId="1" fillId="9" borderId="49" xfId="7" applyFont="1" applyFill="1" applyBorder="1" applyAlignment="1">
      <alignment horizontal="center" vertical="center"/>
    </xf>
    <xf numFmtId="0" fontId="1" fillId="9" borderId="68" xfId="7" applyFont="1" applyFill="1" applyBorder="1" applyAlignment="1">
      <alignment horizontal="center" vertical="center"/>
    </xf>
    <xf numFmtId="0" fontId="1" fillId="9" borderId="33" xfId="7" applyFont="1" applyFill="1" applyBorder="1" applyAlignment="1">
      <alignment horizontal="center" vertical="center"/>
    </xf>
    <xf numFmtId="0" fontId="1" fillId="9" borderId="47" xfId="7" applyFont="1" applyFill="1" applyBorder="1" applyAlignment="1">
      <alignment horizontal="center" vertical="center"/>
    </xf>
    <xf numFmtId="0" fontId="0" fillId="9" borderId="91" xfId="0" applyFont="1" applyFill="1" applyBorder="1" applyAlignment="1">
      <alignment horizontal="center" vertical="center"/>
    </xf>
    <xf numFmtId="0" fontId="1" fillId="9" borderId="91" xfId="7" applyFont="1" applyFill="1" applyBorder="1" applyAlignment="1">
      <alignment horizontal="center" vertical="center"/>
    </xf>
    <xf numFmtId="0" fontId="1" fillId="9" borderId="69" xfId="7" applyFont="1" applyFill="1" applyBorder="1" applyAlignment="1">
      <alignment horizontal="center" vertical="center"/>
    </xf>
    <xf numFmtId="0" fontId="0" fillId="10" borderId="49" xfId="0" applyFont="1" applyFill="1" applyBorder="1" applyAlignment="1">
      <alignment horizontal="center" vertical="center"/>
    </xf>
    <xf numFmtId="0" fontId="1" fillId="10" borderId="49" xfId="7" applyFont="1" applyFill="1" applyBorder="1" applyAlignment="1">
      <alignment horizontal="center" vertical="center"/>
    </xf>
    <xf numFmtId="0" fontId="1" fillId="10" borderId="68" xfId="7" applyFont="1" applyFill="1" applyBorder="1" applyAlignment="1">
      <alignment horizontal="center" vertical="center"/>
    </xf>
    <xf numFmtId="0" fontId="1" fillId="10" borderId="91" xfId="7" applyFont="1" applyFill="1" applyBorder="1" applyAlignment="1">
      <alignment horizontal="center" vertical="center"/>
    </xf>
    <xf numFmtId="0" fontId="0" fillId="10" borderId="69" xfId="0" applyFont="1" applyFill="1" applyBorder="1" applyAlignment="1">
      <alignment horizontal="center" vertical="center"/>
    </xf>
    <xf numFmtId="0" fontId="0" fillId="9" borderId="68" xfId="0" applyFont="1" applyFill="1" applyBorder="1" applyAlignment="1">
      <alignment horizontal="center"/>
    </xf>
    <xf numFmtId="0" fontId="0" fillId="9" borderId="47" xfId="0" applyFont="1" applyFill="1" applyBorder="1" applyAlignment="1">
      <alignment horizontal="center"/>
    </xf>
    <xf numFmtId="0" fontId="0" fillId="9" borderId="91" xfId="0" applyFont="1" applyFill="1" applyBorder="1" applyAlignment="1">
      <alignment horizontal="center"/>
    </xf>
    <xf numFmtId="0" fontId="0" fillId="9" borderId="69" xfId="0" applyFont="1" applyFill="1" applyBorder="1" applyAlignment="1">
      <alignment horizontal="center"/>
    </xf>
    <xf numFmtId="0" fontId="1" fillId="0" borderId="111" xfId="7" applyBorder="1" applyAlignment="1">
      <alignment horizontal="center" vertical="center"/>
    </xf>
    <xf numFmtId="0" fontId="0" fillId="0" borderId="112" xfId="7" applyFont="1" applyBorder="1" applyAlignment="1">
      <alignment horizontal="center" vertical="center"/>
    </xf>
    <xf numFmtId="0" fontId="0" fillId="0" borderId="113" xfId="7" applyFont="1" applyBorder="1" applyAlignment="1" applyProtection="1">
      <alignment horizontal="center" vertical="center"/>
    </xf>
    <xf numFmtId="0" fontId="1" fillId="0" borderId="0" xfId="7" applyBorder="1" applyAlignment="1" applyProtection="1">
      <alignment horizontal="center" vertical="center" wrapText="1"/>
      <protection locked="0"/>
    </xf>
    <xf numFmtId="0" fontId="0" fillId="0" borderId="0" xfId="7" applyFont="1" applyBorder="1" applyAlignment="1">
      <alignment horizontal="center" vertical="center" wrapText="1"/>
    </xf>
    <xf numFmtId="0" fontId="4" fillId="0" borderId="0" xfId="7" applyFont="1" applyBorder="1" applyAlignment="1" applyProtection="1">
      <alignment horizontal="center" vertical="top"/>
      <protection locked="0"/>
    </xf>
    <xf numFmtId="0" fontId="1" fillId="11" borderId="0" xfId="7" applyFill="1" applyAlignment="1">
      <alignment vertical="center"/>
    </xf>
    <xf numFmtId="0" fontId="1" fillId="11" borderId="0" xfId="7" applyFill="1" applyBorder="1" applyAlignment="1">
      <alignment vertical="center"/>
    </xf>
    <xf numFmtId="0" fontId="1" fillId="11" borderId="0" xfId="7" applyFill="1" applyBorder="1" applyAlignment="1" applyProtection="1">
      <alignment vertical="top"/>
      <protection locked="0"/>
    </xf>
    <xf numFmtId="0" fontId="1" fillId="11" borderId="0" xfId="7" applyFill="1" applyBorder="1" applyAlignment="1">
      <alignment horizontal="left" vertical="center"/>
    </xf>
    <xf numFmtId="0" fontId="30" fillId="11" borderId="0" xfId="7" applyFont="1" applyFill="1" applyBorder="1" applyAlignment="1" applyProtection="1">
      <alignment horizontal="center" vertical="center" shrinkToFit="1"/>
      <protection hidden="1"/>
    </xf>
    <xf numFmtId="0" fontId="17" fillId="11" borderId="0" xfId="7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7" applyFont="1" applyBorder="1" applyAlignment="1" applyProtection="1">
      <alignment vertical="center" shrinkToFit="1"/>
    </xf>
    <xf numFmtId="0" fontId="4" fillId="5" borderId="90" xfId="0" applyFont="1" applyFill="1" applyBorder="1" applyAlignment="1">
      <alignment horizontal="center" vertical="center"/>
    </xf>
    <xf numFmtId="0" fontId="4" fillId="5" borderId="91" xfId="0" applyFont="1" applyFill="1" applyBorder="1" applyAlignment="1">
      <alignment horizontal="center" vertical="center"/>
    </xf>
    <xf numFmtId="0" fontId="4" fillId="5" borderId="69" xfId="0" applyFont="1" applyFill="1" applyBorder="1" applyAlignment="1">
      <alignment horizontal="center" vertical="center"/>
    </xf>
    <xf numFmtId="0" fontId="1" fillId="0" borderId="90" xfId="7" applyFont="1" applyBorder="1" applyAlignment="1">
      <alignment horizontal="center" vertical="center"/>
    </xf>
    <xf numFmtId="0" fontId="0" fillId="0" borderId="104" xfId="7" applyFont="1" applyBorder="1" applyAlignment="1">
      <alignment horizontal="center" vertical="center"/>
    </xf>
    <xf numFmtId="0" fontId="0" fillId="0" borderId="77" xfId="7" applyFont="1" applyBorder="1" applyAlignment="1">
      <alignment horizontal="center" vertical="center"/>
    </xf>
    <xf numFmtId="0" fontId="0" fillId="0" borderId="105" xfId="7" applyFont="1" applyBorder="1" applyAlignment="1">
      <alignment horizontal="center" vertical="center"/>
    </xf>
    <xf numFmtId="0" fontId="1" fillId="0" borderId="89" xfId="7" applyBorder="1" applyAlignment="1">
      <alignment horizontal="center" vertical="center"/>
    </xf>
    <xf numFmtId="0" fontId="1" fillId="0" borderId="49" xfId="7" applyBorder="1" applyAlignment="1">
      <alignment horizontal="center" vertical="center"/>
    </xf>
    <xf numFmtId="0" fontId="1" fillId="0" borderId="68" xfId="7" applyBorder="1" applyAlignment="1">
      <alignment horizontal="center" vertical="center"/>
    </xf>
    <xf numFmtId="0" fontId="1" fillId="0" borderId="90" xfId="7" applyBorder="1" applyAlignment="1">
      <alignment horizontal="center" vertical="center"/>
    </xf>
    <xf numFmtId="0" fontId="1" fillId="0" borderId="91" xfId="7" applyBorder="1" applyAlignment="1">
      <alignment horizontal="center" vertical="center"/>
    </xf>
    <xf numFmtId="0" fontId="1" fillId="0" borderId="69" xfId="7" applyBorder="1" applyAlignment="1">
      <alignment horizontal="center" vertical="center"/>
    </xf>
    <xf numFmtId="0" fontId="4" fillId="0" borderId="107" xfId="7" applyFont="1" applyBorder="1" applyAlignment="1">
      <alignment horizontal="center" vertical="center"/>
    </xf>
    <xf numFmtId="0" fontId="4" fillId="0" borderId="110" xfId="7" applyFont="1" applyBorder="1" applyAlignment="1">
      <alignment horizontal="center" vertical="center"/>
    </xf>
    <xf numFmtId="0" fontId="9" fillId="0" borderId="0" xfId="7" applyFont="1" applyBorder="1" applyAlignment="1">
      <alignment vertical="center"/>
    </xf>
    <xf numFmtId="0" fontId="11" fillId="0" borderId="0" xfId="7" applyFont="1" applyBorder="1" applyAlignment="1">
      <alignment vertical="center"/>
    </xf>
    <xf numFmtId="0" fontId="1" fillId="0" borderId="0" xfId="7" applyBorder="1" applyAlignment="1">
      <alignment horizontal="right" vertical="center"/>
    </xf>
    <xf numFmtId="0" fontId="1" fillId="0" borderId="0" xfId="7" applyAlignment="1">
      <alignment horizontal="center" vertical="center"/>
    </xf>
    <xf numFmtId="0" fontId="4" fillId="0" borderId="19" xfId="7" applyFont="1" applyBorder="1" applyAlignment="1" applyProtection="1">
      <alignment vertical="center" wrapText="1"/>
    </xf>
    <xf numFmtId="164" fontId="1" fillId="0" borderId="29" xfId="7" applyNumberFormat="1" applyFont="1" applyBorder="1" applyAlignment="1" applyProtection="1">
      <alignment horizontal="right" vertical="center"/>
    </xf>
    <xf numFmtId="0" fontId="0" fillId="0" borderId="91" xfId="7" applyFont="1" applyBorder="1" applyAlignment="1">
      <alignment horizontal="center" vertical="center"/>
    </xf>
    <xf numFmtId="0" fontId="0" fillId="0" borderId="69" xfId="7" applyFont="1" applyBorder="1" applyAlignment="1">
      <alignment horizontal="center" vertical="center"/>
    </xf>
    <xf numFmtId="0" fontId="1" fillId="0" borderId="0" xfId="7" applyFont="1" applyBorder="1" applyAlignment="1" applyProtection="1">
      <alignment horizontal="center" vertical="center"/>
    </xf>
    <xf numFmtId="0" fontId="1" fillId="0" borderId="0" xfId="7" applyAlignment="1">
      <alignment horizontal="center" vertical="center"/>
    </xf>
    <xf numFmtId="0" fontId="12" fillId="0" borderId="13" xfId="7" applyFont="1" applyBorder="1" applyAlignment="1">
      <alignment vertical="center" wrapText="1"/>
    </xf>
    <xf numFmtId="0" fontId="0" fillId="0" borderId="0" xfId="7" applyFont="1" applyBorder="1" applyAlignment="1">
      <alignment horizontal="center" vertical="center"/>
    </xf>
    <xf numFmtId="0" fontId="0" fillId="0" borderId="0" xfId="7" applyFont="1" applyBorder="1" applyAlignment="1">
      <alignment horizontal="left" vertical="center"/>
    </xf>
    <xf numFmtId="0" fontId="1" fillId="0" borderId="128" xfId="7" applyBorder="1" applyAlignment="1" applyProtection="1">
      <alignment vertical="center"/>
    </xf>
    <xf numFmtId="0" fontId="1" fillId="0" borderId="127" xfId="7" applyBorder="1" applyAlignment="1" applyProtection="1">
      <alignment vertical="center"/>
    </xf>
    <xf numFmtId="0" fontId="1" fillId="0" borderId="127" xfId="7" applyBorder="1" applyAlignment="1" applyProtection="1">
      <alignment horizontal="centerContinuous" vertical="center"/>
    </xf>
    <xf numFmtId="0" fontId="34" fillId="0" borderId="127" xfId="7" applyFont="1" applyBorder="1" applyAlignment="1" applyProtection="1">
      <alignment vertical="center"/>
    </xf>
    <xf numFmtId="0" fontId="1" fillId="0" borderId="131" xfId="7" applyBorder="1" applyAlignment="1" applyProtection="1">
      <alignment vertical="center"/>
    </xf>
    <xf numFmtId="0" fontId="1" fillId="0" borderId="102" xfId="7" applyBorder="1" applyAlignment="1" applyProtection="1">
      <alignment vertical="center"/>
    </xf>
    <xf numFmtId="0" fontId="1" fillId="0" borderId="136" xfId="7" applyBorder="1" applyAlignment="1" applyProtection="1">
      <alignment vertical="center"/>
    </xf>
    <xf numFmtId="0" fontId="1" fillId="0" borderId="137" xfId="7" applyBorder="1" applyAlignment="1" applyProtection="1">
      <alignment vertical="center"/>
    </xf>
    <xf numFmtId="0" fontId="1" fillId="0" borderId="138" xfId="7" applyBorder="1" applyAlignment="1" applyProtection="1">
      <alignment vertical="center"/>
    </xf>
    <xf numFmtId="0" fontId="0" fillId="0" borderId="33" xfId="7" applyFont="1" applyBorder="1" applyAlignment="1">
      <alignment vertical="center"/>
    </xf>
    <xf numFmtId="0" fontId="40" fillId="11" borderId="0" xfId="7" applyFont="1" applyFill="1" applyAlignment="1" applyProtection="1">
      <alignment vertical="center"/>
      <protection hidden="1"/>
    </xf>
    <xf numFmtId="0" fontId="40" fillId="0" borderId="0" xfId="7" applyFont="1" applyAlignment="1" applyProtection="1">
      <alignment vertical="center"/>
      <protection hidden="1"/>
    </xf>
    <xf numFmtId="0" fontId="1" fillId="11" borderId="0" xfId="7" applyFill="1" applyAlignment="1">
      <alignment horizontal="left" vertical="center"/>
    </xf>
    <xf numFmtId="0" fontId="1" fillId="11" borderId="0" xfId="6" applyFill="1"/>
    <xf numFmtId="0" fontId="12" fillId="11" borderId="0" xfId="7" applyFont="1" applyFill="1" applyBorder="1" applyAlignment="1">
      <alignment vertical="center" wrapText="1"/>
    </xf>
    <xf numFmtId="0" fontId="28" fillId="0" borderId="89" xfId="0" applyFont="1" applyBorder="1" applyAlignment="1">
      <alignment horizontal="center" vertical="top" wrapText="1"/>
    </xf>
    <xf numFmtId="0" fontId="28" fillId="0" borderId="68" xfId="0" applyFont="1" applyBorder="1" applyAlignment="1">
      <alignment horizontal="center" vertical="top" wrapText="1"/>
    </xf>
    <xf numFmtId="16" fontId="42" fillId="0" borderId="34" xfId="0" quotePrefix="1" applyNumberFormat="1" applyFont="1" applyBorder="1" applyAlignment="1">
      <alignment horizontal="center" vertical="top" wrapText="1"/>
    </xf>
    <xf numFmtId="0" fontId="42" fillId="0" borderId="47" xfId="0" applyFont="1" applyBorder="1" applyAlignment="1">
      <alignment horizontal="center" vertical="top" wrapText="1"/>
    </xf>
    <xf numFmtId="0" fontId="42" fillId="0" borderId="34" xfId="0" applyFont="1" applyBorder="1" applyAlignment="1">
      <alignment horizontal="center" vertical="top" wrapText="1"/>
    </xf>
    <xf numFmtId="0" fontId="42" fillId="0" borderId="90" xfId="0" applyFont="1" applyBorder="1" applyAlignment="1">
      <alignment horizontal="center" vertical="top" wrapText="1"/>
    </xf>
    <xf numFmtId="0" fontId="42" fillId="0" borderId="69" xfId="0" applyFont="1" applyBorder="1" applyAlignment="1">
      <alignment horizontal="center" vertical="top" wrapText="1"/>
    </xf>
    <xf numFmtId="0" fontId="1" fillId="0" borderId="0" xfId="7" applyBorder="1" applyAlignment="1">
      <alignment horizontal="center" vertical="center"/>
    </xf>
    <xf numFmtId="0" fontId="0" fillId="0" borderId="33" xfId="7" applyFont="1" applyBorder="1" applyAlignment="1">
      <alignment horizontal="center" vertical="center"/>
    </xf>
    <xf numFmtId="0" fontId="1" fillId="0" borderId="33" xfId="7" applyBorder="1" applyAlignment="1">
      <alignment horizontal="center" vertical="center"/>
    </xf>
    <xf numFmtId="0" fontId="4" fillId="5" borderId="33" xfId="7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22" fillId="12" borderId="46" xfId="7" applyFont="1" applyFill="1" applyBorder="1" applyAlignment="1" applyProtection="1">
      <alignment horizontal="center" vertical="center" shrinkToFit="1"/>
      <protection locked="0"/>
    </xf>
    <xf numFmtId="0" fontId="22" fillId="12" borderId="6" xfId="7" applyFont="1" applyFill="1" applyBorder="1" applyAlignment="1" applyProtection="1">
      <alignment horizontal="center" vertical="center" shrinkToFit="1"/>
      <protection locked="0"/>
    </xf>
    <xf numFmtId="0" fontId="22" fillId="12" borderId="7" xfId="7" applyFont="1" applyFill="1" applyBorder="1" applyAlignment="1" applyProtection="1">
      <alignment horizontal="center" vertical="center" shrinkToFit="1"/>
      <protection locked="0"/>
    </xf>
    <xf numFmtId="0" fontId="1" fillId="3" borderId="65" xfId="7" applyNumberFormat="1" applyFill="1" applyBorder="1" applyAlignment="1" applyProtection="1">
      <alignment horizontal="center" vertical="center" shrinkToFit="1"/>
      <protection locked="0"/>
    </xf>
    <xf numFmtId="0" fontId="1" fillId="3" borderId="10" xfId="7" applyNumberFormat="1" applyFill="1" applyBorder="1" applyAlignment="1" applyProtection="1">
      <alignment horizontal="center" vertical="center" shrinkToFit="1"/>
      <protection locked="0"/>
    </xf>
    <xf numFmtId="0" fontId="1" fillId="3" borderId="11" xfId="7" applyNumberFormat="1" applyFill="1" applyBorder="1" applyAlignment="1" applyProtection="1">
      <alignment horizontal="center" vertical="center" shrinkToFit="1"/>
      <protection locked="0"/>
    </xf>
    <xf numFmtId="0" fontId="1" fillId="3" borderId="66" xfId="7" applyNumberFormat="1" applyFill="1" applyBorder="1" applyAlignment="1" applyProtection="1">
      <alignment horizontal="center" vertical="center" shrinkToFit="1"/>
      <protection locked="0"/>
    </xf>
    <xf numFmtId="0" fontId="1" fillId="3" borderId="15" xfId="7" applyNumberFormat="1" applyFill="1" applyBorder="1" applyAlignment="1" applyProtection="1">
      <alignment horizontal="center" vertical="center" shrinkToFit="1"/>
      <protection locked="0"/>
    </xf>
    <xf numFmtId="0" fontId="1" fillId="3" borderId="17" xfId="7" applyNumberFormat="1" applyFill="1" applyBorder="1" applyAlignment="1" applyProtection="1">
      <alignment horizontal="center" vertical="center" shrinkToFit="1"/>
      <protection locked="0"/>
    </xf>
    <xf numFmtId="2" fontId="1" fillId="3" borderId="15" xfId="7" applyNumberFormat="1" applyFill="1" applyBorder="1" applyAlignment="1" applyProtection="1">
      <alignment horizontal="center" vertical="center" shrinkToFit="1"/>
      <protection locked="0"/>
    </xf>
    <xf numFmtId="0" fontId="0" fillId="3" borderId="66" xfId="7" applyNumberFormat="1" applyFont="1" applyFill="1" applyBorder="1" applyAlignment="1" applyProtection="1">
      <alignment horizontal="center" vertical="center" shrinkToFit="1"/>
      <protection locked="0"/>
    </xf>
    <xf numFmtId="0" fontId="1" fillId="3" borderId="67" xfId="7" applyNumberFormat="1" applyFill="1" applyBorder="1" applyAlignment="1" applyProtection="1">
      <alignment horizontal="center" vertical="center" shrinkToFit="1"/>
      <protection locked="0"/>
    </xf>
    <xf numFmtId="0" fontId="1" fillId="3" borderId="64" xfId="7" applyNumberFormat="1" applyFill="1" applyBorder="1" applyAlignment="1" applyProtection="1">
      <alignment horizontal="center" vertical="center" shrinkToFit="1"/>
      <protection locked="0"/>
    </xf>
    <xf numFmtId="0" fontId="1" fillId="0" borderId="0" xfId="7" applyBorder="1" applyAlignment="1" applyProtection="1">
      <alignment horizontal="left" vertical="center"/>
      <protection locked="0"/>
    </xf>
    <xf numFmtId="0" fontId="0" fillId="0" borderId="33" xfId="7" applyFont="1" applyBorder="1" applyAlignment="1" applyProtection="1">
      <alignment horizontal="centerContinuous" vertical="center"/>
    </xf>
    <xf numFmtId="0" fontId="1" fillId="0" borderId="33" xfId="7" applyBorder="1" applyAlignment="1" applyProtection="1">
      <alignment horizontal="centerContinuous" vertical="center"/>
    </xf>
    <xf numFmtId="2" fontId="1" fillId="0" borderId="33" xfId="7" applyNumberFormat="1" applyBorder="1" applyAlignment="1">
      <alignment vertical="center"/>
    </xf>
    <xf numFmtId="0" fontId="27" fillId="0" borderId="33" xfId="7" applyFont="1" applyBorder="1" applyAlignment="1">
      <alignment vertical="center"/>
    </xf>
    <xf numFmtId="0" fontId="0" fillId="0" borderId="33" xfId="7" applyFont="1" applyBorder="1" applyAlignment="1" applyProtection="1">
      <alignment horizontal="center" vertical="center" shrinkToFit="1"/>
    </xf>
    <xf numFmtId="0" fontId="0" fillId="5" borderId="33" xfId="7" applyFont="1" applyFill="1" applyBorder="1" applyAlignment="1" applyProtection="1">
      <alignment horizontal="centerContinuous" vertical="center"/>
    </xf>
    <xf numFmtId="0" fontId="1" fillId="5" borderId="33" xfId="7" applyFill="1" applyBorder="1" applyAlignment="1">
      <alignment vertical="center"/>
    </xf>
    <xf numFmtId="0" fontId="1" fillId="0" borderId="13" xfId="7" applyBorder="1" applyAlignment="1">
      <alignment horizontal="left" vertical="center"/>
    </xf>
    <xf numFmtId="0" fontId="4" fillId="0" borderId="76" xfId="7" applyFont="1" applyBorder="1" applyAlignment="1" applyProtection="1">
      <alignment horizontal="left" vertical="center"/>
    </xf>
    <xf numFmtId="0" fontId="0" fillId="0" borderId="8" xfId="7" applyFont="1" applyBorder="1" applyAlignment="1" applyProtection="1">
      <alignment horizontal="left" vertical="center"/>
    </xf>
    <xf numFmtId="2" fontId="1" fillId="0" borderId="35" xfId="7" applyNumberFormat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4" fillId="0" borderId="33" xfId="7" applyFont="1" applyBorder="1" applyAlignment="1">
      <alignment vertical="center"/>
    </xf>
    <xf numFmtId="0" fontId="4" fillId="5" borderId="33" xfId="7" applyFont="1" applyFill="1" applyBorder="1" applyAlignment="1">
      <alignment vertical="center"/>
    </xf>
    <xf numFmtId="0" fontId="1" fillId="0" borderId="77" xfId="7" applyFont="1" applyBorder="1" applyAlignment="1" applyProtection="1">
      <alignment horizontal="center" vertical="center"/>
    </xf>
    <xf numFmtId="0" fontId="1" fillId="0" borderId="104" xfId="7" applyFont="1" applyBorder="1" applyAlignment="1" applyProtection="1">
      <alignment horizontal="center" vertical="center"/>
    </xf>
    <xf numFmtId="0" fontId="1" fillId="0" borderId="105" xfId="7" applyFont="1" applyBorder="1" applyAlignment="1" applyProtection="1">
      <alignment horizontal="center" vertical="center"/>
    </xf>
    <xf numFmtId="0" fontId="1" fillId="0" borderId="90" xfId="7" applyFont="1" applyBorder="1" applyAlignment="1" applyProtection="1">
      <alignment horizontal="center" vertical="center"/>
    </xf>
    <xf numFmtId="165" fontId="1" fillId="0" borderId="91" xfId="7" applyNumberFormat="1" applyFont="1" applyBorder="1" applyAlignment="1" applyProtection="1">
      <alignment horizontal="center" vertical="center"/>
    </xf>
    <xf numFmtId="165" fontId="1" fillId="0" borderId="69" xfId="7" applyNumberFormat="1" applyFont="1" applyBorder="1" applyAlignment="1" applyProtection="1">
      <alignment horizontal="center" vertical="center"/>
    </xf>
    <xf numFmtId="0" fontId="4" fillId="0" borderId="89" xfId="6" applyFont="1" applyFill="1" applyBorder="1" applyAlignment="1">
      <alignment horizontal="center" vertical="center"/>
    </xf>
    <xf numFmtId="0" fontId="4" fillId="0" borderId="49" xfId="6" applyFont="1" applyFill="1" applyBorder="1" applyAlignment="1">
      <alignment horizontal="center" vertical="center"/>
    </xf>
    <xf numFmtId="0" fontId="1" fillId="0" borderId="68" xfId="7" applyFont="1" applyBorder="1" applyAlignment="1">
      <alignment horizontal="center" vertical="center"/>
    </xf>
    <xf numFmtId="0" fontId="1" fillId="0" borderId="47" xfId="7" applyFont="1" applyBorder="1" applyAlignment="1">
      <alignment horizontal="center" vertical="center"/>
    </xf>
    <xf numFmtId="0" fontId="4" fillId="0" borderId="34" xfId="6" applyFont="1" applyFill="1" applyBorder="1" applyAlignment="1">
      <alignment horizontal="center" vertical="center"/>
    </xf>
    <xf numFmtId="164" fontId="4" fillId="0" borderId="90" xfId="6" applyNumberFormat="1" applyFont="1" applyFill="1" applyBorder="1" applyAlignment="1">
      <alignment horizontal="center" vertical="center"/>
    </xf>
    <xf numFmtId="165" fontId="4" fillId="0" borderId="91" xfId="6" applyNumberFormat="1" applyFont="1" applyFill="1" applyBorder="1" applyAlignment="1">
      <alignment horizontal="center" vertical="center"/>
    </xf>
    <xf numFmtId="0" fontId="1" fillId="0" borderId="69" xfId="7" applyFont="1" applyBorder="1" applyAlignment="1">
      <alignment horizontal="center" vertical="center"/>
    </xf>
    <xf numFmtId="0" fontId="4" fillId="0" borderId="0" xfId="7" applyFont="1" applyBorder="1" applyAlignment="1">
      <alignment horizontal="center" vertical="center"/>
    </xf>
    <xf numFmtId="0" fontId="1" fillId="4" borderId="35" xfId="7" applyFill="1" applyBorder="1" applyAlignment="1">
      <alignment horizontal="left" vertical="center"/>
    </xf>
    <xf numFmtId="0" fontId="3" fillId="0" borderId="8" xfId="7" applyFont="1" applyBorder="1" applyAlignment="1" applyProtection="1">
      <alignment vertical="center"/>
    </xf>
    <xf numFmtId="0" fontId="35" fillId="0" borderId="0" xfId="0" applyFont="1" applyBorder="1" applyAlignment="1">
      <alignment horizontal="center" vertical="center"/>
    </xf>
    <xf numFmtId="0" fontId="1" fillId="0" borderId="8" xfId="7" applyBorder="1" applyAlignment="1">
      <alignment horizontal="left" vertical="center"/>
    </xf>
    <xf numFmtId="0" fontId="1" fillId="6" borderId="0" xfId="7" applyFill="1" applyBorder="1" applyAlignment="1">
      <alignment horizontal="center" vertical="center"/>
    </xf>
    <xf numFmtId="0" fontId="1" fillId="0" borderId="8" xfId="7" applyFont="1" applyBorder="1" applyAlignment="1" applyProtection="1">
      <alignment horizontal="center" vertical="center"/>
    </xf>
    <xf numFmtId="0" fontId="4" fillId="5" borderId="33" xfId="7" applyFont="1" applyFill="1" applyBorder="1" applyAlignment="1">
      <alignment horizontal="center" vertical="center"/>
    </xf>
    <xf numFmtId="0" fontId="1" fillId="0" borderId="33" xfId="7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165" fontId="1" fillId="0" borderId="0" xfId="7" applyNumberFormat="1" applyBorder="1" applyAlignment="1">
      <alignment vertical="center"/>
    </xf>
    <xf numFmtId="0" fontId="1" fillId="0" borderId="0" xfId="7" applyNumberFormat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65" fontId="1" fillId="0" borderId="33" xfId="7" applyNumberFormat="1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1" fillId="0" borderId="33" xfId="7" applyNumberFormat="1" applyBorder="1" applyAlignment="1">
      <alignment horizontal="center" vertical="center"/>
    </xf>
    <xf numFmtId="0" fontId="1" fillId="0" borderId="47" xfId="7" applyBorder="1" applyAlignment="1">
      <alignment horizontal="center" vertical="center"/>
    </xf>
    <xf numFmtId="0" fontId="1" fillId="0" borderId="47" xfId="7" applyNumberFormat="1" applyBorder="1" applyAlignment="1">
      <alignment horizontal="center" vertical="center"/>
    </xf>
    <xf numFmtId="0" fontId="1" fillId="0" borderId="91" xfId="7" applyNumberFormat="1" applyBorder="1" applyAlignment="1">
      <alignment horizontal="center" vertical="center"/>
    </xf>
    <xf numFmtId="0" fontId="1" fillId="0" borderId="69" xfId="7" applyNumberFormat="1" applyBorder="1" applyAlignment="1">
      <alignment horizontal="center" vertical="center"/>
    </xf>
    <xf numFmtId="0" fontId="1" fillId="0" borderId="54" xfId="7" applyNumberFormat="1" applyBorder="1" applyAlignment="1">
      <alignment horizontal="center" vertical="center"/>
    </xf>
    <xf numFmtId="0" fontId="1" fillId="0" borderId="106" xfId="7" applyNumberFormat="1" applyBorder="1" applyAlignment="1">
      <alignment horizontal="center" vertical="center"/>
    </xf>
    <xf numFmtId="0" fontId="1" fillId="0" borderId="51" xfId="7" applyBorder="1" applyAlignment="1">
      <alignment vertical="center"/>
    </xf>
    <xf numFmtId="0" fontId="1" fillId="0" borderId="21" xfId="7" applyBorder="1" applyAlignment="1">
      <alignment vertical="center"/>
    </xf>
    <xf numFmtId="0" fontId="1" fillId="0" borderId="61" xfId="7" applyBorder="1" applyAlignment="1">
      <alignment vertical="center"/>
    </xf>
    <xf numFmtId="0" fontId="7" fillId="0" borderId="33" xfId="7" applyFont="1" applyBorder="1" applyAlignment="1">
      <alignment horizontal="center" vertical="center"/>
    </xf>
    <xf numFmtId="165" fontId="7" fillId="0" borderId="33" xfId="7" applyNumberFormat="1" applyFont="1" applyBorder="1" applyAlignment="1">
      <alignment horizontal="center" vertical="center"/>
    </xf>
    <xf numFmtId="0" fontId="47" fillId="0" borderId="33" xfId="7" applyNumberFormat="1" applyFont="1" applyBorder="1" applyAlignment="1">
      <alignment horizontal="center" vertical="center"/>
    </xf>
    <xf numFmtId="0" fontId="47" fillId="0" borderId="33" xfId="7" applyFont="1" applyBorder="1" applyAlignment="1">
      <alignment horizontal="center" vertical="center"/>
    </xf>
    <xf numFmtId="0" fontId="30" fillId="11" borderId="0" xfId="7" applyFont="1" applyFill="1" applyBorder="1" applyAlignment="1" applyProtection="1">
      <alignment horizontal="left" vertical="center" shrinkToFit="1"/>
      <protection hidden="1"/>
    </xf>
    <xf numFmtId="0" fontId="1" fillId="0" borderId="53" xfId="7" applyBorder="1" applyAlignment="1">
      <alignment vertical="center"/>
    </xf>
    <xf numFmtId="0" fontId="1" fillId="0" borderId="96" xfId="7" applyBorder="1" applyAlignment="1">
      <alignment vertical="center"/>
    </xf>
    <xf numFmtId="0" fontId="1" fillId="0" borderId="163" xfId="7" applyBorder="1" applyAlignment="1">
      <alignment vertical="center"/>
    </xf>
    <xf numFmtId="0" fontId="1" fillId="0" borderId="0" xfId="7" applyNumberFormat="1" applyBorder="1" applyAlignment="1">
      <alignment horizontal="center" vertical="center"/>
    </xf>
    <xf numFmtId="0" fontId="4" fillId="5" borderId="34" xfId="7" applyFont="1" applyFill="1" applyBorder="1" applyAlignment="1">
      <alignment horizontal="center" vertical="center"/>
    </xf>
    <xf numFmtId="165" fontId="1" fillId="0" borderId="34" xfId="7" applyNumberFormat="1" applyBorder="1" applyAlignment="1">
      <alignment vertical="center"/>
    </xf>
    <xf numFmtId="0" fontId="1" fillId="0" borderId="34" xfId="7" applyBorder="1" applyAlignment="1">
      <alignment vertical="center"/>
    </xf>
    <xf numFmtId="0" fontId="4" fillId="0" borderId="34" xfId="7" applyFont="1" applyBorder="1" applyAlignment="1">
      <alignment vertical="center"/>
    </xf>
    <xf numFmtId="0" fontId="0" fillId="0" borderId="34" xfId="0" applyBorder="1" applyAlignment="1">
      <alignment horizontal="left" vertical="center"/>
    </xf>
    <xf numFmtId="0" fontId="0" fillId="0" borderId="35" xfId="0" applyBorder="1"/>
    <xf numFmtId="0" fontId="11" fillId="4" borderId="0" xfId="7" applyFont="1" applyFill="1" applyBorder="1" applyAlignment="1">
      <alignment vertical="center"/>
    </xf>
    <xf numFmtId="0" fontId="4" fillId="4" borderId="0" xfId="7" applyFont="1" applyFill="1" applyBorder="1" applyAlignment="1">
      <alignment vertical="center"/>
    </xf>
    <xf numFmtId="0" fontId="12" fillId="4" borderId="13" xfId="7" applyFont="1" applyFill="1" applyBorder="1" applyAlignment="1">
      <alignment vertical="center" wrapText="1"/>
    </xf>
    <xf numFmtId="0" fontId="1" fillId="4" borderId="0" xfId="7" applyFill="1" applyBorder="1" applyAlignment="1">
      <alignment horizontal="right" vertical="center"/>
    </xf>
    <xf numFmtId="0" fontId="6" fillId="4" borderId="0" xfId="7" applyFont="1" applyFill="1" applyBorder="1" applyAlignment="1">
      <alignment horizontal="center" vertical="center"/>
    </xf>
    <xf numFmtId="0" fontId="6" fillId="4" borderId="0" xfId="7" applyFont="1" applyFill="1" applyBorder="1" applyAlignment="1">
      <alignment vertical="center"/>
    </xf>
    <xf numFmtId="0" fontId="1" fillId="4" borderId="13" xfId="7" applyFill="1" applyBorder="1" applyAlignment="1">
      <alignment vertical="center"/>
    </xf>
    <xf numFmtId="0" fontId="1" fillId="4" borderId="35" xfId="7" applyFill="1" applyBorder="1" applyAlignment="1">
      <alignment vertical="center"/>
    </xf>
    <xf numFmtId="0" fontId="1" fillId="4" borderId="37" xfId="7" applyFill="1" applyBorder="1" applyAlignment="1">
      <alignment vertical="center"/>
    </xf>
    <xf numFmtId="0" fontId="1" fillId="4" borderId="8" xfId="7" applyFill="1" applyBorder="1" applyAlignment="1">
      <alignment vertical="center"/>
    </xf>
    <xf numFmtId="0" fontId="1" fillId="4" borderId="43" xfId="7" applyFill="1" applyBorder="1" applyAlignment="1">
      <alignment vertical="center"/>
    </xf>
    <xf numFmtId="0" fontId="1" fillId="4" borderId="148" xfId="7" applyFill="1" applyBorder="1" applyAlignment="1">
      <alignment vertical="center"/>
    </xf>
    <xf numFmtId="0" fontId="1" fillId="4" borderId="31" xfId="7" applyFill="1" applyBorder="1" applyAlignment="1">
      <alignment vertical="center"/>
    </xf>
    <xf numFmtId="0" fontId="11" fillId="4" borderId="31" xfId="7" applyFont="1" applyFill="1" applyBorder="1" applyAlignment="1">
      <alignment vertical="center"/>
    </xf>
    <xf numFmtId="0" fontId="4" fillId="4" borderId="31" xfId="7" applyFont="1" applyFill="1" applyBorder="1" applyAlignment="1">
      <alignment vertical="center"/>
    </xf>
    <xf numFmtId="0" fontId="12" fillId="4" borderId="149" xfId="7" applyFont="1" applyFill="1" applyBorder="1" applyAlignment="1">
      <alignment vertical="center" wrapText="1"/>
    </xf>
    <xf numFmtId="0" fontId="17" fillId="11" borderId="0" xfId="7" applyFont="1" applyFill="1" applyAlignment="1">
      <alignment vertical="center"/>
    </xf>
    <xf numFmtId="0" fontId="17" fillId="11" borderId="0" xfId="7" applyFont="1" applyFill="1" applyAlignment="1">
      <alignment horizontal="center" vertical="center"/>
    </xf>
    <xf numFmtId="0" fontId="48" fillId="11" borderId="0" xfId="7" applyFont="1" applyFill="1" applyBorder="1" applyAlignment="1" applyProtection="1">
      <alignment vertical="center" wrapText="1"/>
    </xf>
    <xf numFmtId="0" fontId="17" fillId="11" borderId="0" xfId="7" applyFont="1" applyFill="1" applyBorder="1" applyAlignment="1">
      <alignment vertical="center"/>
    </xf>
    <xf numFmtId="0" fontId="17" fillId="11" borderId="0" xfId="7" applyFont="1" applyFill="1" applyBorder="1" applyAlignment="1" applyProtection="1">
      <alignment vertical="center"/>
      <protection hidden="1"/>
    </xf>
    <xf numFmtId="0" fontId="17" fillId="11" borderId="0" xfId="7" applyFont="1" applyFill="1" applyAlignment="1" applyProtection="1">
      <alignment vertical="center"/>
      <protection hidden="1"/>
    </xf>
    <xf numFmtId="0" fontId="0" fillId="12" borderId="20" xfId="7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hidden="1"/>
    </xf>
    <xf numFmtId="0" fontId="0" fillId="0" borderId="131" xfId="0" applyBorder="1" applyProtection="1">
      <protection hidden="1"/>
    </xf>
    <xf numFmtId="0" fontId="51" fillId="4" borderId="169" xfId="0" applyFont="1" applyFill="1" applyBorder="1" applyAlignment="1" applyProtection="1">
      <alignment vertical="top" wrapText="1"/>
      <protection hidden="1"/>
    </xf>
    <xf numFmtId="0" fontId="51" fillId="4" borderId="0" xfId="0" applyFont="1" applyFill="1" applyAlignment="1" applyProtection="1">
      <alignment vertical="top" wrapText="1"/>
      <protection hidden="1"/>
    </xf>
    <xf numFmtId="0" fontId="51" fillId="4" borderId="168" xfId="0" applyFont="1" applyFill="1" applyBorder="1" applyAlignment="1" applyProtection="1">
      <alignment vertical="top" wrapText="1"/>
      <protection hidden="1"/>
    </xf>
    <xf numFmtId="0" fontId="51" fillId="4" borderId="171" xfId="0" applyFont="1" applyFill="1" applyBorder="1" applyAlignment="1" applyProtection="1">
      <alignment vertical="top" wrapText="1"/>
      <protection hidden="1"/>
    </xf>
    <xf numFmtId="0" fontId="51" fillId="4" borderId="137" xfId="0" applyFont="1" applyFill="1" applyBorder="1" applyAlignment="1" applyProtection="1">
      <alignment vertical="top" wrapText="1"/>
      <protection hidden="1"/>
    </xf>
    <xf numFmtId="0" fontId="51" fillId="4" borderId="170" xfId="0" applyFont="1" applyFill="1" applyBorder="1" applyAlignment="1" applyProtection="1">
      <alignment vertical="top" wrapText="1"/>
      <protection hidden="1"/>
    </xf>
    <xf numFmtId="0" fontId="1" fillId="11" borderId="0" xfId="7" applyFill="1" applyBorder="1" applyAlignment="1" applyProtection="1">
      <alignment vertical="top"/>
      <protection hidden="1"/>
    </xf>
    <xf numFmtId="0" fontId="1" fillId="14" borderId="0" xfId="7" applyFill="1" applyBorder="1" applyAlignment="1">
      <alignment horizontal="center" vertical="center"/>
    </xf>
    <xf numFmtId="0" fontId="1" fillId="14" borderId="35" xfId="7" applyFill="1" applyBorder="1" applyAlignment="1">
      <alignment horizontal="center" vertical="center"/>
    </xf>
    <xf numFmtId="0" fontId="1" fillId="14" borderId="31" xfId="7" applyFill="1" applyBorder="1" applyAlignment="1">
      <alignment horizontal="center" vertical="center"/>
    </xf>
    <xf numFmtId="0" fontId="1" fillId="0" borderId="34" xfId="7" applyBorder="1" applyAlignment="1">
      <alignment horizontal="center" vertical="center"/>
    </xf>
    <xf numFmtId="0" fontId="1" fillId="0" borderId="90" xfId="7" applyBorder="1" applyAlignment="1">
      <alignment horizontal="center" vertical="center"/>
    </xf>
    <xf numFmtId="0" fontId="4" fillId="5" borderId="34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" fillId="0" borderId="44" xfId="7" applyBorder="1" applyAlignment="1">
      <alignment horizontal="center" vertical="center"/>
    </xf>
    <xf numFmtId="0" fontId="1" fillId="0" borderId="24" xfId="7" applyBorder="1" applyAlignment="1">
      <alignment horizontal="center" vertical="center"/>
    </xf>
    <xf numFmtId="0" fontId="1" fillId="0" borderId="164" xfId="7" applyBorder="1" applyAlignment="1">
      <alignment horizontal="center" vertical="center"/>
    </xf>
    <xf numFmtId="0" fontId="1" fillId="14" borderId="24" xfId="7" applyFill="1" applyBorder="1" applyAlignment="1">
      <alignment horizontal="center" vertical="center"/>
    </xf>
    <xf numFmtId="0" fontId="9" fillId="10" borderId="89" xfId="7" applyFont="1" applyFill="1" applyBorder="1" applyAlignment="1">
      <alignment horizontal="center" vertical="center"/>
    </xf>
    <xf numFmtId="0" fontId="9" fillId="10" borderId="49" xfId="7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7" borderId="89" xfId="7" applyFont="1" applyFill="1" applyBorder="1" applyAlignment="1">
      <alignment horizontal="center" vertical="center"/>
    </xf>
    <xf numFmtId="0" fontId="9" fillId="7" borderId="49" xfId="7" applyFont="1" applyFill="1" applyBorder="1" applyAlignment="1">
      <alignment horizontal="center" vertical="center"/>
    </xf>
    <xf numFmtId="0" fontId="1" fillId="0" borderId="103" xfId="7" applyBorder="1" applyAlignment="1">
      <alignment horizontal="center" vertical="center"/>
    </xf>
    <xf numFmtId="0" fontId="25" fillId="6" borderId="76" xfId="7" applyFont="1" applyFill="1" applyBorder="1" applyAlignment="1">
      <alignment horizontal="left" vertical="center" shrinkToFit="1"/>
    </xf>
    <xf numFmtId="0" fontId="25" fillId="6" borderId="71" xfId="7" applyFont="1" applyFill="1" applyBorder="1" applyAlignment="1">
      <alignment horizontal="left" vertical="center" shrinkToFit="1"/>
    </xf>
    <xf numFmtId="0" fontId="25" fillId="6" borderId="80" xfId="7" applyFont="1" applyFill="1" applyBorder="1" applyAlignment="1">
      <alignment horizontal="left" vertical="center" shrinkToFit="1"/>
    </xf>
    <xf numFmtId="0" fontId="9" fillId="13" borderId="89" xfId="7" applyFont="1" applyFill="1" applyBorder="1" applyAlignment="1">
      <alignment horizontal="center" vertical="center"/>
    </xf>
    <xf numFmtId="0" fontId="9" fillId="13" borderId="49" xfId="7" applyFont="1" applyFill="1" applyBorder="1" applyAlignment="1">
      <alignment horizontal="center" vertical="center"/>
    </xf>
    <xf numFmtId="0" fontId="33" fillId="11" borderId="0" xfId="7" applyFont="1" applyFill="1" applyAlignment="1">
      <alignment horizontal="left"/>
    </xf>
    <xf numFmtId="0" fontId="33" fillId="11" borderId="102" xfId="7" applyFont="1" applyFill="1" applyBorder="1" applyAlignment="1">
      <alignment horizontal="left"/>
    </xf>
    <xf numFmtId="0" fontId="19" fillId="11" borderId="29" xfId="7" applyFont="1" applyFill="1" applyBorder="1" applyAlignment="1">
      <alignment horizontal="center" vertical="center"/>
    </xf>
    <xf numFmtId="0" fontId="19" fillId="11" borderId="24" xfId="7" applyFont="1" applyFill="1" applyBorder="1" applyAlignment="1">
      <alignment horizontal="center" vertical="center"/>
    </xf>
    <xf numFmtId="0" fontId="19" fillId="11" borderId="161" xfId="7" applyFont="1" applyFill="1" applyBorder="1" applyAlignment="1">
      <alignment horizontal="center" vertical="center"/>
    </xf>
    <xf numFmtId="0" fontId="19" fillId="11" borderId="12" xfId="7" applyFont="1" applyFill="1" applyBorder="1" applyAlignment="1">
      <alignment horizontal="center" vertical="center"/>
    </xf>
    <xf numFmtId="0" fontId="19" fillId="11" borderId="0" xfId="7" applyFont="1" applyFill="1" applyBorder="1" applyAlignment="1">
      <alignment horizontal="center" vertical="center"/>
    </xf>
    <xf numFmtId="0" fontId="19" fillId="11" borderId="102" xfId="7" applyFont="1" applyFill="1" applyBorder="1" applyAlignment="1">
      <alignment horizontal="center" vertical="center"/>
    </xf>
    <xf numFmtId="0" fontId="19" fillId="11" borderId="160" xfId="7" applyFont="1" applyFill="1" applyBorder="1" applyAlignment="1">
      <alignment horizontal="center" vertical="center"/>
    </xf>
    <xf numFmtId="0" fontId="19" fillId="11" borderId="137" xfId="7" applyFont="1" applyFill="1" applyBorder="1" applyAlignment="1">
      <alignment horizontal="center" vertical="center"/>
    </xf>
    <xf numFmtId="0" fontId="19" fillId="11" borderId="138" xfId="7" applyFont="1" applyFill="1" applyBorder="1" applyAlignment="1">
      <alignment horizontal="center" vertical="center"/>
    </xf>
    <xf numFmtId="0" fontId="19" fillId="11" borderId="0" xfId="7" applyFont="1" applyFill="1" applyAlignment="1">
      <alignment horizontal="left" vertical="center"/>
    </xf>
    <xf numFmtId="0" fontId="19" fillId="11" borderId="9" xfId="7" applyFont="1" applyFill="1" applyBorder="1" applyAlignment="1">
      <alignment horizontal="left" vertical="center"/>
    </xf>
    <xf numFmtId="0" fontId="19" fillId="11" borderId="137" xfId="7" applyFont="1" applyFill="1" applyBorder="1" applyAlignment="1">
      <alignment horizontal="left" vertical="center"/>
    </xf>
    <xf numFmtId="0" fontId="19" fillId="11" borderId="162" xfId="7" applyFont="1" applyFill="1" applyBorder="1" applyAlignment="1">
      <alignment horizontal="left" vertical="center"/>
    </xf>
    <xf numFmtId="0" fontId="25" fillId="6" borderId="5" xfId="7" applyFont="1" applyFill="1" applyBorder="1" applyAlignment="1">
      <alignment horizontal="center" vertical="center" shrinkToFit="1"/>
    </xf>
    <xf numFmtId="0" fontId="25" fillId="6" borderId="6" xfId="7" applyFont="1" applyFill="1" applyBorder="1" applyAlignment="1">
      <alignment horizontal="center" vertical="center" shrinkToFit="1"/>
    </xf>
    <xf numFmtId="0" fontId="25" fillId="6" borderId="7" xfId="7" applyFont="1" applyFill="1" applyBorder="1" applyAlignment="1">
      <alignment horizontal="center" vertical="center" shrinkToFit="1"/>
    </xf>
    <xf numFmtId="0" fontId="4" fillId="5" borderId="33" xfId="7" applyFont="1" applyFill="1" applyBorder="1" applyAlignment="1">
      <alignment horizontal="center" vertical="center"/>
    </xf>
    <xf numFmtId="0" fontId="4" fillId="6" borderId="5" xfId="7" applyFont="1" applyFill="1" applyBorder="1" applyAlignment="1">
      <alignment horizontal="center" vertical="center" shrinkToFit="1"/>
    </xf>
    <xf numFmtId="0" fontId="4" fillId="6" borderId="6" xfId="7" applyFont="1" applyFill="1" applyBorder="1" applyAlignment="1">
      <alignment horizontal="center" vertical="center" shrinkToFit="1"/>
    </xf>
    <xf numFmtId="0" fontId="4" fillId="6" borderId="7" xfId="7" applyFont="1" applyFill="1" applyBorder="1" applyAlignment="1">
      <alignment horizontal="center" vertical="center" shrinkToFit="1"/>
    </xf>
    <xf numFmtId="0" fontId="4" fillId="0" borderId="5" xfId="7" applyFont="1" applyBorder="1" applyAlignment="1" applyProtection="1">
      <alignment horizontal="center" vertical="center"/>
    </xf>
    <xf numFmtId="0" fontId="4" fillId="0" borderId="6" xfId="7" applyFont="1" applyBorder="1" applyAlignment="1" applyProtection="1">
      <alignment horizontal="center" vertical="center"/>
    </xf>
    <xf numFmtId="0" fontId="4" fillId="0" borderId="7" xfId="7" applyFont="1" applyBorder="1" applyAlignment="1" applyProtection="1">
      <alignment horizontal="center" vertical="center"/>
    </xf>
    <xf numFmtId="0" fontId="4" fillId="0" borderId="78" xfId="7" applyFont="1" applyBorder="1" applyAlignment="1" applyProtection="1">
      <alignment horizontal="center" vertical="center" wrapText="1"/>
    </xf>
    <xf numFmtId="0" fontId="4" fillId="0" borderId="31" xfId="7" applyFont="1" applyBorder="1" applyAlignment="1" applyProtection="1">
      <alignment horizontal="center" vertical="center" wrapText="1"/>
    </xf>
    <xf numFmtId="0" fontId="20" fillId="4" borderId="31" xfId="7" applyFont="1" applyFill="1" applyBorder="1" applyAlignment="1" applyProtection="1">
      <alignment horizontal="center"/>
      <protection hidden="1"/>
    </xf>
    <xf numFmtId="0" fontId="1" fillId="0" borderId="19" xfId="7" applyFont="1" applyBorder="1" applyAlignment="1">
      <alignment horizontal="center" vertical="center"/>
    </xf>
    <xf numFmtId="0" fontId="1" fillId="0" borderId="20" xfId="7" applyFont="1" applyBorder="1" applyAlignment="1">
      <alignment horizontal="center" vertical="center"/>
    </xf>
    <xf numFmtId="0" fontId="32" fillId="5" borderId="139" xfId="7" applyFont="1" applyFill="1" applyBorder="1" applyAlignment="1" applyProtection="1">
      <alignment horizontal="center" vertical="center"/>
    </xf>
    <xf numFmtId="0" fontId="32" fillId="5" borderId="140" xfId="7" applyFont="1" applyFill="1" applyBorder="1" applyAlignment="1" applyProtection="1">
      <alignment horizontal="center" vertical="center"/>
    </xf>
    <xf numFmtId="0" fontId="39" fillId="12" borderId="140" xfId="7" applyFont="1" applyFill="1" applyBorder="1" applyAlignment="1" applyProtection="1">
      <alignment horizontal="center" vertical="center" shrinkToFit="1"/>
      <protection locked="0"/>
    </xf>
    <xf numFmtId="0" fontId="39" fillId="12" borderId="141" xfId="7" applyFont="1" applyFill="1" applyBorder="1" applyAlignment="1" applyProtection="1">
      <alignment horizontal="center" vertical="center" shrinkToFit="1"/>
      <protection locked="0"/>
    </xf>
    <xf numFmtId="0" fontId="20" fillId="4" borderId="127" xfId="7" applyFont="1" applyFill="1" applyBorder="1" applyAlignment="1" applyProtection="1">
      <alignment horizontal="center" vertical="top" shrinkToFit="1"/>
      <protection hidden="1"/>
    </xf>
    <xf numFmtId="0" fontId="20" fillId="4" borderId="129" xfId="7" applyFont="1" applyFill="1" applyBorder="1" applyAlignment="1" applyProtection="1">
      <alignment horizontal="center" vertical="top" shrinkToFit="1"/>
      <protection hidden="1"/>
    </xf>
    <xf numFmtId="0" fontId="38" fillId="4" borderId="0" xfId="7" applyFont="1" applyFill="1" applyBorder="1" applyAlignment="1" applyProtection="1">
      <alignment horizontal="center" vertical="center" shrinkToFit="1"/>
      <protection hidden="1"/>
    </xf>
    <xf numFmtId="0" fontId="38" fillId="4" borderId="102" xfId="7" applyFont="1" applyFill="1" applyBorder="1" applyAlignment="1" applyProtection="1">
      <alignment horizontal="center" vertical="center" shrinkToFit="1"/>
      <protection hidden="1"/>
    </xf>
    <xf numFmtId="0" fontId="46" fillId="5" borderId="2" xfId="7" applyFont="1" applyFill="1" applyBorder="1" applyAlignment="1" applyProtection="1">
      <alignment horizontal="center" vertical="center" wrapText="1" shrinkToFit="1"/>
    </xf>
    <xf numFmtId="0" fontId="46" fillId="5" borderId="3" xfId="7" applyFont="1" applyFill="1" applyBorder="1" applyAlignment="1" applyProtection="1">
      <alignment horizontal="center" vertical="center" wrapText="1" shrinkToFit="1"/>
    </xf>
    <xf numFmtId="0" fontId="46" fillId="5" borderId="41" xfId="7" applyFont="1" applyFill="1" applyBorder="1" applyAlignment="1" applyProtection="1">
      <alignment horizontal="center" vertical="center" wrapText="1" shrinkToFit="1"/>
    </xf>
    <xf numFmtId="0" fontId="46" fillId="5" borderId="1" xfId="7" applyFont="1" applyFill="1" applyBorder="1" applyAlignment="1" applyProtection="1">
      <alignment horizontal="center" vertical="center" wrapText="1" shrinkToFit="1"/>
    </xf>
    <xf numFmtId="0" fontId="25" fillId="5" borderId="158" xfId="7" applyFont="1" applyFill="1" applyBorder="1" applyAlignment="1" applyProtection="1">
      <alignment horizontal="center" vertical="center" shrinkToFit="1"/>
    </xf>
    <xf numFmtId="0" fontId="25" fillId="5" borderId="3" xfId="7" applyFont="1" applyFill="1" applyBorder="1" applyAlignment="1" applyProtection="1">
      <alignment horizontal="center" vertical="center" shrinkToFit="1"/>
    </xf>
    <xf numFmtId="0" fontId="25" fillId="5" borderId="4" xfId="7" applyFont="1" applyFill="1" applyBorder="1" applyAlignment="1" applyProtection="1">
      <alignment horizontal="center" vertical="center" shrinkToFit="1"/>
    </xf>
    <xf numFmtId="0" fontId="25" fillId="5" borderId="159" xfId="7" applyFont="1" applyFill="1" applyBorder="1" applyAlignment="1" applyProtection="1">
      <alignment horizontal="center" vertical="center" shrinkToFit="1"/>
    </xf>
    <xf numFmtId="0" fontId="25" fillId="5" borderId="1" xfId="7" applyFont="1" applyFill="1" applyBorder="1" applyAlignment="1" applyProtection="1">
      <alignment horizontal="center" vertical="center" shrinkToFit="1"/>
    </xf>
    <xf numFmtId="0" fontId="25" fillId="5" borderId="42" xfId="7" applyFont="1" applyFill="1" applyBorder="1" applyAlignment="1" applyProtection="1">
      <alignment horizontal="center" vertical="center" shrinkToFit="1"/>
    </xf>
    <xf numFmtId="0" fontId="4" fillId="6" borderId="5" xfId="7" applyFont="1" applyFill="1" applyBorder="1" applyAlignment="1">
      <alignment horizontal="center" vertical="center"/>
    </xf>
    <xf numFmtId="0" fontId="4" fillId="6" borderId="6" xfId="7" applyFont="1" applyFill="1" applyBorder="1" applyAlignment="1">
      <alignment horizontal="center" vertical="center"/>
    </xf>
    <xf numFmtId="0" fontId="4" fillId="6" borderId="7" xfId="7" applyFont="1" applyFill="1" applyBorder="1" applyAlignment="1">
      <alignment horizontal="center" vertical="center"/>
    </xf>
    <xf numFmtId="0" fontId="0" fillId="5" borderId="76" xfId="7" applyFont="1" applyFill="1" applyBorder="1" applyAlignment="1">
      <alignment horizontal="center" vertical="center"/>
    </xf>
    <xf numFmtId="0" fontId="1" fillId="5" borderId="0" xfId="7" applyFill="1" applyBorder="1" applyAlignment="1">
      <alignment horizontal="center" vertical="center"/>
    </xf>
    <xf numFmtId="0" fontId="1" fillId="5" borderId="13" xfId="7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/>
    </xf>
    <xf numFmtId="0" fontId="4" fillId="5" borderId="68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 vertical="center"/>
    </xf>
    <xf numFmtId="43" fontId="0" fillId="0" borderId="22" xfId="1" applyFont="1" applyBorder="1" applyAlignment="1" applyProtection="1">
      <alignment horizontal="center" vertical="center" shrinkToFit="1"/>
    </xf>
    <xf numFmtId="43" fontId="0" fillId="0" borderId="23" xfId="1" applyFont="1" applyBorder="1" applyAlignment="1" applyProtection="1">
      <alignment horizontal="center" vertical="center" shrinkToFit="1"/>
    </xf>
    <xf numFmtId="165" fontId="4" fillId="4" borderId="23" xfId="7" applyNumberFormat="1" applyFont="1" applyFill="1" applyBorder="1" applyAlignment="1" applyProtection="1">
      <alignment horizontal="center" vertical="center" shrinkToFit="1"/>
    </xf>
    <xf numFmtId="165" fontId="4" fillId="4" borderId="25" xfId="7" applyNumberFormat="1" applyFont="1" applyFill="1" applyBorder="1" applyAlignment="1" applyProtection="1">
      <alignment horizontal="center" vertical="center" shrinkToFit="1"/>
    </xf>
    <xf numFmtId="0" fontId="17" fillId="11" borderId="0" xfId="7" applyFont="1" applyFill="1" applyBorder="1" applyAlignment="1" applyProtection="1">
      <alignment horizontal="center" vertical="center"/>
      <protection hidden="1"/>
    </xf>
    <xf numFmtId="0" fontId="17" fillId="11" borderId="0" xfId="7" applyFont="1" applyFill="1" applyBorder="1" applyAlignment="1">
      <alignment horizontal="center" vertical="center"/>
    </xf>
    <xf numFmtId="0" fontId="1" fillId="2" borderId="123" xfId="7" applyNumberFormat="1" applyFont="1" applyFill="1" applyBorder="1" applyAlignment="1" applyProtection="1">
      <alignment horizontal="center" vertical="center" shrinkToFit="1"/>
      <protection locked="0"/>
    </xf>
    <xf numFmtId="0" fontId="4" fillId="4" borderId="123" xfId="7" quotePrefix="1" applyFont="1" applyFill="1" applyBorder="1" applyAlignment="1" applyProtection="1">
      <alignment horizontal="center" vertical="center" wrapText="1" shrinkToFit="1"/>
    </xf>
    <xf numFmtId="0" fontId="1" fillId="3" borderId="123" xfId="7" applyNumberFormat="1" applyFont="1" applyFill="1" applyBorder="1" applyAlignment="1" applyProtection="1">
      <alignment horizontal="center" vertical="center" shrinkToFit="1"/>
      <protection locked="0"/>
    </xf>
    <xf numFmtId="0" fontId="1" fillId="3" borderId="135" xfId="7" applyNumberFormat="1" applyFont="1" applyFill="1" applyBorder="1" applyAlignment="1" applyProtection="1">
      <alignment horizontal="center" vertical="center" shrinkToFit="1"/>
      <protection locked="0"/>
    </xf>
    <xf numFmtId="0" fontId="4" fillId="12" borderId="153" xfId="7" applyFont="1" applyFill="1" applyBorder="1" applyAlignment="1" applyProtection="1">
      <alignment horizontal="center" vertical="center" shrinkToFit="1"/>
      <protection locked="0"/>
    </xf>
    <xf numFmtId="0" fontId="4" fillId="12" borderId="154" xfId="7" applyFont="1" applyFill="1" applyBorder="1" applyAlignment="1" applyProtection="1">
      <alignment horizontal="center" vertical="center" shrinkToFit="1"/>
      <protection locked="0"/>
    </xf>
    <xf numFmtId="0" fontId="4" fillId="12" borderId="155" xfId="7" applyFont="1" applyFill="1" applyBorder="1" applyAlignment="1" applyProtection="1">
      <alignment horizontal="center" vertical="center" shrinkToFit="1"/>
      <protection locked="0"/>
    </xf>
    <xf numFmtId="0" fontId="1" fillId="5" borderId="71" xfId="7" applyFill="1" applyBorder="1" applyAlignment="1">
      <alignment horizontal="center" vertical="center"/>
    </xf>
    <xf numFmtId="0" fontId="1" fillId="5" borderId="80" xfId="7" applyFill="1" applyBorder="1" applyAlignment="1">
      <alignment horizontal="center" vertical="center"/>
    </xf>
    <xf numFmtId="0" fontId="4" fillId="0" borderId="33" xfId="7" applyFont="1" applyBorder="1" applyAlignment="1">
      <alignment horizontal="center" vertical="center"/>
    </xf>
    <xf numFmtId="0" fontId="4" fillId="0" borderId="34" xfId="6" applyFont="1" applyFill="1" applyBorder="1" applyAlignment="1">
      <alignment horizontal="center" vertical="center"/>
    </xf>
    <xf numFmtId="0" fontId="4" fillId="5" borderId="54" xfId="7" applyFont="1" applyFill="1" applyBorder="1" applyAlignment="1">
      <alignment horizontal="center" vertical="center"/>
    </xf>
    <xf numFmtId="0" fontId="1" fillId="0" borderId="33" xfId="7" applyFont="1" applyBorder="1" applyAlignment="1">
      <alignment horizontal="left" vertical="center"/>
    </xf>
    <xf numFmtId="0" fontId="1" fillId="0" borderId="52" xfId="7" applyBorder="1" applyAlignment="1">
      <alignment horizontal="center" vertical="center"/>
    </xf>
    <xf numFmtId="0" fontId="1" fillId="0" borderId="32" xfId="7" applyBorder="1" applyAlignment="1">
      <alignment horizontal="center" vertical="center"/>
    </xf>
    <xf numFmtId="0" fontId="1" fillId="0" borderId="38" xfId="7" applyBorder="1" applyAlignment="1">
      <alignment horizontal="center" vertical="center"/>
    </xf>
    <xf numFmtId="0" fontId="25" fillId="5" borderId="54" xfId="7" applyFont="1" applyFill="1" applyBorder="1" applyAlignment="1">
      <alignment horizontal="center" vertical="center" textRotation="90" shrinkToFit="1"/>
    </xf>
    <xf numFmtId="0" fontId="25" fillId="5" borderId="99" xfId="7" applyFont="1" applyFill="1" applyBorder="1" applyAlignment="1">
      <alignment horizontal="center" vertical="center" textRotation="90" shrinkToFit="1"/>
    </xf>
    <xf numFmtId="0" fontId="25" fillId="5" borderId="77" xfId="7" applyFont="1" applyFill="1" applyBorder="1" applyAlignment="1">
      <alignment horizontal="center" vertical="center" textRotation="90" shrinkToFit="1"/>
    </xf>
    <xf numFmtId="0" fontId="1" fillId="0" borderId="33" xfId="7" applyBorder="1" applyAlignment="1">
      <alignment horizontal="center" vertical="center"/>
    </xf>
    <xf numFmtId="0" fontId="0" fillId="0" borderId="33" xfId="7" applyFont="1" applyBorder="1" applyAlignment="1">
      <alignment horizontal="center" vertical="center"/>
    </xf>
    <xf numFmtId="0" fontId="9" fillId="5" borderId="12" xfId="7" applyFont="1" applyFill="1" applyBorder="1" applyAlignment="1">
      <alignment horizontal="center" vertical="center"/>
    </xf>
    <xf numFmtId="0" fontId="9" fillId="5" borderId="0" xfId="7" applyFont="1" applyFill="1" applyBorder="1" applyAlignment="1">
      <alignment horizontal="center" vertical="center"/>
    </xf>
    <xf numFmtId="0" fontId="25" fillId="0" borderId="52" xfId="7" applyFont="1" applyBorder="1" applyAlignment="1">
      <alignment horizontal="center" vertical="center"/>
    </xf>
    <xf numFmtId="0" fontId="25" fillId="0" borderId="45" xfId="7" applyFont="1" applyBorder="1" applyAlignment="1">
      <alignment horizontal="center" vertical="center"/>
    </xf>
    <xf numFmtId="0" fontId="25" fillId="0" borderId="53" xfId="7" applyFont="1" applyBorder="1" applyAlignment="1">
      <alignment horizontal="center" vertical="center"/>
    </xf>
    <xf numFmtId="0" fontId="4" fillId="4" borderId="20" xfId="7" applyFont="1" applyFill="1" applyBorder="1" applyAlignment="1">
      <alignment horizontal="center" vertical="center"/>
    </xf>
    <xf numFmtId="0" fontId="1" fillId="4" borderId="20" xfId="7" applyFill="1" applyBorder="1" applyAlignment="1">
      <alignment horizontal="center" vertical="center"/>
    </xf>
    <xf numFmtId="2" fontId="3" fillId="4" borderId="114" xfId="7" applyNumberFormat="1" applyFont="1" applyFill="1" applyBorder="1" applyAlignment="1" applyProtection="1">
      <alignment horizontal="center" vertical="center" shrinkToFit="1"/>
    </xf>
    <xf numFmtId="2" fontId="3" fillId="4" borderId="115" xfId="7" applyNumberFormat="1" applyFont="1" applyFill="1" applyBorder="1" applyAlignment="1" applyProtection="1">
      <alignment horizontal="center" vertical="center" shrinkToFit="1"/>
    </xf>
    <xf numFmtId="2" fontId="3" fillId="4" borderId="116" xfId="7" applyNumberFormat="1" applyFont="1" applyFill="1" applyBorder="1" applyAlignment="1" applyProtection="1">
      <alignment horizontal="center" vertical="center" shrinkToFit="1"/>
    </xf>
    <xf numFmtId="2" fontId="3" fillId="4" borderId="12" xfId="7" applyNumberFormat="1" applyFont="1" applyFill="1" applyBorder="1" applyAlignment="1" applyProtection="1">
      <alignment horizontal="center" vertical="center" shrinkToFit="1"/>
    </xf>
    <xf numFmtId="2" fontId="3" fillId="4" borderId="0" xfId="7" applyNumberFormat="1" applyFont="1" applyFill="1" applyBorder="1" applyAlignment="1" applyProtection="1">
      <alignment horizontal="center" vertical="center" shrinkToFit="1"/>
    </xf>
    <xf numFmtId="2" fontId="3" fillId="4" borderId="9" xfId="7" applyNumberFormat="1" applyFont="1" applyFill="1" applyBorder="1" applyAlignment="1" applyProtection="1">
      <alignment horizontal="center" vertical="center" shrinkToFit="1"/>
    </xf>
    <xf numFmtId="0" fontId="29" fillId="0" borderId="29" xfId="7" applyFont="1" applyBorder="1" applyAlignment="1" applyProtection="1">
      <alignment horizontal="center" vertical="center" shrinkToFit="1"/>
    </xf>
    <xf numFmtId="0" fontId="29" fillId="0" borderId="24" xfId="7" applyFont="1" applyBorder="1" applyAlignment="1" applyProtection="1">
      <alignment horizontal="center" vertical="center" shrinkToFit="1"/>
    </xf>
    <xf numFmtId="0" fontId="29" fillId="0" borderId="30" xfId="7" applyFont="1" applyBorder="1" applyAlignment="1" applyProtection="1">
      <alignment horizontal="center" vertical="center" shrinkToFit="1"/>
    </xf>
    <xf numFmtId="0" fontId="29" fillId="0" borderId="12" xfId="7" applyFont="1" applyBorder="1" applyAlignment="1" applyProtection="1">
      <alignment horizontal="center" vertical="center" shrinkToFit="1"/>
    </xf>
    <xf numFmtId="0" fontId="29" fillId="0" borderId="0" xfId="7" applyFont="1" applyBorder="1" applyAlignment="1" applyProtection="1">
      <alignment horizontal="center" vertical="center" shrinkToFit="1"/>
    </xf>
    <xf numFmtId="0" fontId="29" fillId="0" borderId="9" xfId="7" applyFont="1" applyBorder="1" applyAlignment="1" applyProtection="1">
      <alignment horizontal="center" vertical="center" shrinkToFit="1"/>
    </xf>
    <xf numFmtId="0" fontId="29" fillId="0" borderId="78" xfId="7" applyFont="1" applyBorder="1" applyAlignment="1" applyProtection="1">
      <alignment horizontal="center" vertical="center" shrinkToFit="1"/>
    </xf>
    <xf numFmtId="0" fontId="29" fillId="0" borderId="31" xfId="7" applyFont="1" applyBorder="1" applyAlignment="1" applyProtection="1">
      <alignment horizontal="center" vertical="center" shrinkToFit="1"/>
    </xf>
    <xf numFmtId="0" fontId="29" fillId="0" borderId="79" xfId="7" applyFont="1" applyBorder="1" applyAlignment="1" applyProtection="1">
      <alignment horizontal="center" vertical="center" shrinkToFit="1"/>
    </xf>
    <xf numFmtId="0" fontId="22" fillId="4" borderId="50" xfId="7" applyFont="1" applyFill="1" applyBorder="1" applyAlignment="1" applyProtection="1">
      <alignment horizontal="center" vertical="center" shrinkToFit="1"/>
    </xf>
    <xf numFmtId="0" fontId="22" fillId="4" borderId="45" xfId="7" applyFont="1" applyFill="1" applyBorder="1" applyAlignment="1" applyProtection="1">
      <alignment horizontal="center" vertical="center" shrinkToFit="1"/>
    </xf>
    <xf numFmtId="0" fontId="22" fillId="4" borderId="51" xfId="7" applyFont="1" applyFill="1" applyBorder="1" applyAlignment="1" applyProtection="1">
      <alignment horizontal="center" vertical="center" shrinkToFit="1"/>
    </xf>
    <xf numFmtId="0" fontId="22" fillId="4" borderId="53" xfId="7" applyFont="1" applyFill="1" applyBorder="1" applyAlignment="1" applyProtection="1">
      <alignment horizontal="center" vertical="center" shrinkToFit="1"/>
    </xf>
    <xf numFmtId="164" fontId="4" fillId="4" borderId="19" xfId="7" applyNumberFormat="1" applyFont="1" applyFill="1" applyBorder="1" applyAlignment="1" applyProtection="1">
      <alignment horizontal="center" vertical="center" shrinkToFit="1"/>
    </xf>
    <xf numFmtId="164" fontId="4" fillId="4" borderId="20" xfId="7" applyNumberFormat="1" applyFont="1" applyFill="1" applyBorder="1" applyAlignment="1" applyProtection="1">
      <alignment horizontal="center" vertical="center" shrinkToFit="1"/>
    </xf>
    <xf numFmtId="165" fontId="5" fillId="4" borderId="33" xfId="7" applyNumberFormat="1" applyFont="1" applyFill="1" applyBorder="1" applyAlignment="1" applyProtection="1">
      <alignment horizontal="center" vertical="center" shrinkToFit="1"/>
    </xf>
    <xf numFmtId="165" fontId="5" fillId="4" borderId="47" xfId="7" applyNumberFormat="1" applyFont="1" applyFill="1" applyBorder="1" applyAlignment="1" applyProtection="1">
      <alignment horizontal="center" vertical="center" shrinkToFit="1"/>
    </xf>
    <xf numFmtId="164" fontId="4" fillId="4" borderId="20" xfId="7" applyNumberFormat="1" applyFont="1" applyFill="1" applyBorder="1" applyAlignment="1" applyProtection="1">
      <alignment horizontal="center" vertical="center"/>
    </xf>
    <xf numFmtId="164" fontId="4" fillId="4" borderId="21" xfId="7" applyNumberFormat="1" applyFont="1" applyFill="1" applyBorder="1" applyAlignment="1" applyProtection="1">
      <alignment horizontal="center" vertical="center"/>
    </xf>
    <xf numFmtId="0" fontId="1" fillId="0" borderId="78" xfId="7" applyBorder="1" applyAlignment="1">
      <alignment horizontal="center" vertical="center"/>
    </xf>
    <xf numFmtId="0" fontId="1" fillId="0" borderId="31" xfId="7" applyBorder="1" applyAlignment="1">
      <alignment horizontal="center" vertical="center"/>
    </xf>
    <xf numFmtId="0" fontId="1" fillId="0" borderId="33" xfId="7" applyFont="1" applyBorder="1" applyAlignment="1" applyProtection="1">
      <alignment horizontal="center" vertical="center"/>
    </xf>
    <xf numFmtId="165" fontId="5" fillId="4" borderId="19" xfId="7" applyNumberFormat="1" applyFont="1" applyFill="1" applyBorder="1" applyAlignment="1" applyProtection="1">
      <alignment horizontal="center" vertical="center" shrinkToFit="1"/>
    </xf>
    <xf numFmtId="165" fontId="5" fillId="4" borderId="20" xfId="7" applyNumberFormat="1" applyFont="1" applyFill="1" applyBorder="1" applyAlignment="1" applyProtection="1">
      <alignment horizontal="center" vertical="center" shrinkToFit="1"/>
    </xf>
    <xf numFmtId="165" fontId="5" fillId="4" borderId="21" xfId="7" applyNumberFormat="1" applyFont="1" applyFill="1" applyBorder="1" applyAlignment="1" applyProtection="1">
      <alignment horizontal="center" vertical="center" shrinkToFit="1"/>
    </xf>
    <xf numFmtId="0" fontId="0" fillId="0" borderId="32" xfId="7" applyFont="1" applyBorder="1" applyAlignment="1" applyProtection="1">
      <alignment horizontal="center" vertical="center" shrinkToFit="1"/>
    </xf>
    <xf numFmtId="0" fontId="1" fillId="0" borderId="20" xfId="7" applyBorder="1" applyAlignment="1" applyProtection="1">
      <alignment horizontal="center" vertical="center" shrinkToFit="1"/>
    </xf>
    <xf numFmtId="0" fontId="1" fillId="0" borderId="21" xfId="7" applyBorder="1" applyAlignment="1" applyProtection="1">
      <alignment horizontal="center" vertical="center" shrinkToFit="1"/>
    </xf>
    <xf numFmtId="165" fontId="19" fillId="0" borderId="33" xfId="7" applyNumberFormat="1" applyFont="1" applyBorder="1" applyAlignment="1" applyProtection="1">
      <alignment horizontal="center" vertical="center" shrinkToFit="1"/>
    </xf>
    <xf numFmtId="0" fontId="1" fillId="0" borderId="55" xfId="7" applyBorder="1" applyAlignment="1">
      <alignment horizontal="center" vertical="center"/>
    </xf>
    <xf numFmtId="0" fontId="4" fillId="0" borderId="133" xfId="7" applyFont="1" applyBorder="1" applyAlignment="1" applyProtection="1">
      <alignment horizontal="center" vertical="center" shrinkToFit="1"/>
    </xf>
    <xf numFmtId="0" fontId="4" fillId="0" borderId="20" xfId="7" applyFont="1" applyBorder="1" applyAlignment="1" applyProtection="1">
      <alignment horizontal="center" vertical="center" shrinkToFit="1"/>
    </xf>
    <xf numFmtId="0" fontId="0" fillId="12" borderId="20" xfId="7" applyFont="1" applyFill="1" applyBorder="1" applyAlignment="1" applyProtection="1">
      <alignment horizontal="center" vertical="center" wrapText="1" shrinkToFit="1"/>
      <protection locked="0"/>
    </xf>
    <xf numFmtId="0" fontId="1" fillId="12" borderId="20" xfId="7" applyFill="1" applyBorder="1" applyAlignment="1" applyProtection="1">
      <alignment horizontal="center" vertical="center" wrapText="1" shrinkToFit="1"/>
      <protection locked="0"/>
    </xf>
    <xf numFmtId="0" fontId="1" fillId="12" borderId="21" xfId="7" applyFill="1" applyBorder="1" applyAlignment="1" applyProtection="1">
      <alignment horizontal="center" vertical="center" wrapText="1" shrinkToFit="1"/>
      <protection locked="0"/>
    </xf>
    <xf numFmtId="0" fontId="4" fillId="0" borderId="19" xfId="7" applyFont="1" applyBorder="1" applyAlignment="1" applyProtection="1">
      <alignment horizontal="center" vertical="center" shrinkToFit="1"/>
    </xf>
    <xf numFmtId="164" fontId="7" fillId="0" borderId="29" xfId="7" applyNumberFormat="1" applyFont="1" applyBorder="1" applyAlignment="1" applyProtection="1">
      <alignment horizontal="center" vertical="center" wrapText="1"/>
    </xf>
    <xf numFmtId="164" fontId="7" fillId="0" borderId="24" xfId="7" applyNumberFormat="1" applyFont="1" applyBorder="1" applyAlignment="1" applyProtection="1">
      <alignment horizontal="center" vertical="center" wrapText="1"/>
    </xf>
    <xf numFmtId="0" fontId="0" fillId="12" borderId="20" xfId="7" applyFont="1" applyFill="1" applyBorder="1" applyAlignment="1" applyProtection="1">
      <alignment horizontal="center" vertical="center" wrapText="1"/>
      <protection locked="0"/>
    </xf>
    <xf numFmtId="0" fontId="1" fillId="12" borderId="20" xfId="7" applyFill="1" applyBorder="1" applyAlignment="1" applyProtection="1">
      <alignment horizontal="center" vertical="center" wrapText="1"/>
      <protection locked="0"/>
    </xf>
    <xf numFmtId="0" fontId="1" fillId="12" borderId="21" xfId="7" applyFill="1" applyBorder="1" applyAlignment="1" applyProtection="1">
      <alignment horizontal="center" vertical="center" wrapText="1"/>
      <protection locked="0"/>
    </xf>
    <xf numFmtId="0" fontId="20" fillId="0" borderId="134" xfId="7" applyFont="1" applyBorder="1" applyAlignment="1" applyProtection="1">
      <alignment horizontal="center" vertical="center" wrapText="1"/>
    </xf>
    <xf numFmtId="0" fontId="20" fillId="0" borderId="31" xfId="7" applyFont="1" applyBorder="1" applyAlignment="1" applyProtection="1">
      <alignment horizontal="center" vertical="center" wrapText="1"/>
    </xf>
    <xf numFmtId="0" fontId="3" fillId="12" borderId="31" xfId="7" applyFont="1" applyFill="1" applyBorder="1" applyAlignment="1" applyProtection="1">
      <alignment horizontal="center" vertical="center" shrinkToFit="1"/>
      <protection locked="0"/>
    </xf>
    <xf numFmtId="0" fontId="3" fillId="12" borderId="79" xfId="7" applyFont="1" applyFill="1" applyBorder="1" applyAlignment="1" applyProtection="1">
      <alignment horizontal="center" vertical="center" shrinkToFit="1"/>
      <protection locked="0"/>
    </xf>
    <xf numFmtId="0" fontId="4" fillId="0" borderId="122" xfId="7" applyFont="1" applyBorder="1" applyAlignment="1" applyProtection="1">
      <alignment horizontal="center" vertical="center" shrinkToFit="1"/>
    </xf>
    <xf numFmtId="0" fontId="4" fillId="0" borderId="123" xfId="7" applyFont="1" applyBorder="1" applyAlignment="1" applyProtection="1">
      <alignment horizontal="center" vertical="center" shrinkToFit="1"/>
    </xf>
    <xf numFmtId="0" fontId="21" fillId="3" borderId="123" xfId="7" applyFont="1" applyFill="1" applyBorder="1" applyAlignment="1" applyProtection="1">
      <alignment horizontal="center" vertical="center" wrapText="1"/>
      <protection locked="0"/>
    </xf>
    <xf numFmtId="0" fontId="21" fillId="3" borderId="124" xfId="7" applyFont="1" applyFill="1" applyBorder="1" applyAlignment="1" applyProtection="1">
      <alignment horizontal="center" vertical="center" wrapText="1"/>
      <protection locked="0"/>
    </xf>
    <xf numFmtId="0" fontId="1" fillId="0" borderId="132" xfId="7" applyBorder="1" applyAlignment="1" applyProtection="1">
      <alignment horizontal="right" vertical="center"/>
    </xf>
    <xf numFmtId="0" fontId="1" fillId="0" borderId="24" xfId="7" applyBorder="1" applyAlignment="1" applyProtection="1">
      <alignment horizontal="right" vertical="center"/>
    </xf>
    <xf numFmtId="15" fontId="0" fillId="12" borderId="24" xfId="7" applyNumberFormat="1" applyFont="1" applyFill="1" applyBorder="1" applyAlignment="1" applyProtection="1">
      <alignment horizontal="center" vertical="center" shrinkToFit="1"/>
      <protection locked="0"/>
    </xf>
    <xf numFmtId="15" fontId="1" fillId="12" borderId="30" xfId="7" applyNumberFormat="1" applyFont="1" applyFill="1" applyBorder="1" applyAlignment="1" applyProtection="1">
      <alignment horizontal="center" vertical="center" shrinkToFit="1"/>
      <protection locked="0"/>
    </xf>
    <xf numFmtId="164" fontId="0" fillId="12" borderId="24" xfId="7" applyNumberFormat="1" applyFont="1" applyFill="1" applyBorder="1" applyAlignment="1" applyProtection="1">
      <alignment horizontal="center" vertical="center" shrinkToFit="1"/>
      <protection locked="0"/>
    </xf>
    <xf numFmtId="164" fontId="1" fillId="12" borderId="24" xfId="7" applyNumberFormat="1" applyFont="1" applyFill="1" applyBorder="1" applyAlignment="1" applyProtection="1">
      <alignment horizontal="center" vertical="center" shrinkToFit="1"/>
      <protection locked="0"/>
    </xf>
    <xf numFmtId="164" fontId="1" fillId="12" borderId="30" xfId="7" applyNumberFormat="1" applyFont="1" applyFill="1" applyBorder="1" applyAlignment="1" applyProtection="1">
      <alignment horizontal="center" vertical="center" shrinkToFit="1"/>
      <protection locked="0"/>
    </xf>
    <xf numFmtId="164" fontId="7" fillId="4" borderId="29" xfId="7" applyNumberFormat="1" applyFont="1" applyFill="1" applyBorder="1" applyAlignment="1" applyProtection="1">
      <alignment horizontal="center" vertical="center" shrinkToFit="1"/>
    </xf>
    <xf numFmtId="164" fontId="7" fillId="4" borderId="24" xfId="7" applyNumberFormat="1" applyFont="1" applyFill="1" applyBorder="1" applyAlignment="1" applyProtection="1">
      <alignment horizontal="center" vertical="center" shrinkToFit="1"/>
    </xf>
    <xf numFmtId="164" fontId="26" fillId="3" borderId="24" xfId="7" applyNumberFormat="1" applyFont="1" applyFill="1" applyBorder="1" applyAlignment="1" applyProtection="1">
      <alignment horizontal="center" vertical="center" shrinkToFit="1"/>
      <protection locked="0"/>
    </xf>
    <xf numFmtId="164" fontId="26" fillId="3" borderId="30" xfId="7" applyNumberFormat="1" applyFont="1" applyFill="1" applyBorder="1" applyAlignment="1" applyProtection="1">
      <alignment horizontal="center" vertical="center" shrinkToFit="1"/>
      <protection locked="0"/>
    </xf>
    <xf numFmtId="164" fontId="25" fillId="3" borderId="24" xfId="7" applyNumberFormat="1" applyFont="1" applyFill="1" applyBorder="1" applyAlignment="1" applyProtection="1">
      <alignment horizontal="center" vertical="center"/>
      <protection locked="0"/>
    </xf>
    <xf numFmtId="164" fontId="25" fillId="3" borderId="30" xfId="7" applyNumberFormat="1" applyFont="1" applyFill="1" applyBorder="1" applyAlignment="1" applyProtection="1">
      <alignment horizontal="center" vertical="center"/>
      <protection locked="0"/>
    </xf>
    <xf numFmtId="0" fontId="0" fillId="3" borderId="31" xfId="7" applyFont="1" applyFill="1" applyBorder="1" applyAlignment="1" applyProtection="1">
      <alignment horizontal="center" vertical="center" shrinkToFit="1"/>
      <protection locked="0"/>
    </xf>
    <xf numFmtId="0" fontId="0" fillId="3" borderId="79" xfId="7" applyFont="1" applyFill="1" applyBorder="1" applyAlignment="1" applyProtection="1">
      <alignment horizontal="center" vertical="center" shrinkToFit="1"/>
      <protection locked="0"/>
    </xf>
    <xf numFmtId="0" fontId="1" fillId="0" borderId="78" xfId="7" applyFont="1" applyBorder="1" applyAlignment="1">
      <alignment horizontal="center" vertical="center"/>
    </xf>
    <xf numFmtId="0" fontId="1" fillId="0" borderId="31" xfId="7" applyFont="1" applyBorder="1" applyAlignment="1">
      <alignment horizontal="center" vertical="center"/>
    </xf>
    <xf numFmtId="0" fontId="1" fillId="12" borderId="20" xfId="7" applyFill="1" applyBorder="1" applyAlignment="1" applyProtection="1">
      <alignment horizontal="left" vertical="center" shrinkToFit="1"/>
      <protection locked="0"/>
    </xf>
    <xf numFmtId="0" fontId="1" fillId="12" borderId="21" xfId="7" applyFill="1" applyBorder="1" applyAlignment="1" applyProtection="1">
      <alignment horizontal="left" vertical="center" shrinkToFit="1"/>
      <protection locked="0"/>
    </xf>
    <xf numFmtId="0" fontId="1" fillId="12" borderId="31" xfId="7" applyFill="1" applyBorder="1" applyAlignment="1" applyProtection="1">
      <alignment horizontal="left" vertical="center" shrinkToFit="1"/>
      <protection locked="0"/>
    </xf>
    <xf numFmtId="0" fontId="1" fillId="12" borderId="79" xfId="7" applyFill="1" applyBorder="1" applyAlignment="1" applyProtection="1">
      <alignment horizontal="left" vertical="center" shrinkToFit="1"/>
      <protection locked="0"/>
    </xf>
    <xf numFmtId="0" fontId="1" fillId="0" borderId="19" xfId="7" applyBorder="1" applyAlignment="1">
      <alignment horizontal="center" vertical="center"/>
    </xf>
    <xf numFmtId="0" fontId="1" fillId="0" borderId="20" xfId="7" applyBorder="1" applyAlignment="1">
      <alignment horizontal="center" vertical="center"/>
    </xf>
    <xf numFmtId="0" fontId="1" fillId="12" borderId="126" xfId="7" applyFill="1" applyBorder="1" applyAlignment="1" applyProtection="1">
      <alignment horizontal="left" vertical="center" shrinkToFit="1"/>
      <protection locked="0"/>
    </xf>
    <xf numFmtId="0" fontId="4" fillId="4" borderId="125" xfId="7" applyFont="1" applyFill="1" applyBorder="1" applyAlignment="1" applyProtection="1">
      <alignment horizontal="center" vertical="center" wrapText="1" shrinkToFit="1"/>
    </xf>
    <xf numFmtId="0" fontId="4" fillId="4" borderId="123" xfId="7" applyFont="1" applyFill="1" applyBorder="1" applyAlignment="1" applyProtection="1">
      <alignment horizontal="center" vertical="center" wrapText="1" shrinkToFit="1"/>
    </xf>
    <xf numFmtId="0" fontId="4" fillId="0" borderId="78" xfId="7" applyFont="1" applyBorder="1" applyAlignment="1">
      <alignment horizontal="center" vertical="center"/>
    </xf>
    <xf numFmtId="0" fontId="4" fillId="0" borderId="31" xfId="7" applyFont="1" applyBorder="1" applyAlignment="1">
      <alignment horizontal="center" vertical="center"/>
    </xf>
    <xf numFmtId="0" fontId="1" fillId="3" borderId="31" xfId="7" applyFont="1" applyFill="1" applyBorder="1" applyAlignment="1" applyProtection="1">
      <alignment horizontal="center" vertical="center" shrinkToFit="1"/>
      <protection locked="0"/>
    </xf>
    <xf numFmtId="0" fontId="1" fillId="3" borderId="79" xfId="7" applyFont="1" applyFill="1" applyBorder="1" applyAlignment="1" applyProtection="1">
      <alignment horizontal="center" vertical="center" shrinkToFit="1"/>
      <protection locked="0"/>
    </xf>
    <xf numFmtId="0" fontId="43" fillId="0" borderId="156" xfId="7" applyFont="1" applyBorder="1" applyAlignment="1">
      <alignment horizontal="center" vertical="center"/>
    </xf>
    <xf numFmtId="0" fontId="43" fillId="0" borderId="154" xfId="7" applyFont="1" applyBorder="1" applyAlignment="1">
      <alignment horizontal="center" vertical="center"/>
    </xf>
    <xf numFmtId="0" fontId="43" fillId="0" borderId="157" xfId="7" applyFont="1" applyBorder="1" applyAlignment="1">
      <alignment horizontal="center" vertical="center"/>
    </xf>
    <xf numFmtId="0" fontId="1" fillId="0" borderId="92" xfId="7" applyBorder="1" applyAlignment="1">
      <alignment horizontal="center" vertical="center" shrinkToFit="1"/>
    </xf>
    <xf numFmtId="0" fontId="1" fillId="0" borderId="93" xfId="7" applyBorder="1" applyAlignment="1">
      <alignment horizontal="center" vertical="center" shrinkToFit="1"/>
    </xf>
    <xf numFmtId="0" fontId="1" fillId="0" borderId="94" xfId="7" applyBorder="1" applyAlignment="1">
      <alignment horizontal="center" vertical="center" shrinkToFit="1"/>
    </xf>
    <xf numFmtId="0" fontId="1" fillId="0" borderId="31" xfId="7" applyBorder="1" applyAlignment="1">
      <alignment horizontal="center" vertical="center" shrinkToFit="1"/>
    </xf>
    <xf numFmtId="0" fontId="1" fillId="0" borderId="79" xfId="7" applyBorder="1" applyAlignment="1">
      <alignment horizontal="center" vertical="center" shrinkToFit="1"/>
    </xf>
    <xf numFmtId="0" fontId="1" fillId="0" borderId="29" xfId="7" applyBorder="1" applyAlignment="1">
      <alignment horizontal="center" vertical="center"/>
    </xf>
    <xf numFmtId="0" fontId="1" fillId="0" borderId="30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1" fillId="0" borderId="9" xfId="7" applyBorder="1" applyAlignment="1">
      <alignment horizontal="center" vertical="center"/>
    </xf>
    <xf numFmtId="0" fontId="1" fillId="0" borderId="79" xfId="7" applyBorder="1" applyAlignment="1">
      <alignment horizontal="center" vertical="center"/>
    </xf>
    <xf numFmtId="0" fontId="0" fillId="0" borderId="119" xfId="0" applyFont="1" applyBorder="1" applyAlignment="1">
      <alignment horizontal="center" vertical="center" shrinkToFit="1"/>
    </xf>
    <xf numFmtId="0" fontId="0" fillId="0" borderId="55" xfId="0" applyFont="1" applyBorder="1" applyAlignment="1">
      <alignment horizontal="center" vertical="center" shrinkToFit="1"/>
    </xf>
    <xf numFmtId="43" fontId="0" fillId="4" borderId="26" xfId="1" applyFont="1" applyFill="1" applyBorder="1" applyAlignment="1" applyProtection="1">
      <alignment horizontal="center" vertical="center"/>
    </xf>
    <xf numFmtId="43" fontId="0" fillId="4" borderId="27" xfId="1" applyFont="1" applyFill="1" applyBorder="1" applyAlignment="1" applyProtection="1">
      <alignment horizontal="center" vertical="center"/>
    </xf>
    <xf numFmtId="165" fontId="4" fillId="4" borderId="27" xfId="7" applyNumberFormat="1" applyFont="1" applyFill="1" applyBorder="1" applyAlignment="1" applyProtection="1">
      <alignment horizontal="center" vertical="center" shrinkToFit="1"/>
    </xf>
    <xf numFmtId="165" fontId="4" fillId="4" borderId="28" xfId="7" applyNumberFormat="1" applyFont="1" applyFill="1" applyBorder="1" applyAlignment="1" applyProtection="1">
      <alignment horizontal="center" vertical="center" shrinkToFit="1"/>
    </xf>
    <xf numFmtId="43" fontId="0" fillId="4" borderId="18" xfId="1" applyFont="1" applyFill="1" applyBorder="1" applyAlignment="1" applyProtection="1">
      <alignment horizontal="center" vertical="center" shrinkToFit="1"/>
    </xf>
    <xf numFmtId="43" fontId="0" fillId="4" borderId="15" xfId="1" applyFont="1" applyFill="1" applyBorder="1" applyAlignment="1" applyProtection="1">
      <alignment horizontal="center" vertical="center" shrinkToFit="1"/>
    </xf>
    <xf numFmtId="165" fontId="4" fillId="4" borderId="15" xfId="7" applyNumberFormat="1" applyFont="1" applyFill="1" applyBorder="1" applyAlignment="1" applyProtection="1">
      <alignment horizontal="center" vertical="center" shrinkToFit="1"/>
    </xf>
    <xf numFmtId="165" fontId="4" fillId="4" borderId="16" xfId="7" applyNumberFormat="1" applyFont="1" applyFill="1" applyBorder="1" applyAlignment="1" applyProtection="1">
      <alignment horizontal="center" vertical="center" shrinkToFit="1"/>
    </xf>
    <xf numFmtId="0" fontId="4" fillId="0" borderId="39" xfId="7" applyFont="1" applyBorder="1" applyAlignment="1" applyProtection="1">
      <alignment horizontal="center" vertical="center"/>
    </xf>
    <xf numFmtId="0" fontId="29" fillId="0" borderId="12" xfId="7" applyFont="1" applyBorder="1" applyAlignment="1" applyProtection="1">
      <alignment horizontal="right" vertical="center" shrinkToFit="1"/>
    </xf>
    <xf numFmtId="0" fontId="29" fillId="0" borderId="0" xfId="7" applyFont="1" applyBorder="1" applyAlignment="1" applyProtection="1">
      <alignment horizontal="right" vertical="center" shrinkToFit="1"/>
    </xf>
    <xf numFmtId="0" fontId="32" fillId="0" borderId="24" xfId="7" applyFont="1" applyBorder="1" applyAlignment="1">
      <alignment horizontal="center" vertical="center" shrinkToFit="1"/>
    </xf>
    <xf numFmtId="0" fontId="32" fillId="0" borderId="30" xfId="7" applyFont="1" applyBorder="1" applyAlignment="1">
      <alignment horizontal="center" vertical="center" shrinkToFit="1"/>
    </xf>
    <xf numFmtId="0" fontId="32" fillId="0" borderId="0" xfId="7" applyFont="1" applyBorder="1" applyAlignment="1">
      <alignment horizontal="center" vertical="center" shrinkToFit="1"/>
    </xf>
    <xf numFmtId="0" fontId="32" fillId="0" borderId="9" xfId="7" applyFont="1" applyBorder="1" applyAlignment="1">
      <alignment horizontal="center" vertical="center" shrinkToFit="1"/>
    </xf>
    <xf numFmtId="164" fontId="4" fillId="0" borderId="71" xfId="7" applyNumberFormat="1" applyFont="1" applyBorder="1" applyAlignment="1" applyProtection="1">
      <alignment horizontal="center" vertical="center" shrinkToFit="1"/>
    </xf>
    <xf numFmtId="164" fontId="4" fillId="0" borderId="72" xfId="7" applyNumberFormat="1" applyFont="1" applyBorder="1" applyAlignment="1" applyProtection="1">
      <alignment horizontal="center" vertical="center" shrinkToFit="1"/>
    </xf>
    <xf numFmtId="0" fontId="31" fillId="0" borderId="71" xfId="7" applyNumberFormat="1" applyFont="1" applyBorder="1" applyAlignment="1" applyProtection="1">
      <alignment horizontal="center" vertical="center" shrinkToFit="1"/>
    </xf>
    <xf numFmtId="0" fontId="4" fillId="0" borderId="71" xfId="7" applyNumberFormat="1" applyFont="1" applyBorder="1" applyAlignment="1" applyProtection="1">
      <alignment horizontal="center" vertical="center" shrinkToFit="1"/>
    </xf>
    <xf numFmtId="0" fontId="0" fillId="0" borderId="0" xfId="7" applyFont="1" applyBorder="1" applyAlignment="1" applyProtection="1">
      <alignment horizontal="left" vertical="center" shrinkToFit="1"/>
    </xf>
    <xf numFmtId="0" fontId="4" fillId="0" borderId="71" xfId="7" applyFont="1" applyBorder="1" applyAlignment="1" applyProtection="1">
      <alignment horizontal="center" vertical="center" wrapText="1"/>
    </xf>
    <xf numFmtId="2" fontId="3" fillId="0" borderId="114" xfId="7" applyNumberFormat="1" applyFont="1" applyBorder="1" applyAlignment="1" applyProtection="1">
      <alignment horizontal="center" vertical="center" shrinkToFit="1"/>
    </xf>
    <xf numFmtId="2" fontId="3" fillId="0" borderId="115" xfId="7" applyNumberFormat="1" applyFont="1" applyBorder="1" applyAlignment="1" applyProtection="1">
      <alignment horizontal="center" vertical="center" shrinkToFit="1"/>
    </xf>
    <xf numFmtId="2" fontId="3" fillId="0" borderId="116" xfId="7" applyNumberFormat="1" applyFont="1" applyBorder="1" applyAlignment="1" applyProtection="1">
      <alignment horizontal="center" vertical="center" shrinkToFit="1"/>
    </xf>
    <xf numFmtId="2" fontId="3" fillId="0" borderId="100" xfId="7" applyNumberFormat="1" applyFont="1" applyBorder="1" applyAlignment="1" applyProtection="1">
      <alignment horizontal="center" vertical="center" shrinkToFit="1"/>
    </xf>
    <xf numFmtId="2" fontId="3" fillId="0" borderId="35" xfId="7" applyNumberFormat="1" applyFont="1" applyBorder="1" applyAlignment="1" applyProtection="1">
      <alignment horizontal="center" vertical="center" shrinkToFit="1"/>
    </xf>
    <xf numFmtId="2" fontId="3" fillId="0" borderId="36" xfId="7" applyNumberFormat="1" applyFont="1" applyBorder="1" applyAlignment="1" applyProtection="1">
      <alignment horizontal="center" vertical="center" shrinkToFit="1"/>
    </xf>
    <xf numFmtId="164" fontId="0" fillId="4" borderId="32" xfId="7" applyNumberFormat="1" applyFont="1" applyFill="1" applyBorder="1" applyAlignment="1" applyProtection="1">
      <alignment horizontal="center" vertical="center" shrinkToFit="1"/>
    </xf>
    <xf numFmtId="0" fontId="1" fillId="4" borderId="20" xfId="7" applyFont="1" applyFill="1" applyBorder="1" applyAlignment="1" applyProtection="1">
      <alignment horizontal="center" vertical="center" shrinkToFit="1"/>
    </xf>
    <xf numFmtId="0" fontId="1" fillId="4" borderId="21" xfId="7" applyFont="1" applyFill="1" applyBorder="1" applyAlignment="1" applyProtection="1">
      <alignment horizontal="center" vertical="center" shrinkToFit="1"/>
    </xf>
    <xf numFmtId="0" fontId="1" fillId="0" borderId="56" xfId="7" applyBorder="1" applyAlignment="1">
      <alignment horizontal="center" vertical="center"/>
    </xf>
    <xf numFmtId="165" fontId="5" fillId="0" borderId="33" xfId="7" applyNumberFormat="1" applyFont="1" applyBorder="1" applyAlignment="1" applyProtection="1">
      <alignment horizontal="center" vertical="center" shrinkToFit="1"/>
    </xf>
    <xf numFmtId="43" fontId="1" fillId="4" borderId="97" xfId="1" applyFont="1" applyFill="1" applyBorder="1" applyAlignment="1" applyProtection="1">
      <alignment horizontal="center" vertical="center" shrinkToFit="1"/>
    </xf>
    <xf numFmtId="43" fontId="1" fillId="4" borderId="93" xfId="1" applyFont="1" applyFill="1" applyBorder="1" applyAlignment="1" applyProtection="1">
      <alignment horizontal="center" vertical="center" shrinkToFit="1"/>
    </xf>
    <xf numFmtId="43" fontId="1" fillId="4" borderId="94" xfId="1" applyFont="1" applyFill="1" applyBorder="1" applyAlignment="1" applyProtection="1">
      <alignment horizontal="center" vertical="center" shrinkToFit="1"/>
    </xf>
    <xf numFmtId="165" fontId="5" fillId="4" borderId="55" xfId="7" applyNumberFormat="1" applyFont="1" applyFill="1" applyBorder="1" applyAlignment="1" applyProtection="1">
      <alignment horizontal="center" vertical="center" shrinkToFit="1"/>
    </xf>
    <xf numFmtId="165" fontId="5" fillId="4" borderId="56" xfId="7" applyNumberFormat="1" applyFont="1" applyFill="1" applyBorder="1" applyAlignment="1" applyProtection="1">
      <alignment horizontal="center" vertical="center" shrinkToFit="1"/>
    </xf>
    <xf numFmtId="43" fontId="0" fillId="4" borderId="98" xfId="1" applyFont="1" applyFill="1" applyBorder="1" applyAlignment="1" applyProtection="1">
      <alignment horizontal="center" vertical="center" shrinkToFit="1"/>
    </xf>
    <xf numFmtId="43" fontId="1" fillId="4" borderId="86" xfId="1" applyFont="1" applyFill="1" applyBorder="1" applyAlignment="1" applyProtection="1">
      <alignment horizontal="center" vertical="center" shrinkToFit="1"/>
    </xf>
    <xf numFmtId="43" fontId="1" fillId="4" borderId="87" xfId="1" applyFont="1" applyFill="1" applyBorder="1" applyAlignment="1" applyProtection="1">
      <alignment horizontal="center" vertical="center" shrinkToFit="1"/>
    </xf>
    <xf numFmtId="2" fontId="3" fillId="4" borderId="57" xfId="7" applyNumberFormat="1" applyFont="1" applyFill="1" applyBorder="1" applyAlignment="1" applyProtection="1">
      <alignment horizontal="center" vertical="center" shrinkToFit="1"/>
    </xf>
    <xf numFmtId="0" fontId="1" fillId="0" borderId="32" xfId="7" applyFont="1" applyBorder="1" applyAlignment="1" applyProtection="1">
      <alignment horizontal="center" vertical="center"/>
    </xf>
    <xf numFmtId="0" fontId="1" fillId="0" borderId="20" xfId="7" applyFont="1" applyBorder="1" applyAlignment="1" applyProtection="1">
      <alignment horizontal="center" vertical="center"/>
    </xf>
    <xf numFmtId="0" fontId="1" fillId="0" borderId="21" xfId="7" applyFont="1" applyBorder="1" applyAlignment="1" applyProtection="1">
      <alignment horizontal="center" vertical="center"/>
    </xf>
    <xf numFmtId="165" fontId="5" fillId="4" borderId="59" xfId="7" applyNumberFormat="1" applyFont="1" applyFill="1" applyBorder="1" applyAlignment="1" applyProtection="1">
      <alignment horizontal="center" vertical="center" shrinkToFit="1"/>
    </xf>
    <xf numFmtId="0" fontId="1" fillId="4" borderId="76" xfId="7" applyFill="1" applyBorder="1" applyAlignment="1">
      <alignment horizontal="center" vertical="center"/>
    </xf>
    <xf numFmtId="0" fontId="1" fillId="4" borderId="71" xfId="7" applyFill="1" applyBorder="1" applyAlignment="1">
      <alignment horizontal="center" vertical="center"/>
    </xf>
    <xf numFmtId="0" fontId="1" fillId="4" borderId="72" xfId="7" applyFill="1" applyBorder="1" applyAlignment="1">
      <alignment horizontal="center" vertical="center"/>
    </xf>
    <xf numFmtId="0" fontId="1" fillId="4" borderId="8" xfId="7" applyFill="1" applyBorder="1" applyAlignment="1">
      <alignment horizontal="center" vertical="center"/>
    </xf>
    <xf numFmtId="0" fontId="1" fillId="4" borderId="0" xfId="7" applyFill="1" applyBorder="1" applyAlignment="1">
      <alignment horizontal="center" vertical="center"/>
    </xf>
    <xf numFmtId="0" fontId="1" fillId="4" borderId="9" xfId="7" applyFill="1" applyBorder="1" applyAlignment="1">
      <alignment horizontal="center" vertical="center"/>
    </xf>
    <xf numFmtId="0" fontId="1" fillId="4" borderId="43" xfId="7" applyFill="1" applyBorder="1" applyAlignment="1">
      <alignment horizontal="center" vertical="center"/>
    </xf>
    <xf numFmtId="0" fontId="1" fillId="4" borderId="35" xfId="7" applyFill="1" applyBorder="1" applyAlignment="1">
      <alignment horizontal="center" vertical="center"/>
    </xf>
    <xf numFmtId="0" fontId="1" fillId="4" borderId="36" xfId="7" applyFill="1" applyBorder="1" applyAlignment="1">
      <alignment horizontal="center" vertical="center"/>
    </xf>
    <xf numFmtId="0" fontId="0" fillId="0" borderId="48" xfId="7" applyFont="1" applyBorder="1" applyAlignment="1" applyProtection="1">
      <alignment horizontal="center" vertical="center" shrinkToFit="1"/>
    </xf>
    <xf numFmtId="0" fontId="1" fillId="0" borderId="48" xfId="7" applyBorder="1" applyAlignment="1" applyProtection="1">
      <alignment horizontal="center" vertical="center" shrinkToFit="1"/>
    </xf>
    <xf numFmtId="0" fontId="37" fillId="0" borderId="87" xfId="7" applyFont="1" applyBorder="1" applyAlignment="1" applyProtection="1">
      <alignment horizontal="center" vertical="center" shrinkToFit="1"/>
    </xf>
    <xf numFmtId="0" fontId="37" fillId="0" borderId="59" xfId="7" applyFont="1" applyBorder="1" applyAlignment="1" applyProtection="1">
      <alignment horizontal="center" vertical="center" shrinkToFit="1"/>
    </xf>
    <xf numFmtId="0" fontId="37" fillId="0" borderId="60" xfId="7" applyFont="1" applyBorder="1" applyAlignment="1" applyProtection="1">
      <alignment horizontal="center" vertical="center" shrinkToFit="1"/>
    </xf>
    <xf numFmtId="0" fontId="1" fillId="0" borderId="85" xfId="7" applyBorder="1" applyAlignment="1">
      <alignment horizontal="center" vertical="center" shrinkToFit="1"/>
    </xf>
    <xf numFmtId="0" fontId="1" fillId="0" borderId="86" xfId="7" applyBorder="1" applyAlignment="1">
      <alignment horizontal="center" vertical="center" shrinkToFit="1"/>
    </xf>
    <xf numFmtId="0" fontId="1" fillId="0" borderId="87" xfId="7" applyBorder="1" applyAlignment="1">
      <alignment horizontal="center" vertical="center" shrinkToFit="1"/>
    </xf>
    <xf numFmtId="0" fontId="1" fillId="0" borderId="88" xfId="7" applyBorder="1" applyAlignment="1">
      <alignment horizontal="center" vertical="center" shrinkToFit="1"/>
    </xf>
    <xf numFmtId="0" fontId="0" fillId="0" borderId="121" xfId="0" applyFont="1" applyBorder="1" applyAlignment="1">
      <alignment horizontal="center" vertical="center" shrinkToFit="1"/>
    </xf>
    <xf numFmtId="0" fontId="0" fillId="0" borderId="59" xfId="0" applyFont="1" applyBorder="1" applyAlignment="1">
      <alignment horizontal="center" vertical="center" shrinkToFit="1"/>
    </xf>
    <xf numFmtId="0" fontId="4" fillId="0" borderId="52" xfId="7" applyFont="1" applyBorder="1" applyAlignment="1" applyProtection="1">
      <alignment horizontal="center" vertical="center"/>
    </xf>
    <xf numFmtId="0" fontId="4" fillId="0" borderId="45" xfId="7" applyFont="1" applyBorder="1" applyAlignment="1" applyProtection="1">
      <alignment horizontal="center" vertical="center"/>
    </xf>
    <xf numFmtId="0" fontId="4" fillId="0" borderId="51" xfId="7" applyFont="1" applyBorder="1" applyAlignment="1" applyProtection="1">
      <alignment horizontal="center" vertical="center"/>
    </xf>
    <xf numFmtId="0" fontId="4" fillId="0" borderId="32" xfId="7" applyFont="1" applyBorder="1" applyAlignment="1" applyProtection="1">
      <alignment horizontal="center" vertical="center"/>
    </xf>
    <xf numFmtId="0" fontId="4" fillId="0" borderId="20" xfId="7" applyFont="1" applyBorder="1" applyAlignment="1" applyProtection="1">
      <alignment horizontal="center" vertical="center"/>
    </xf>
    <xf numFmtId="0" fontId="4" fillId="0" borderId="21" xfId="7" applyFont="1" applyBorder="1" applyAlignment="1" applyProtection="1">
      <alignment horizontal="center" vertical="center"/>
    </xf>
    <xf numFmtId="0" fontId="4" fillId="0" borderId="32" xfId="7" applyFont="1" applyBorder="1" applyAlignment="1" applyProtection="1">
      <alignment horizontal="center" vertical="center" shrinkToFit="1"/>
    </xf>
    <xf numFmtId="0" fontId="4" fillId="0" borderId="21" xfId="7" applyFont="1" applyBorder="1" applyAlignment="1" applyProtection="1">
      <alignment horizontal="center" vertical="center" shrinkToFit="1"/>
    </xf>
    <xf numFmtId="0" fontId="4" fillId="0" borderId="38" xfId="7" applyFont="1" applyBorder="1" applyAlignment="1" applyProtection="1">
      <alignment horizontal="center" vertical="center"/>
    </xf>
    <xf numFmtId="0" fontId="4" fillId="0" borderId="61" xfId="7" applyFont="1" applyBorder="1" applyAlignment="1" applyProtection="1">
      <alignment horizontal="center" vertical="center"/>
    </xf>
    <xf numFmtId="0" fontId="1" fillId="0" borderId="29" xfId="7" applyBorder="1" applyAlignment="1" applyProtection="1">
      <alignment horizontal="center" vertical="center"/>
    </xf>
    <xf numFmtId="0" fontId="1" fillId="0" borderId="24" xfId="7" applyBorder="1" applyAlignment="1" applyProtection="1">
      <alignment horizontal="center" vertical="center"/>
    </xf>
    <xf numFmtId="0" fontId="1" fillId="0" borderId="30" xfId="7" applyBorder="1" applyAlignment="1" applyProtection="1">
      <alignment horizontal="center" vertical="center"/>
    </xf>
    <xf numFmtId="0" fontId="1" fillId="0" borderId="12" xfId="7" applyBorder="1" applyAlignment="1" applyProtection="1">
      <alignment horizontal="center" vertical="center"/>
    </xf>
    <xf numFmtId="0" fontId="1" fillId="0" borderId="0" xfId="7" applyBorder="1" applyAlignment="1" applyProtection="1">
      <alignment horizontal="center" vertical="center"/>
    </xf>
    <xf numFmtId="0" fontId="1" fillId="0" borderId="9" xfId="7" applyBorder="1" applyAlignment="1" applyProtection="1">
      <alignment horizontal="center" vertical="center"/>
    </xf>
    <xf numFmtId="0" fontId="1" fillId="0" borderId="78" xfId="7" applyBorder="1" applyAlignment="1" applyProtection="1">
      <alignment horizontal="center" vertical="center"/>
    </xf>
    <xf numFmtId="0" fontId="1" fillId="0" borderId="31" xfId="7" applyBorder="1" applyAlignment="1" applyProtection="1">
      <alignment horizontal="center" vertical="center"/>
    </xf>
    <xf numFmtId="0" fontId="1" fillId="0" borderId="79" xfId="7" applyBorder="1" applyAlignment="1" applyProtection="1">
      <alignment horizontal="center" vertical="center"/>
    </xf>
    <xf numFmtId="0" fontId="1" fillId="0" borderId="95" xfId="7" applyBorder="1" applyAlignment="1">
      <alignment horizontal="center" vertical="center" shrinkToFit="1"/>
    </xf>
    <xf numFmtId="0" fontId="1" fillId="0" borderId="81" xfId="7" applyBorder="1" applyAlignment="1">
      <alignment horizontal="center" vertical="center" shrinkToFit="1"/>
    </xf>
    <xf numFmtId="0" fontId="1" fillId="0" borderId="82" xfId="7" applyBorder="1" applyAlignment="1">
      <alignment horizontal="center" vertical="center" shrinkToFit="1"/>
    </xf>
    <xf numFmtId="0" fontId="1" fillId="0" borderId="83" xfId="7" applyBorder="1" applyAlignment="1">
      <alignment horizontal="center" vertical="center" shrinkToFit="1"/>
    </xf>
    <xf numFmtId="0" fontId="0" fillId="0" borderId="120" xfId="0" applyFont="1" applyBorder="1" applyAlignment="1">
      <alignment horizontal="center" vertical="center" shrinkToFit="1"/>
    </xf>
    <xf numFmtId="0" fontId="0" fillId="0" borderId="57" xfId="0" applyFont="1" applyBorder="1" applyAlignment="1">
      <alignment horizontal="center" vertical="center" shrinkToFit="1"/>
    </xf>
    <xf numFmtId="0" fontId="0" fillId="12" borderId="54" xfId="7" applyFont="1" applyFill="1" applyBorder="1" applyAlignment="1" applyProtection="1">
      <alignment horizontal="center" vertical="center"/>
      <protection locked="0"/>
    </xf>
    <xf numFmtId="0" fontId="1" fillId="12" borderId="54" xfId="7" applyFont="1" applyFill="1" applyBorder="1" applyAlignment="1" applyProtection="1">
      <alignment horizontal="center" vertical="center"/>
      <protection locked="0"/>
    </xf>
    <xf numFmtId="0" fontId="1" fillId="12" borderId="147" xfId="7" applyFont="1" applyFill="1" applyBorder="1" applyAlignment="1" applyProtection="1">
      <alignment horizontal="center" vertical="center"/>
      <protection locked="0"/>
    </xf>
    <xf numFmtId="0" fontId="0" fillId="12" borderId="150" xfId="7" applyFont="1" applyFill="1" applyBorder="1" applyAlignment="1" applyProtection="1">
      <alignment horizontal="center" vertical="center"/>
      <protection locked="0"/>
    </xf>
    <xf numFmtId="0" fontId="0" fillId="12" borderId="151" xfId="7" applyFont="1" applyFill="1" applyBorder="1" applyAlignment="1" applyProtection="1">
      <alignment horizontal="center" vertical="center"/>
      <protection locked="0"/>
    </xf>
    <xf numFmtId="0" fontId="0" fillId="12" borderId="152" xfId="7" applyFont="1" applyFill="1" applyBorder="1" applyAlignment="1" applyProtection="1">
      <alignment horizontal="center" vertical="center"/>
      <protection locked="0"/>
    </xf>
    <xf numFmtId="0" fontId="45" fillId="5" borderId="33" xfId="7" applyFont="1" applyFill="1" applyBorder="1" applyAlignment="1" applyProtection="1">
      <alignment horizontal="center" vertical="center"/>
    </xf>
    <xf numFmtId="0" fontId="45" fillId="5" borderId="146" xfId="7" applyFont="1" applyFill="1" applyBorder="1" applyAlignment="1" applyProtection="1">
      <alignment horizontal="center" vertical="center"/>
    </xf>
    <xf numFmtId="0" fontId="45" fillId="12" borderId="33" xfId="7" applyFont="1" applyFill="1" applyBorder="1" applyAlignment="1" applyProtection="1">
      <alignment horizontal="center" vertical="center"/>
      <protection locked="0"/>
    </xf>
    <xf numFmtId="0" fontId="45" fillId="5" borderId="145" xfId="7" applyFont="1" applyFill="1" applyBorder="1" applyAlignment="1" applyProtection="1">
      <alignment horizontal="center" vertical="center"/>
    </xf>
    <xf numFmtId="0" fontId="18" fillId="0" borderId="33" xfId="7" applyFont="1" applyBorder="1" applyAlignment="1" applyProtection="1">
      <alignment horizontal="center" vertical="center"/>
    </xf>
    <xf numFmtId="0" fontId="38" fillId="4" borderId="12" xfId="7" applyFont="1" applyFill="1" applyBorder="1" applyAlignment="1" applyProtection="1">
      <alignment horizontal="center" vertical="center" shrinkToFit="1"/>
      <protection hidden="1"/>
    </xf>
    <xf numFmtId="0" fontId="31" fillId="0" borderId="127" xfId="7" applyFont="1" applyBorder="1" applyAlignment="1" applyProtection="1">
      <alignment horizontal="right" vertical="top" wrapText="1"/>
    </xf>
    <xf numFmtId="0" fontId="31" fillId="0" borderId="127" xfId="7" applyFont="1" applyBorder="1" applyAlignment="1" applyProtection="1">
      <alignment horizontal="right" vertical="top"/>
    </xf>
    <xf numFmtId="0" fontId="31" fillId="0" borderId="130" xfId="7" applyFont="1" applyBorder="1" applyAlignment="1" applyProtection="1">
      <alignment horizontal="right" vertical="top"/>
    </xf>
    <xf numFmtId="0" fontId="31" fillId="0" borderId="31" xfId="7" applyFont="1" applyBorder="1" applyAlignment="1" applyProtection="1">
      <alignment horizontal="right" vertical="top"/>
    </xf>
    <xf numFmtId="0" fontId="31" fillId="0" borderId="79" xfId="7" applyFont="1" applyBorder="1" applyAlignment="1" applyProtection="1">
      <alignment horizontal="right" vertical="top"/>
    </xf>
    <xf numFmtId="0" fontId="41" fillId="5" borderId="5" xfId="0" applyFont="1" applyFill="1" applyBorder="1" applyAlignment="1">
      <alignment horizontal="center"/>
    </xf>
    <xf numFmtId="0" fontId="41" fillId="5" borderId="6" xfId="0" applyFont="1" applyFill="1" applyBorder="1" applyAlignment="1">
      <alignment horizontal="center"/>
    </xf>
    <xf numFmtId="0" fontId="41" fillId="5" borderId="7" xfId="0" applyFont="1" applyFill="1" applyBorder="1" applyAlignment="1">
      <alignment horizontal="center"/>
    </xf>
    <xf numFmtId="2" fontId="3" fillId="4" borderId="58" xfId="7" applyNumberFormat="1" applyFont="1" applyFill="1" applyBorder="1" applyAlignment="1" applyProtection="1">
      <alignment horizontal="center" vertical="center" shrinkToFit="1"/>
    </xf>
    <xf numFmtId="165" fontId="5" fillId="4" borderId="96" xfId="7" applyNumberFormat="1" applyFont="1" applyFill="1" applyBorder="1" applyAlignment="1" applyProtection="1">
      <alignment horizontal="center" vertical="center" shrinkToFit="1"/>
    </xf>
    <xf numFmtId="0" fontId="44" fillId="5" borderId="142" xfId="7" applyFont="1" applyFill="1" applyBorder="1" applyAlignment="1" applyProtection="1">
      <alignment horizontal="center" vertical="center" wrapText="1"/>
    </xf>
    <xf numFmtId="0" fontId="44" fillId="5" borderId="143" xfId="7" applyFont="1" applyFill="1" applyBorder="1" applyAlignment="1" applyProtection="1">
      <alignment horizontal="center" vertical="center" wrapText="1"/>
    </xf>
    <xf numFmtId="0" fontId="44" fillId="5" borderId="144" xfId="7" applyFont="1" applyFill="1" applyBorder="1" applyAlignment="1" applyProtection="1">
      <alignment horizontal="center" vertical="center" wrapText="1"/>
    </xf>
    <xf numFmtId="0" fontId="35" fillId="0" borderId="89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104" xfId="0" applyFont="1" applyBorder="1" applyAlignment="1">
      <alignment horizontal="center" vertical="center"/>
    </xf>
    <xf numFmtId="0" fontId="0" fillId="0" borderId="51" xfId="7" applyFont="1" applyBorder="1" applyAlignment="1">
      <alignment horizontal="center" vertical="center"/>
    </xf>
    <xf numFmtId="0" fontId="0" fillId="0" borderId="61" xfId="7" applyFont="1" applyBorder="1" applyAlignment="1">
      <alignment horizontal="center" vertical="center"/>
    </xf>
    <xf numFmtId="0" fontId="0" fillId="0" borderId="89" xfId="7" applyFont="1" applyBorder="1" applyAlignment="1">
      <alignment horizontal="center" vertical="center"/>
    </xf>
    <xf numFmtId="0" fontId="0" fillId="0" borderId="34" xfId="7" applyFont="1" applyBorder="1" applyAlignment="1">
      <alignment horizontal="center" vertical="center"/>
    </xf>
    <xf numFmtId="0" fontId="0" fillId="0" borderId="90" xfId="7" applyFont="1" applyBorder="1" applyAlignment="1">
      <alignment horizontal="center" vertical="center"/>
    </xf>
    <xf numFmtId="0" fontId="1" fillId="0" borderId="84" xfId="7" applyBorder="1" applyAlignment="1">
      <alignment horizontal="center" vertical="center" shrinkToFit="1"/>
    </xf>
    <xf numFmtId="0" fontId="20" fillId="4" borderId="101" xfId="7" applyFont="1" applyFill="1" applyBorder="1" applyAlignment="1" applyProtection="1">
      <alignment horizontal="center"/>
      <protection hidden="1"/>
    </xf>
    <xf numFmtId="0" fontId="1" fillId="12" borderId="126" xfId="7" applyFill="1" applyBorder="1" applyAlignment="1" applyProtection="1">
      <alignment horizontal="center" vertical="center" wrapText="1"/>
      <protection locked="0"/>
    </xf>
    <xf numFmtId="0" fontId="4" fillId="5" borderId="89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/>
    </xf>
    <xf numFmtId="2" fontId="3" fillId="4" borderId="117" xfId="7" applyNumberFormat="1" applyFont="1" applyFill="1" applyBorder="1" applyAlignment="1" applyProtection="1">
      <alignment horizontal="center" vertical="center" shrinkToFit="1"/>
    </xf>
    <xf numFmtId="2" fontId="3" fillId="4" borderId="13" xfId="7" applyNumberFormat="1" applyFont="1" applyFill="1" applyBorder="1" applyAlignment="1" applyProtection="1">
      <alignment horizontal="center" vertical="center" shrinkToFit="1"/>
    </xf>
    <xf numFmtId="2" fontId="3" fillId="0" borderId="117" xfId="7" applyNumberFormat="1" applyFont="1" applyBorder="1" applyAlignment="1" applyProtection="1">
      <alignment horizontal="center" vertical="center" shrinkToFit="1"/>
    </xf>
    <xf numFmtId="2" fontId="3" fillId="0" borderId="37" xfId="7" applyNumberFormat="1" applyFont="1" applyBorder="1" applyAlignment="1" applyProtection="1">
      <alignment horizontal="center" vertical="center" shrinkToFit="1"/>
    </xf>
    <xf numFmtId="0" fontId="1" fillId="12" borderId="101" xfId="7" applyFill="1" applyBorder="1" applyAlignment="1" applyProtection="1">
      <alignment horizontal="left" vertical="center" shrinkToFit="1"/>
      <protection locked="0"/>
    </xf>
    <xf numFmtId="0" fontId="0" fillId="12" borderId="31" xfId="7" applyFont="1" applyFill="1" applyBorder="1" applyAlignment="1" applyProtection="1">
      <alignment horizontal="center" vertical="center" wrapText="1"/>
      <protection locked="0"/>
    </xf>
    <xf numFmtId="0" fontId="1" fillId="12" borderId="31" xfId="7" applyFill="1" applyBorder="1" applyAlignment="1" applyProtection="1">
      <alignment horizontal="center" vertical="center" wrapText="1"/>
      <protection locked="0"/>
    </xf>
    <xf numFmtId="0" fontId="1" fillId="4" borderId="44" xfId="7" applyFont="1" applyFill="1" applyBorder="1" applyAlignment="1" applyProtection="1">
      <alignment horizontal="center" vertical="center" shrinkToFit="1"/>
    </xf>
    <xf numFmtId="0" fontId="1" fillId="4" borderId="24" xfId="7" applyFont="1" applyFill="1" applyBorder="1" applyAlignment="1" applyProtection="1">
      <alignment horizontal="center" vertical="center" shrinkToFit="1"/>
    </xf>
    <xf numFmtId="0" fontId="1" fillId="4" borderId="30" xfId="7" applyFont="1" applyFill="1" applyBorder="1" applyAlignment="1" applyProtection="1">
      <alignment horizontal="center" vertical="center" shrinkToFit="1"/>
    </xf>
    <xf numFmtId="165" fontId="5" fillId="4" borderId="60" xfId="7" applyNumberFormat="1" applyFont="1" applyFill="1" applyBorder="1" applyAlignment="1" applyProtection="1">
      <alignment horizontal="center" vertical="center" shrinkToFit="1"/>
    </xf>
    <xf numFmtId="0" fontId="22" fillId="0" borderId="49" xfId="7" applyFont="1" applyBorder="1" applyAlignment="1" applyProtection="1">
      <alignment horizontal="center" vertical="center" shrinkToFit="1"/>
    </xf>
    <xf numFmtId="0" fontId="24" fillId="0" borderId="71" xfId="7" applyFont="1" applyBorder="1" applyAlignment="1" applyProtection="1">
      <alignment horizontal="center" vertical="center" shrinkToFit="1"/>
    </xf>
    <xf numFmtId="0" fontId="24" fillId="0" borderId="72" xfId="7" applyFont="1" applyBorder="1" applyAlignment="1" applyProtection="1">
      <alignment horizontal="center" vertical="center" shrinkToFit="1"/>
    </xf>
    <xf numFmtId="0" fontId="24" fillId="0" borderId="0" xfId="7" applyFont="1" applyBorder="1" applyAlignment="1" applyProtection="1">
      <alignment horizontal="center" vertical="center" shrinkToFit="1"/>
    </xf>
    <xf numFmtId="0" fontId="24" fillId="0" borderId="9" xfId="7" applyFont="1" applyBorder="1" applyAlignment="1" applyProtection="1">
      <alignment horizontal="center" vertical="center" shrinkToFit="1"/>
    </xf>
    <xf numFmtId="0" fontId="24" fillId="0" borderId="74" xfId="7" applyFont="1" applyBorder="1" applyAlignment="1" applyProtection="1">
      <alignment horizontal="center" vertical="center" shrinkToFit="1"/>
    </xf>
    <xf numFmtId="0" fontId="24" fillId="0" borderId="75" xfId="7" applyFont="1" applyBorder="1" applyAlignment="1" applyProtection="1">
      <alignment horizontal="center" vertical="center" shrinkToFit="1"/>
    </xf>
    <xf numFmtId="0" fontId="24" fillId="0" borderId="70" xfId="7" applyFont="1" applyBorder="1" applyAlignment="1" applyProtection="1">
      <alignment horizontal="center" vertical="center" shrinkToFit="1"/>
    </xf>
    <xf numFmtId="0" fontId="24" fillId="0" borderId="12" xfId="7" applyFont="1" applyBorder="1" applyAlignment="1" applyProtection="1">
      <alignment horizontal="center" vertical="center" shrinkToFit="1"/>
    </xf>
    <xf numFmtId="0" fontId="24" fillId="0" borderId="73" xfId="7" applyFont="1" applyBorder="1" applyAlignment="1" applyProtection="1">
      <alignment horizontal="center" vertical="center" shrinkToFit="1"/>
    </xf>
    <xf numFmtId="0" fontId="24" fillId="0" borderId="80" xfId="7" applyFont="1" applyBorder="1" applyAlignment="1" applyProtection="1">
      <alignment horizontal="center" vertical="center" shrinkToFit="1"/>
    </xf>
    <xf numFmtId="0" fontId="24" fillId="0" borderId="13" xfId="7" applyFont="1" applyBorder="1" applyAlignment="1" applyProtection="1">
      <alignment horizontal="center" vertical="center" shrinkToFit="1"/>
    </xf>
    <xf numFmtId="0" fontId="24" fillId="0" borderId="118" xfId="7" applyFont="1" applyBorder="1" applyAlignment="1" applyProtection="1">
      <alignment horizontal="center" vertical="center" shrinkToFit="1"/>
    </xf>
    <xf numFmtId="0" fontId="8" fillId="0" borderId="76" xfId="7" applyFont="1" applyBorder="1" applyAlignment="1" applyProtection="1">
      <alignment horizontal="center" vertical="center" shrinkToFit="1"/>
    </xf>
    <xf numFmtId="0" fontId="8" fillId="0" borderId="71" xfId="7" applyFont="1" applyBorder="1" applyAlignment="1" applyProtection="1">
      <alignment horizontal="center" vertical="center" shrinkToFit="1"/>
    </xf>
    <xf numFmtId="0" fontId="8" fillId="0" borderId="72" xfId="7" applyFont="1" applyBorder="1" applyAlignment="1" applyProtection="1">
      <alignment horizontal="center" vertical="center" shrinkToFit="1"/>
    </xf>
    <xf numFmtId="0" fontId="8" fillId="0" borderId="8" xfId="7" applyFont="1" applyBorder="1" applyAlignment="1" applyProtection="1">
      <alignment horizontal="center" vertical="center" shrinkToFit="1"/>
    </xf>
    <xf numFmtId="0" fontId="8" fillId="0" borderId="0" xfId="7" applyFont="1" applyBorder="1" applyAlignment="1" applyProtection="1">
      <alignment horizontal="center" vertical="center" shrinkToFit="1"/>
    </xf>
    <xf numFmtId="0" fontId="8" fillId="0" borderId="9" xfId="7" applyFont="1" applyBorder="1" applyAlignment="1" applyProtection="1">
      <alignment horizontal="center" vertical="center" shrinkToFit="1"/>
    </xf>
    <xf numFmtId="0" fontId="8" fillId="0" borderId="43" xfId="7" applyFont="1" applyBorder="1" applyAlignment="1" applyProtection="1">
      <alignment horizontal="center" vertical="center" shrinkToFit="1"/>
    </xf>
    <xf numFmtId="0" fontId="8" fillId="0" borderId="35" xfId="7" applyFont="1" applyBorder="1" applyAlignment="1" applyProtection="1">
      <alignment horizontal="center" vertical="center" shrinkToFit="1"/>
    </xf>
    <xf numFmtId="0" fontId="8" fillId="0" borderId="36" xfId="7" applyFont="1" applyBorder="1" applyAlignment="1" applyProtection="1">
      <alignment horizontal="center" vertical="center" shrinkToFit="1"/>
    </xf>
    <xf numFmtId="0" fontId="18" fillId="0" borderId="29" xfId="7" applyFont="1" applyBorder="1" applyAlignment="1" applyProtection="1">
      <alignment horizontal="center" vertical="center"/>
    </xf>
    <xf numFmtId="0" fontId="18" fillId="0" borderId="24" xfId="7" applyFont="1" applyBorder="1" applyAlignment="1" applyProtection="1">
      <alignment horizontal="center" vertical="center"/>
    </xf>
    <xf numFmtId="0" fontId="18" fillId="0" borderId="30" xfId="7" applyFont="1" applyBorder="1" applyAlignment="1" applyProtection="1">
      <alignment horizontal="center" vertical="center"/>
    </xf>
    <xf numFmtId="0" fontId="18" fillId="0" borderId="12" xfId="7" applyFont="1" applyBorder="1" applyAlignment="1" applyProtection="1">
      <alignment horizontal="center" vertical="center"/>
    </xf>
    <xf numFmtId="0" fontId="18" fillId="0" borderId="0" xfId="7" applyFont="1" applyBorder="1" applyAlignment="1" applyProtection="1">
      <alignment horizontal="center" vertical="center"/>
    </xf>
    <xf numFmtId="0" fontId="18" fillId="0" borderId="9" xfId="7" applyFont="1" applyBorder="1" applyAlignment="1" applyProtection="1">
      <alignment horizontal="center" vertical="center"/>
    </xf>
    <xf numFmtId="0" fontId="18" fillId="0" borderId="78" xfId="7" applyFont="1" applyBorder="1" applyAlignment="1" applyProtection="1">
      <alignment horizontal="center" vertical="center"/>
    </xf>
    <xf numFmtId="0" fontId="18" fillId="0" borderId="31" xfId="7" applyFont="1" applyBorder="1" applyAlignment="1" applyProtection="1">
      <alignment horizontal="center" vertical="center"/>
    </xf>
    <xf numFmtId="0" fontId="18" fillId="0" borderId="79" xfId="7" applyFont="1" applyBorder="1" applyAlignment="1" applyProtection="1">
      <alignment horizontal="center" vertical="center"/>
    </xf>
    <xf numFmtId="0" fontId="4" fillId="5" borderId="105" xfId="0" applyFont="1" applyFill="1" applyBorder="1" applyAlignment="1">
      <alignment horizontal="center"/>
    </xf>
    <xf numFmtId="0" fontId="2" fillId="0" borderId="128" xfId="0" applyFont="1" applyBorder="1" applyAlignment="1" applyProtection="1">
      <alignment horizontal="center" vertical="center"/>
      <protection hidden="1"/>
    </xf>
    <xf numFmtId="0" fontId="2" fillId="0" borderId="127" xfId="0" applyFont="1" applyBorder="1" applyAlignment="1" applyProtection="1">
      <alignment horizontal="center" vertical="center"/>
      <protection hidden="1"/>
    </xf>
    <xf numFmtId="0" fontId="2" fillId="0" borderId="129" xfId="0" applyFont="1" applyBorder="1" applyAlignment="1" applyProtection="1">
      <alignment horizontal="center" vertical="center"/>
      <protection hidden="1"/>
    </xf>
    <xf numFmtId="0" fontId="2" fillId="0" borderId="13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102" xfId="0" applyFont="1" applyBorder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left" vertical="top" wrapText="1"/>
      <protection hidden="1"/>
    </xf>
    <xf numFmtId="0" fontId="22" fillId="0" borderId="0" xfId="0" applyFont="1" applyAlignment="1" applyProtection="1">
      <alignment horizontal="left" vertical="top"/>
      <protection hidden="1"/>
    </xf>
    <xf numFmtId="0" fontId="22" fillId="0" borderId="102" xfId="0" applyFont="1" applyBorder="1" applyAlignment="1" applyProtection="1">
      <alignment horizontal="left" vertical="top"/>
      <protection hidden="1"/>
    </xf>
    <xf numFmtId="0" fontId="22" fillId="0" borderId="137" xfId="0" applyFont="1" applyBorder="1" applyAlignment="1" applyProtection="1">
      <alignment horizontal="left" vertical="top"/>
      <protection hidden="1"/>
    </xf>
    <xf numFmtId="0" fontId="22" fillId="0" borderId="138" xfId="0" applyFont="1" applyBorder="1" applyAlignment="1" applyProtection="1">
      <alignment horizontal="left" vertical="top"/>
      <protection hidden="1"/>
    </xf>
    <xf numFmtId="0" fontId="4" fillId="0" borderId="165" xfId="0" applyFont="1" applyBorder="1" applyAlignment="1" applyProtection="1">
      <alignment horizontal="center" vertical="top"/>
      <protection hidden="1"/>
    </xf>
    <xf numFmtId="0" fontId="4" fillId="0" borderId="166" xfId="0" applyFont="1" applyBorder="1" applyAlignment="1" applyProtection="1">
      <alignment horizontal="center" vertical="top"/>
      <protection hidden="1"/>
    </xf>
    <xf numFmtId="0" fontId="4" fillId="0" borderId="167" xfId="0" applyFont="1" applyBorder="1" applyAlignment="1" applyProtection="1">
      <alignment horizontal="center" vertical="top"/>
      <protection hidden="1"/>
    </xf>
    <xf numFmtId="0" fontId="22" fillId="0" borderId="131" xfId="0" applyFont="1" applyBorder="1" applyAlignment="1" applyProtection="1">
      <alignment horizontal="left" vertical="top" wrapText="1"/>
      <protection hidden="1"/>
    </xf>
    <xf numFmtId="0" fontId="22" fillId="0" borderId="168" xfId="0" applyFont="1" applyBorder="1" applyAlignment="1" applyProtection="1">
      <alignment horizontal="left" vertical="top" wrapText="1"/>
      <protection hidden="1"/>
    </xf>
    <xf numFmtId="0" fontId="22" fillId="0" borderId="136" xfId="0" applyFont="1" applyBorder="1" applyAlignment="1" applyProtection="1">
      <alignment horizontal="left" vertical="top" wrapText="1"/>
      <protection hidden="1"/>
    </xf>
    <xf numFmtId="0" fontId="22" fillId="0" borderId="137" xfId="0" applyFont="1" applyBorder="1" applyAlignment="1" applyProtection="1">
      <alignment horizontal="left" vertical="top" wrapText="1"/>
      <protection hidden="1"/>
    </xf>
    <xf numFmtId="0" fontId="22" fillId="0" borderId="170" xfId="0" applyFont="1" applyBorder="1" applyAlignment="1" applyProtection="1">
      <alignment horizontal="left" vertical="top" wrapText="1"/>
      <protection hidden="1"/>
    </xf>
    <xf numFmtId="0" fontId="22" fillId="0" borderId="169" xfId="0" applyFont="1" applyBorder="1" applyAlignment="1" applyProtection="1">
      <alignment horizontal="left" vertical="top" wrapText="1"/>
      <protection hidden="1"/>
    </xf>
    <xf numFmtId="0" fontId="51" fillId="0" borderId="169" xfId="0" applyFont="1" applyBorder="1" applyAlignment="1" applyProtection="1">
      <alignment horizontal="center" vertical="top" wrapText="1"/>
      <protection hidden="1"/>
    </xf>
    <xf numFmtId="0" fontId="51" fillId="0" borderId="0" xfId="0" applyFont="1" applyAlignment="1" applyProtection="1">
      <alignment horizontal="center" vertical="top" wrapText="1"/>
      <protection hidden="1"/>
    </xf>
    <xf numFmtId="0" fontId="51" fillId="0" borderId="168" xfId="0" applyFont="1" applyBorder="1" applyAlignment="1" applyProtection="1">
      <alignment horizontal="center" vertical="top" wrapText="1"/>
      <protection hidden="1"/>
    </xf>
    <xf numFmtId="0" fontId="22" fillId="0" borderId="0" xfId="0" applyFont="1" applyBorder="1" applyAlignment="1" applyProtection="1">
      <alignment horizontal="left" vertical="top" wrapText="1"/>
      <protection hidden="1"/>
    </xf>
    <xf numFmtId="0" fontId="32" fillId="0" borderId="0" xfId="0" applyFont="1" applyAlignment="1">
      <alignment horizontal="center" vertical="center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8" xr:uid="{00000000-0005-0000-0000-000003000000}"/>
    <cellStyle name="Normal 3" xfId="7" xr:uid="{00000000-0005-0000-0000-000004000000}"/>
    <cellStyle name="Normal_TEST GRAPH" xfId="6" xr:uid="{00000000-0005-0000-0000-000005000000}"/>
    <cellStyle name="ปกติ_Quality check resul compare" xfId="3" xr:uid="{00000000-0005-0000-0000-000006000000}"/>
    <cellStyle name="桁区切り [0.00]_Capability stator" xfId="4" xr:uid="{00000000-0005-0000-0000-000007000000}"/>
    <cellStyle name="標準_Capability stator" xfId="5" xr:uid="{00000000-0005-0000-0000-000008000000}"/>
  </cellStyles>
  <dxfs count="35"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fill>
        <patternFill>
          <bgColor rgb="FFFF0000"/>
        </patternFill>
      </fill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/>
        <vertical/>
        <horizontal/>
      </border>
    </dxf>
    <dxf>
      <border>
        <left style="thin">
          <color auto="1"/>
        </left>
        <top/>
        <vertical/>
        <horizontal/>
      </border>
    </dxf>
    <dxf>
      <border>
        <left style="thin">
          <color auto="1"/>
        </left>
        <top/>
        <bottom/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FFCC"/>
      <color rgb="FFFFFFFF"/>
      <color rgb="FF1505E9"/>
      <color rgb="FFFF33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86767397597295E-2"/>
          <c:y val="1.5581616127771262E-2"/>
          <c:w val="0.89840262637600088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Form'!$KD$63:$KD$64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Form'!$KG$63:$KG$64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Form'!$KE$63:$KE$64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Form'!$KG$63:$KG$64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Form'!$KF$63:$KF$64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Form'!$KH$63:$KH$64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Form'!$KB$57:$QF$57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Form'!$KB$58:$QF$58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90220354117847E-2"/>
          <c:y val="1.5581616127771262E-2"/>
          <c:w val="0.89839579949562887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Form'!$DV$63:$DV$64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Form'!$DY$63:$DY$64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Form'!$DW$63:$DW$64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Form'!$DY$63:$DY$64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Form'!$DX$63:$DX$64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Form'!$DZ$63:$DZ$64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Form'!$DT$57:$JX$57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Form'!$DT$58:$JX$58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695530524051062E-2"/>
          <c:y val="1.5581616127771262E-2"/>
          <c:w val="0.89976927881321267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Form'!$KD$20:$KD$21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Form'!$KG$20:$KG$21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Form'!$KE$20:$KE$21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Form'!$KG$20:$KG$21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Form'!$KF$20:$KF$21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Form'!$KH$20:$KH$21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Form'!$KB$14:$QF$14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Form'!$KB$15:$QF$15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817525367840011E-2"/>
          <c:y val="1.5581616127771262E-2"/>
          <c:w val="0.89952808139309226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tx>
            <c:v>AVG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Form'!$DV$20:$DV$21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Form'!$DY$20:$DY$21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tx>
            <c:v>USL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Form'!$DW$20:$DW$21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Form'!$DY$20:$DY$21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Form'!$DX$20:$DX$21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Form'!$DZ$20:$DZ$21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tx>
            <c:v>Normal Dist.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Form'!$DT$14:$JX$14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Form'!$DT$15:$JX$15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35354628306103"/>
          <c:y val="5.2808138729164157E-2"/>
          <c:w val="0.88216199593387135"/>
          <c:h val="0.73309025939115635"/>
        </c:manualLayout>
      </c:layout>
      <c:lineChart>
        <c:grouping val="standard"/>
        <c:varyColors val="0"/>
        <c:ser>
          <c:idx val="0"/>
          <c:order val="0"/>
          <c:tx>
            <c:strRef>
              <c:f>'PE Cpk Form'!$BQ$18</c:f>
              <c:strCache>
                <c:ptCount val="1"/>
                <c:pt idx="0">
                  <c:v>Data 1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val>
            <c:numRef>
              <c:f>'PE Cpk Form'!$BQ$19:$BQ$48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2-4492-91AD-AE57B786F4BE}"/>
            </c:ext>
          </c:extLst>
        </c:ser>
        <c:ser>
          <c:idx val="5"/>
          <c:order val="1"/>
          <c:tx>
            <c:strRef>
              <c:f>'PE Cpk Form'!$BR$18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val>
            <c:numRef>
              <c:f>'PE Cpk Form'!$BR$19:$BR$48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2-4492-91AD-AE57B786F4BE}"/>
            </c:ext>
          </c:extLst>
        </c:ser>
        <c:ser>
          <c:idx val="6"/>
          <c:order val="2"/>
          <c:tx>
            <c:strRef>
              <c:f>'PE Cpk Form'!$BS$18</c:f>
              <c:strCache>
                <c:ptCount val="1"/>
                <c:pt idx="0">
                  <c:v>Data 3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'PE Cpk Form'!$BS$19:$BS$48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42-4492-91AD-AE57B786F4BE}"/>
            </c:ext>
          </c:extLst>
        </c:ser>
        <c:ser>
          <c:idx val="7"/>
          <c:order val="3"/>
          <c:tx>
            <c:strRef>
              <c:f>'PE Cpk Form'!$BT$18</c:f>
              <c:strCache>
                <c:ptCount val="1"/>
                <c:pt idx="0">
                  <c:v>Data 4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'PE Cpk Form'!$BT$19:$BT$48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2-4492-91AD-AE57B786F4BE}"/>
            </c:ext>
          </c:extLst>
        </c:ser>
        <c:ser>
          <c:idx val="3"/>
          <c:order val="4"/>
          <c:tx>
            <c:strRef>
              <c:f>'PE Cpk Form'!$BV$47:$BV$47</c:f>
              <c:strCache>
                <c:ptCount val="1"/>
                <c:pt idx="0">
                  <c:v>USL</c:v>
                </c:pt>
              </c:strCache>
            </c:strRef>
          </c:tx>
          <c:spPr>
            <a:ln w="12700">
              <a:solidFill>
                <a:srgbClr val="333333"/>
              </a:solidFill>
              <a:prstDash val="solid"/>
            </a:ln>
          </c:spPr>
          <c:marker>
            <c:symbol val="none"/>
          </c:marker>
          <c:val>
            <c:numRef>
              <c:f>'PE Cpk Form'!$BW$47:$CZ$47</c:f>
              <c:numCache>
                <c:formatCode>General</c:formatCode>
                <c:ptCount val="3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2-4492-91AD-AE57B786F4BE}"/>
            </c:ext>
          </c:extLst>
        </c:ser>
        <c:ser>
          <c:idx val="4"/>
          <c:order val="5"/>
          <c:tx>
            <c:strRef>
              <c:f>'PE Cpk Form'!$BV$48:$BV$48</c:f>
              <c:strCache>
                <c:ptCount val="1"/>
                <c:pt idx="0">
                  <c:v>LSL</c:v>
                </c:pt>
              </c:strCache>
            </c:strRef>
          </c:tx>
          <c:spPr>
            <a:ln w="12700">
              <a:solidFill>
                <a:srgbClr val="333333"/>
              </a:solidFill>
              <a:prstDash val="solid"/>
            </a:ln>
          </c:spPr>
          <c:marker>
            <c:symbol val="none"/>
          </c:marker>
          <c:val>
            <c:numRef>
              <c:f>'PE Cpk Form'!$BW$48:$CZ$48</c:f>
              <c:numCache>
                <c:formatCode>0.000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42-4492-91AD-AE57B786F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082240"/>
        <c:axId val="346616576"/>
      </c:lineChart>
      <c:catAx>
        <c:axId val="27508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6616576"/>
        <c:crosses val="autoZero"/>
        <c:auto val="1"/>
        <c:lblAlgn val="ctr"/>
        <c:lblOffset val="100"/>
        <c:noMultiLvlLbl val="0"/>
      </c:catAx>
      <c:valAx>
        <c:axId val="346616576"/>
        <c:scaling>
          <c:orientation val="minMax"/>
          <c:min val="0.5"/>
        </c:scaling>
        <c:delete val="0"/>
        <c:axPos val="l"/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Data</a:t>
                </a:r>
              </a:p>
            </c:rich>
          </c:tx>
          <c:layout>
            <c:manualLayout>
              <c:xMode val="edge"/>
              <c:yMode val="edge"/>
              <c:x val="4.2549559353861254E-4"/>
              <c:y val="0.311855725065616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5082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5052116276299084E-3"/>
          <c:y val="0.87982858967725641"/>
          <c:w val="0.9830418935241374"/>
          <c:h val="0.120171410322743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Form'!$BQ$18</c:f>
          <c:strCache>
            <c:ptCount val="1"/>
            <c:pt idx="0">
              <c:v>Data 1</c:v>
            </c:pt>
          </c:strCache>
        </c:strRef>
      </c:tx>
      <c:layout>
        <c:manualLayout>
          <c:xMode val="edge"/>
          <c:yMode val="edge"/>
          <c:x val="9.3589404671999311E-3"/>
          <c:y val="2.857866431973276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54030501089324E-2"/>
          <c:y val="0.53656180305241341"/>
          <c:w val="0.86809224318658285"/>
          <c:h val="0.43782943212276693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Form'!$CJ$37:$CJ$38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AEE-89EE-24A08D866C7B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Form'!$CJ$39:$CJ$40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AEE-89EE-24A08D866C7B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C4-4AEE-89EE-24A08D866C7B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703319731128683"/>
                  <c:y val="0.24389201360916277"/>
                </c:manualLayout>
              </c:layout>
              <c:tx>
                <c:strRef>
                  <c:f>'PE Cpk Form'!$CJ$41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{E8182F8A-BE91-4403-8F47-258264119988}</c15:txfldGUID>
                      <c15:f>'PE Cpk Form'!$CJ$41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6C4-4AEE-89EE-24A08D866C7B}"/>
                </c:ext>
              </c:extLst>
            </c:dLbl>
            <c:dLbl>
              <c:idx val="1"/>
              <c:layout>
                <c:manualLayout>
                  <c:x val="-4.0838770463600439E-2"/>
                  <c:y val="0.21901784416473888"/>
                </c:manualLayout>
              </c:layout>
              <c:tx>
                <c:strRef>
                  <c:f>'PE Cpk Form'!$CJ$42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{EF5A839F-E382-43B3-B614-44609853141E}</c15:txfldGUID>
                      <c15:f>'PE Cpk Form'!$CJ$42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16C4-4AEE-89EE-24A08D866C7B}"/>
                </c:ext>
              </c:extLst>
            </c:dLbl>
            <c:dLbl>
              <c:idx val="2"/>
              <c:layout>
                <c:manualLayout>
                  <c:x val="-0.31956320023038354"/>
                  <c:y val="0.23466197589079149"/>
                </c:manualLayout>
              </c:layout>
              <c:tx>
                <c:strRef>
                  <c:f>'PE Cpk Form'!$CJ$43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{EFD962FB-EBFA-4FE7-84E0-00AD744845FF}</c15:txfldGUID>
                      <c15:f>'PE Cpk Form'!$CJ$43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6C4-4AEE-89EE-24A08D866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Form'!$CJ$41:$CJ$43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C4-4AEE-89EE-24A08D866C7B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Form'!$CJ$37:$CJ$38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C4-4AEE-89EE-24A08D866C7B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Form'!$CJ$39:$CJ$40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C4-4AEE-89EE-24A08D866C7B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6C4-4AEE-89EE-24A08D866C7B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6C4-4AEE-89EE-24A08D866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7664"/>
        <c:axId val="25219840"/>
      </c:scatterChart>
      <c:valAx>
        <c:axId val="2521766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9840"/>
        <c:crosses val="autoZero"/>
        <c:crossBetween val="midCat"/>
      </c:valAx>
      <c:valAx>
        <c:axId val="25219840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7664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Form'!$BR$18</c:f>
          <c:strCache>
            <c:ptCount val="1"/>
            <c:pt idx="0">
              <c:v>Data 2</c:v>
            </c:pt>
          </c:strCache>
        </c:strRef>
      </c:tx>
      <c:layout>
        <c:manualLayout>
          <c:xMode val="edge"/>
          <c:yMode val="edge"/>
          <c:x val="1.4298017603786298E-2"/>
          <c:y val="6.082441022472703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53878406708591E-2"/>
          <c:y val="0.59445737226859507"/>
          <c:w val="0.86809224318658285"/>
          <c:h val="0.37817809010371845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Form'!$CK$37:$CK$38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E-40FB-96F7-7D8893D34F93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Form'!$CK$39:$CK$40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E-40FB-96F7-7D8893D34F93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0E-40FB-96F7-7D8893D34F93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6071438109654815"/>
                  <c:y val="0.23086420983645775"/>
                </c:manualLayout>
              </c:layout>
              <c:tx>
                <c:strRef>
                  <c:f>'PE Cpk Form'!$CK$41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{B098CFE1-2EA9-4FB6-B02C-7B0DF0194395}</c15:txfldGUID>
                      <c15:f>'PE Cpk Form'!$CK$41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CE0E-40FB-96F7-7D8893D34F93}"/>
                </c:ext>
              </c:extLst>
            </c:dLbl>
            <c:dLbl>
              <c:idx val="1"/>
              <c:layout>
                <c:manualLayout>
                  <c:x val="-2.7134345992823453E-2"/>
                  <c:y val="0.18988146114033522"/>
                </c:manualLayout>
              </c:layout>
              <c:tx>
                <c:strRef>
                  <c:f>'PE Cpk Form'!$CK$42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{85670F0D-5D99-43FF-82C9-B63699B997DF}</c15:txfldGUID>
                      <c15:f>'PE Cpk Form'!$CK$42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CE0E-40FB-96F7-7D8893D34F93}"/>
                </c:ext>
              </c:extLst>
            </c:dLbl>
            <c:dLbl>
              <c:idx val="2"/>
              <c:layout>
                <c:manualLayout>
                  <c:x val="-0.32301195513645692"/>
                  <c:y val="0.2057049162353633"/>
                </c:manualLayout>
              </c:layout>
              <c:tx>
                <c:strRef>
                  <c:f>'PE Cpk Form'!$CK$43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{1A8BBFF8-1C04-479F-9A5E-DB0AA433D969}</c15:txfldGUID>
                      <c15:f>'PE Cpk Form'!$CK$43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CE0E-40FB-96F7-7D8893D34F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Form'!$CK$41:$CK$43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0E-40FB-96F7-7D8893D34F93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Form'!$CK$37:$CK$38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0E-40FB-96F7-7D8893D34F93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Form'!$CK$39:$CK$40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0E-40FB-96F7-7D8893D34F93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0E-40FB-96F7-7D8893D34F93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0E-40FB-96F7-7D8893D3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56800"/>
        <c:axId val="25758720"/>
      </c:scatterChart>
      <c:valAx>
        <c:axId val="25756800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758720"/>
        <c:crosses val="autoZero"/>
        <c:crossBetween val="midCat"/>
      </c:valAx>
      <c:valAx>
        <c:axId val="25758720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756800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Form'!$BS$18</c:f>
          <c:strCache>
            <c:ptCount val="1"/>
            <c:pt idx="0">
              <c:v>Data 3</c:v>
            </c:pt>
          </c:strCache>
        </c:strRef>
      </c:tx>
      <c:layout>
        <c:manualLayout>
          <c:xMode val="edge"/>
          <c:yMode val="edge"/>
          <c:x val="1.4298017603786298E-2"/>
          <c:y val="4.575565280466539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53878406708591E-2"/>
          <c:y val="0.57192448111525684"/>
          <c:w val="0.86809224318658285"/>
          <c:h val="0.40136795745471526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Form'!$CL$37:$CL$38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0-4F04-BF5B-71C7A680B9B5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Form'!$CL$39:$CL$40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0-4F04-BF5B-71C7A680B9B5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20-4F04-BF5B-71C7A680B9B5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5712933140319033"/>
                  <c:y val="0.23947714726671923"/>
                </c:manualLayout>
              </c:layout>
              <c:tx>
                <c:strRef>
                  <c:f>'PE Cpk Form'!$CL$41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{44CE0F99-6177-4566-ADD5-2FE9CEDE89ED}</c15:txfldGUID>
                      <c15:f>'PE Cpk Form'!$CL$41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5120-4F04-BF5B-71C7A680B9B5}"/>
                </c:ext>
              </c:extLst>
            </c:dLbl>
            <c:dLbl>
              <c:idx val="1"/>
              <c:layout>
                <c:manualLayout>
                  <c:x val="-1.364856136640369E-2"/>
                  <c:y val="0.23041418915976836"/>
                </c:manualLayout>
              </c:layout>
              <c:tx>
                <c:strRef>
                  <c:f>'PE Cpk Form'!$CL$42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{C2C315CE-2931-4996-A7D8-6D160552F675}</c15:txfldGUID>
                      <c15:f>'PE Cpk Form'!$CL$42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5120-4F04-BF5B-71C7A680B9B5}"/>
                </c:ext>
              </c:extLst>
            </c:dLbl>
            <c:dLbl>
              <c:idx val="2"/>
              <c:layout>
                <c:manualLayout>
                  <c:x val="-0.32039979896134807"/>
                  <c:y val="0.23041418915976836"/>
                </c:manualLayout>
              </c:layout>
              <c:tx>
                <c:strRef>
                  <c:f>'PE Cpk Form'!$CL$43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{5EB20638-6B6B-4629-861F-3BB2920FEB05}</c15:txfldGUID>
                      <c15:f>'PE Cpk Form'!$CL$43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5120-4F04-BF5B-71C7A680B9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Form'!$CL$41:$CL$43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20-4F04-BF5B-71C7A680B9B5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Form'!$CL$37:$CL$38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20-4F04-BF5B-71C7A680B9B5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Form'!$CL$39:$CL$40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20-4F04-BF5B-71C7A680B9B5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20-4F04-BF5B-71C7A680B9B5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20-4F04-BF5B-71C7A680B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9344"/>
        <c:axId val="26091520"/>
      </c:scatterChart>
      <c:valAx>
        <c:axId val="2608934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91520"/>
        <c:crosses val="autoZero"/>
        <c:crossBetween val="midCat"/>
      </c:valAx>
      <c:valAx>
        <c:axId val="26091520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89344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Form'!$BT$18</c:f>
          <c:strCache>
            <c:ptCount val="1"/>
            <c:pt idx="0">
              <c:v>Data 4</c:v>
            </c:pt>
          </c:strCache>
        </c:strRef>
      </c:tx>
      <c:layout>
        <c:manualLayout>
          <c:xMode val="edge"/>
          <c:yMode val="edge"/>
          <c:x val="8.3480546959110499E-3"/>
          <c:y val="3.037572620707634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53878406708591E-2"/>
          <c:y val="0.4677585055652238"/>
          <c:w val="0.86809224318658285"/>
          <c:h val="0.24997924564850429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Form'!$CM$37:$CM$38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7-4138-B6C3-87DF1A79206A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Form'!$CM$39:$CM$40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17-4138-B6C3-87DF1A79206A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17-4138-B6C3-87DF1A79206A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6632847316836946"/>
                  <c:y val="0.22186431182922514"/>
                </c:manualLayout>
              </c:layout>
              <c:tx>
                <c:strRef>
                  <c:f>'PE Cpk Form'!$CM$41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{AC4715C3-F678-4685-873D-DCF09984ED6D}</c15:txfldGUID>
                      <c15:f>'PE Cpk Form'!$CM$41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8817-4138-B6C3-87DF1A79206A}"/>
                </c:ext>
              </c:extLst>
            </c:dLbl>
            <c:dLbl>
              <c:idx val="1"/>
              <c:layout>
                <c:manualLayout>
                  <c:x val="-2.2761300627315951E-2"/>
                  <c:y val="0.20060064360689422"/>
                </c:manualLayout>
              </c:layout>
              <c:tx>
                <c:strRef>
                  <c:f>'PE Cpk Form'!$CM$42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{38F05508-DD78-4E51-A0EA-A1C153E3CBE8}</c15:txfldGUID>
                      <c15:f>'PE Cpk Form'!$CM$42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8817-4138-B6C3-87DF1A79206A}"/>
                </c:ext>
              </c:extLst>
            </c:dLbl>
            <c:dLbl>
              <c:idx val="2"/>
              <c:layout>
                <c:manualLayout>
                  <c:x val="-0.3251450002383664"/>
                  <c:y val="0.18722726736643472"/>
                </c:manualLayout>
              </c:layout>
              <c:tx>
                <c:strRef>
                  <c:f>'PE Cpk Form'!$CM$43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{2F9E80D8-A537-41C2-BB4E-A8F315B2BCAC}</c15:txfldGUID>
                      <c15:f>'PE Cpk Form'!$CM$43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8817-4138-B6C3-87DF1A7920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Form'!$CM$41:$CM$43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17-4138-B6C3-87DF1A79206A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Form'!$CM$37:$CM$38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17-4138-B6C3-87DF1A79206A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Form'!$CM$39:$CM$40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17-4138-B6C3-87DF1A79206A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17-4138-B6C3-87DF1A79206A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17-4138-B6C3-87DF1A792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61504"/>
        <c:axId val="25880064"/>
      </c:scatterChart>
      <c:valAx>
        <c:axId val="2586150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80064"/>
        <c:crosses val="autoZero"/>
        <c:crossBetween val="midCat"/>
      </c:valAx>
      <c:valAx>
        <c:axId val="25880064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61504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hyperlink" Target="https://globaldenso-my.sharepoint.com/:f:/g/personal/adi_setiawan_a2j_ap_denso_com/EjSTZUV6sE5OvLjW6bgu-MMBOQceunaqbNgDhI34U05z6g?e=gfpN1m" TargetMode="Externa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12" Type="http://schemas.openxmlformats.org/officeDocument/2006/relationships/image" Target="../media/image3.emf"/><Relationship Id="rId2" Type="http://schemas.openxmlformats.org/officeDocument/2006/relationships/chart" Target="../charts/chart2.xml"/><Relationship Id="rId16" Type="http://schemas.openxmlformats.org/officeDocument/2006/relationships/hyperlink" Target="https://globaldenso-my.sharepoint.com/:f:/r/personal/adi_setiawan_a2j_ap_denso_com/Documents/Documents/PE%20Apps?csf=1&amp;web=1&amp;e=8tC7PE" TargetMode="Externa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11" Type="http://schemas.openxmlformats.org/officeDocument/2006/relationships/image" Target="../media/image2.png"/><Relationship Id="rId5" Type="http://schemas.openxmlformats.org/officeDocument/2006/relationships/chart" Target="../charts/chart5.xml"/><Relationship Id="rId15" Type="http://schemas.openxmlformats.org/officeDocument/2006/relationships/hyperlink" Target="https://globaldenso-my.sharepoint.com/:b:/g/personal/adi_setiawan_a2j_ap_denso_com/EYvIpjAGXkxOulVDYp6KOYIBXfeWQr2JcvhWhSaxihEpJg?e=O4JZ3F" TargetMode="Externa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Relationship Id="rId14" Type="http://schemas.openxmlformats.org/officeDocument/2006/relationships/hyperlink" Target="https://globaldenso-my.sharepoint.com/:b:/g/personal/adi_setiawan_a2j_ap_denso_com/EdIPKbq7npVKtBqHft8U_r0BEUFyuBvFRCFtBDaGmcTO1A?e=bUetv8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13136</xdr:colOff>
      <xdr:row>5</xdr:row>
      <xdr:rowOff>14262</xdr:rowOff>
    </xdr:from>
    <xdr:to>
      <xdr:col>32</xdr:col>
      <xdr:colOff>97972</xdr:colOff>
      <xdr:row>6</xdr:row>
      <xdr:rowOff>290159</xdr:rowOff>
    </xdr:to>
    <xdr:sp macro="" textlink="">
      <xdr:nvSpPr>
        <xdr:cNvPr id="56" name="Rectangle: Top Corners One Rounded and One Snipped 55">
          <a:extLst>
            <a:ext uri="{FF2B5EF4-FFF2-40B4-BE49-F238E27FC236}">
              <a16:creationId xmlns:a16="http://schemas.microsoft.com/office/drawing/2014/main" id="{2E9650F2-D9C0-2B03-EFD2-E5F476E141C5}"/>
            </a:ext>
          </a:extLst>
        </xdr:cNvPr>
        <xdr:cNvSpPr/>
      </xdr:nvSpPr>
      <xdr:spPr>
        <a:xfrm flipV="1">
          <a:off x="1270436" y="917776"/>
          <a:ext cx="4651393" cy="439183"/>
        </a:xfrm>
        <a:prstGeom prst="snipRoundRect">
          <a:avLst>
            <a:gd name="adj1" fmla="val 50000"/>
            <a:gd name="adj2" fmla="val 427"/>
          </a:avLst>
        </a:prstGeom>
        <a:gradFill flip="none" rotWithShape="1">
          <a:gsLst>
            <a:gs pos="100000">
              <a:srgbClr val="FFC000"/>
            </a:gs>
            <a:gs pos="4000">
              <a:srgbClr val="FFFFFF">
                <a:alpha val="0"/>
              </a:srgbClr>
            </a:gs>
            <a:gs pos="0">
              <a:srgbClr val="FFFFFF">
                <a:alpha val="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29544</xdr:colOff>
      <xdr:row>71</xdr:row>
      <xdr:rowOff>22411</xdr:rowOff>
    </xdr:from>
    <xdr:to>
      <xdr:col>67</xdr:col>
      <xdr:colOff>78441</xdr:colOff>
      <xdr:row>88</xdr:row>
      <xdr:rowOff>145676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79AE15F9-6606-9C26-46E4-B29613907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26</xdr:col>
      <xdr:colOff>18653</xdr:colOff>
      <xdr:row>51</xdr:row>
      <xdr:rowOff>6162</xdr:rowOff>
    </xdr:from>
    <xdr:to>
      <xdr:col>67</xdr:col>
      <xdr:colOff>67235</xdr:colOff>
      <xdr:row>69</xdr:row>
      <xdr:rowOff>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A75FA8DF-05EE-45D3-0697-9C1578717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</xdr:col>
      <xdr:colOff>28575</xdr:colOff>
      <xdr:row>71</xdr:row>
      <xdr:rowOff>19205</xdr:rowOff>
    </xdr:from>
    <xdr:to>
      <xdr:col>23</xdr:col>
      <xdr:colOff>89647</xdr:colOff>
      <xdr:row>88</xdr:row>
      <xdr:rowOff>123264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08DA0B2-D10B-60A8-FD03-E00590DFD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</xdr:col>
      <xdr:colOff>28575</xdr:colOff>
      <xdr:row>51</xdr:row>
      <xdr:rowOff>6164</xdr:rowOff>
    </xdr:from>
    <xdr:to>
      <xdr:col>23</xdr:col>
      <xdr:colOff>89647</xdr:colOff>
      <xdr:row>69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8D95DC28-22C0-1DBD-2CB7-D351AEC9F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21</xdr:col>
      <xdr:colOff>100850</xdr:colOff>
      <xdr:row>13</xdr:row>
      <xdr:rowOff>38100</xdr:rowOff>
    </xdr:from>
    <xdr:to>
      <xdr:col>67</xdr:col>
      <xdr:colOff>63335</xdr:colOff>
      <xdr:row>25</xdr:row>
      <xdr:rowOff>114715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oneCellAnchor>
    <xdr:from>
      <xdr:col>1</xdr:col>
      <xdr:colOff>60512</xdr:colOff>
      <xdr:row>5</xdr:row>
      <xdr:rowOff>38100</xdr:rowOff>
    </xdr:from>
    <xdr:ext cx="1015253" cy="40147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571" y="609600"/>
          <a:ext cx="1015253" cy="401478"/>
        </a:xfrm>
        <a:prstGeom prst="rect">
          <a:avLst/>
        </a:prstGeom>
      </xdr:spPr>
    </xdr:pic>
    <xdr:clientData/>
  </xdr:oneCellAnchor>
  <xdr:twoCellAnchor>
    <xdr:from>
      <xdr:col>40</xdr:col>
      <xdr:colOff>2564</xdr:colOff>
      <xdr:row>45</xdr:row>
      <xdr:rowOff>171450</xdr:rowOff>
    </xdr:from>
    <xdr:to>
      <xdr:col>67</xdr:col>
      <xdr:colOff>111009</xdr:colOff>
      <xdr:row>48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727214" y="7172325"/>
          <a:ext cx="324217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n-US" sz="700" i="1">
              <a:latin typeface="Arial Narrow" panose="020B0606020202030204" pitchFamily="34" charset="0"/>
            </a:rPr>
            <a:t>Note: F</a:t>
          </a:r>
          <a:r>
            <a:rPr lang="en-US" sz="700" i="1" baseline="0">
              <a:latin typeface="Arial Narrow" panose="020B0606020202030204" pitchFamily="34" charset="0"/>
            </a:rPr>
            <a:t>ill data in yellow column only, others column inputed by system.</a:t>
          </a:r>
        </a:p>
        <a:p>
          <a:pPr algn="r"/>
          <a:r>
            <a:rPr lang="en-US" sz="700" i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For Cp -Cpk result judge next action &amp; activity based on DPS0300 page 34 of 48 ~ 37 of 48</a:t>
          </a:r>
          <a:endParaRPr lang="en-US" sz="7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42</xdr:col>
      <xdr:colOff>99688</xdr:colOff>
      <xdr:row>27</xdr:row>
      <xdr:rowOff>3836</xdr:rowOff>
    </xdr:from>
    <xdr:to>
      <xdr:col>66</xdr:col>
      <xdr:colOff>107674</xdr:colOff>
      <xdr:row>32</xdr:row>
      <xdr:rowOff>6017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42</xdr:col>
      <xdr:colOff>106401</xdr:colOff>
      <xdr:row>31</xdr:row>
      <xdr:rowOff>164340</xdr:rowOff>
    </xdr:from>
    <xdr:to>
      <xdr:col>67</xdr:col>
      <xdr:colOff>9525</xdr:colOff>
      <xdr:row>36</xdr:row>
      <xdr:rowOff>157321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twoCellAnchor>
  <xdr:twoCellAnchor>
    <xdr:from>
      <xdr:col>42</xdr:col>
      <xdr:colOff>104097</xdr:colOff>
      <xdr:row>36</xdr:row>
      <xdr:rowOff>144779</xdr:rowOff>
    </xdr:from>
    <xdr:to>
      <xdr:col>66</xdr:col>
      <xdr:colOff>104775</xdr:colOff>
      <xdr:row>42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twoCellAnchor>
  <xdr:twoCellAnchor>
    <xdr:from>
      <xdr:col>43</xdr:col>
      <xdr:colOff>12209</xdr:colOff>
      <xdr:row>41</xdr:row>
      <xdr:rowOff>156748</xdr:rowOff>
    </xdr:from>
    <xdr:to>
      <xdr:col>67</xdr:col>
      <xdr:colOff>11207</xdr:colOff>
      <xdr:row>47</xdr:row>
      <xdr:rowOff>20546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twoCellAnchor>
  <xdr:twoCellAnchor editAs="oneCell">
    <xdr:from>
      <xdr:col>10</xdr:col>
      <xdr:colOff>19827</xdr:colOff>
      <xdr:row>35</xdr:row>
      <xdr:rowOff>4991</xdr:rowOff>
    </xdr:from>
    <xdr:to>
      <xdr:col>20</xdr:col>
      <xdr:colOff>95251</xdr:colOff>
      <xdr:row>42</xdr:row>
      <xdr:rowOff>10027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1" r="3843"/>
        <a:stretch/>
      </xdr:blipFill>
      <xdr:spPr>
        <a:xfrm>
          <a:off x="3134502" y="6224816"/>
          <a:ext cx="1399399" cy="1138511"/>
        </a:xfrm>
        <a:prstGeom prst="rect">
          <a:avLst/>
        </a:prstGeom>
      </xdr:spPr>
    </xdr:pic>
    <xdr:clientData/>
  </xdr:twoCellAnchor>
  <xdr:twoCellAnchor>
    <xdr:from>
      <xdr:col>9</xdr:col>
      <xdr:colOff>45645</xdr:colOff>
      <xdr:row>28</xdr:row>
      <xdr:rowOff>152986</xdr:rowOff>
    </xdr:from>
    <xdr:to>
      <xdr:col>23</xdr:col>
      <xdr:colOff>101754</xdr:colOff>
      <xdr:row>35</xdr:row>
      <xdr:rowOff>23036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3046020" y="5201236"/>
          <a:ext cx="1837284" cy="1003525"/>
          <a:chOff x="3059208" y="4300024"/>
          <a:chExt cx="1858533" cy="998396"/>
        </a:xfrm>
      </xdr:grpSpPr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3087415" y="4799651"/>
            <a:ext cx="1577675" cy="164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l-GR" sz="700" b="1"/>
              <a:t>σ</a:t>
            </a:r>
            <a:r>
              <a:rPr lang="en-US" sz="700"/>
              <a:t>             </a:t>
            </a:r>
            <a:r>
              <a:rPr lang="en-US" sz="1000" b="1"/>
              <a:t>=</a:t>
            </a:r>
            <a:r>
              <a:rPr lang="en-US" sz="700"/>
              <a:t> Standard</a:t>
            </a:r>
            <a:r>
              <a:rPr lang="en-US" sz="700" baseline="0"/>
              <a:t> Deviation</a:t>
            </a:r>
            <a:endParaRPr lang="en-US" sz="7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 txBox="1"/>
            </xdr:nvSpPr>
            <xdr:spPr>
              <a:xfrm>
                <a:off x="3059208" y="4716032"/>
                <a:ext cx="1858533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l-GR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Σ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="1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i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</m:acc>
                  </m:oMath>
                </a14:m>
                <a:r>
                  <a:rPr lang="en-US" sz="800" b="1">
                    <a:latin typeface="Arial Narrow" panose="020B0606020202030204" pitchFamily="34" charset="0"/>
                  </a:rPr>
                  <a:t>)</a:t>
                </a:r>
                <a:r>
                  <a:rPr lang="en-US" sz="800" b="1" baseline="30000">
                    <a:latin typeface="Arial Narrow" panose="020B0606020202030204" pitchFamily="34" charset="0"/>
                  </a:rPr>
                  <a:t>2</a:t>
                </a:r>
                <a:r>
                  <a:rPr lang="en-US" sz="300" b="1">
                    <a:latin typeface="Arial Narrow" panose="020B0606020202030204" pitchFamily="34" charset="0"/>
                  </a:rPr>
                  <a:t> </a:t>
                </a:r>
                <a:r>
                  <a:rPr lang="en-US" sz="300">
                    <a:latin typeface="Arial Narrow" panose="020B0606020202030204" pitchFamily="34" charset="0"/>
                  </a:rPr>
                  <a:t>   </a:t>
                </a:r>
                <a:r>
                  <a:rPr lang="en-US" sz="1000">
                    <a:latin typeface="Arial Narrow" panose="020B0606020202030204" pitchFamily="34" charset="0"/>
                  </a:rPr>
                  <a:t>=</a:t>
                </a:r>
                <a:r>
                  <a:rPr lang="en-US" sz="300">
                    <a:latin typeface="Arial Narrow" panose="020B0606020202030204" pitchFamily="34" charset="0"/>
                  </a:rPr>
                  <a:t> 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1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a14:m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a14:m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+..+(X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n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a14:m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 </a:t>
                </a:r>
                <a:endParaRPr lang="en-US" sz="300">
                  <a:latin typeface="Arial Narrow" panose="020B0606020202030204" pitchFamily="34" charset="0"/>
                </a:endParaRPr>
              </a:p>
            </xdr:txBody>
          </xdr:sp>
        </mc:Choice>
        <mc:Fallback xmlns="">
          <xdr:sp macro="" textlink="">
            <xdr:nvSpPr>
              <xdr:cNvPr id="24" name="TextBox 23"/>
              <xdr:cNvSpPr txBox="1"/>
            </xdr:nvSpPr>
            <xdr:spPr>
              <a:xfrm>
                <a:off x="3059208" y="4716032"/>
                <a:ext cx="1858533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l-GR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Σ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="1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i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𝑿 ̅</a:t>
                </a:r>
                <a:r>
                  <a:rPr lang="en-US" sz="800" b="1">
                    <a:latin typeface="Arial Narrow" panose="020B0606020202030204" pitchFamily="34" charset="0"/>
                  </a:rPr>
                  <a:t>)</a:t>
                </a:r>
                <a:r>
                  <a:rPr lang="en-US" sz="800" b="1" baseline="30000">
                    <a:latin typeface="Arial Narrow" panose="020B0606020202030204" pitchFamily="34" charset="0"/>
                  </a:rPr>
                  <a:t>2</a:t>
                </a:r>
                <a:r>
                  <a:rPr lang="en-US" sz="300" b="1">
                    <a:latin typeface="Arial Narrow" panose="020B0606020202030204" pitchFamily="34" charset="0"/>
                  </a:rPr>
                  <a:t> </a:t>
                </a:r>
                <a:r>
                  <a:rPr lang="en-US" sz="300">
                    <a:latin typeface="Arial Narrow" panose="020B0606020202030204" pitchFamily="34" charset="0"/>
                  </a:rPr>
                  <a:t>   </a:t>
                </a:r>
                <a:r>
                  <a:rPr lang="en-US" sz="1000">
                    <a:latin typeface="Arial Narrow" panose="020B0606020202030204" pitchFamily="34" charset="0"/>
                  </a:rPr>
                  <a:t>=</a:t>
                </a:r>
                <a:r>
                  <a:rPr lang="en-US" sz="300">
                    <a:latin typeface="Arial Narrow" panose="020B0606020202030204" pitchFamily="34" charset="0"/>
                  </a:rPr>
                  <a:t> 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1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𝑋 ̅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𝑋 ̅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+..+(X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n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𝑋 ̅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 </a:t>
                </a:r>
                <a:endParaRPr lang="en-US" sz="300">
                  <a:latin typeface="Arial Narrow" panose="020B0606020202030204" pitchFamily="34" charset="0"/>
                </a:endParaRPr>
              </a:p>
            </xdr:txBody>
          </xdr:sp>
        </mc:Fallback>
      </mc:AlternateContent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3084858" y="4901026"/>
            <a:ext cx="1577675" cy="164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X</a:t>
            </a:r>
            <a:r>
              <a:rPr lang="en-US" sz="700"/>
              <a:t>             </a:t>
            </a:r>
            <a:r>
              <a:rPr lang="en-US" sz="1000" b="1"/>
              <a:t>=</a:t>
            </a:r>
            <a:r>
              <a:rPr lang="en-US" sz="700"/>
              <a:t> n value</a:t>
            </a: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6" name="TextBox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 txBox="1"/>
            </xdr:nvSpPr>
            <xdr:spPr>
              <a:xfrm>
                <a:off x="3072037" y="5023913"/>
                <a:ext cx="1577675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7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7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</m:acc>
                  </m:oMath>
                </a14:m>
                <a:r>
                  <a:rPr lang="en-US" sz="700"/>
                  <a:t>             </a:t>
                </a:r>
                <a:r>
                  <a:rPr lang="en-US" sz="1000" b="1"/>
                  <a:t>=</a:t>
                </a:r>
                <a:r>
                  <a:rPr lang="en-US" sz="700"/>
                  <a:t> Average</a:t>
                </a:r>
                <a:r>
                  <a:rPr lang="en-US" sz="700" baseline="0"/>
                  <a:t> </a:t>
                </a:r>
                <a:r>
                  <a:rPr lang="en-US" sz="700"/>
                  <a:t>n value</a:t>
                </a:r>
              </a:p>
            </xdr:txBody>
          </xdr:sp>
        </mc:Choice>
        <mc:Fallback xmlns="">
          <xdr:sp macro="" textlink="">
            <xdr:nvSpPr>
              <xdr:cNvPr id="26" name="TextBox 25"/>
              <xdr:cNvSpPr txBox="1"/>
            </xdr:nvSpPr>
            <xdr:spPr>
              <a:xfrm>
                <a:off x="3072037" y="5023913"/>
                <a:ext cx="1577675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r>
                  <a:rPr lang="en-US" sz="7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𝑿 ̅</a:t>
                </a:r>
                <a:r>
                  <a:rPr lang="en-US" sz="700"/>
                  <a:t>             </a:t>
                </a:r>
                <a:r>
                  <a:rPr lang="en-US" sz="1000" b="1"/>
                  <a:t>=</a:t>
                </a:r>
                <a:r>
                  <a:rPr lang="en-US" sz="700"/>
                  <a:t> Average</a:t>
                </a:r>
                <a:r>
                  <a:rPr lang="en-US" sz="700" baseline="0"/>
                  <a:t> </a:t>
                </a:r>
                <a:r>
                  <a:rPr lang="en-US" sz="700"/>
                  <a:t>n value</a:t>
                </a:r>
              </a:p>
            </xdr:txBody>
          </xdr:sp>
        </mc:Fallback>
      </mc:AlternateContent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3082965" y="5134240"/>
            <a:ext cx="1577675" cy="164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n</a:t>
            </a:r>
            <a:r>
              <a:rPr lang="en-US" sz="700"/>
              <a:t>             </a:t>
            </a:r>
            <a:r>
              <a:rPr lang="en-US" sz="1000" b="1"/>
              <a:t>=</a:t>
            </a:r>
            <a:r>
              <a:rPr lang="en-US" sz="700"/>
              <a:t> Sample ammount</a:t>
            </a:r>
          </a:p>
        </xdr:txBody>
      </xdr: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3142957" y="4300024"/>
            <a:ext cx="1383513" cy="446722"/>
            <a:chOff x="2751715" y="6990611"/>
            <a:chExt cx="1284504" cy="442551"/>
          </a:xfrm>
        </xdr:grpSpPr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3148785" y="7029459"/>
              <a:ext cx="798135" cy="402561"/>
              <a:chOff x="2210756" y="7107115"/>
              <a:chExt cx="633245" cy="341509"/>
            </a:xfrm>
          </xdr:grpSpPr>
          <xdr:cxnSp macro="">
            <xdr:nvCxnSpPr>
              <xdr:cNvPr id="20" name="Straight Connector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CxnSpPr/>
            </xdr:nvCxnSpPr>
            <xdr:spPr>
              <a:xfrm>
                <a:off x="2210756" y="7280105"/>
                <a:ext cx="43962" cy="168519"/>
              </a:xfrm>
              <a:prstGeom prst="line">
                <a:avLst/>
              </a:prstGeom>
              <a:ln w="1270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Connector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CxnSpPr/>
            </xdr:nvCxnSpPr>
            <xdr:spPr>
              <a:xfrm flipH="1">
                <a:off x="2252106" y="7107115"/>
                <a:ext cx="70530" cy="336814"/>
              </a:xfrm>
              <a:prstGeom prst="line">
                <a:avLst/>
              </a:prstGeom>
              <a:ln w="1270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Straight Connector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CxnSpPr/>
            </xdr:nvCxnSpPr>
            <xdr:spPr>
              <a:xfrm>
                <a:off x="2329962" y="7109712"/>
                <a:ext cx="514039" cy="0"/>
              </a:xfrm>
              <a:prstGeom prst="line">
                <a:avLst/>
              </a:prstGeom>
              <a:ln w="1270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/>
          </xdr:nvCxnSpPr>
          <xdr:spPr>
            <a:xfrm>
              <a:off x="3269779" y="7240121"/>
              <a:ext cx="605705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3334021" y="7172310"/>
              <a:ext cx="543256" cy="2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 - 1</a:t>
              </a:r>
              <a:endParaRPr lang="en-US" sz="1000" baseline="30000"/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2751715" y="7062899"/>
              <a:ext cx="480973" cy="2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l-GR" sz="1600" b="1"/>
                <a:t>σ</a:t>
              </a:r>
              <a:r>
                <a:rPr lang="en-US" sz="1600" b="1"/>
                <a:t> = </a:t>
              </a: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SpPr txBox="1"/>
              </xdr:nvSpPr>
              <xdr:spPr>
                <a:xfrm>
                  <a:off x="3221514" y="6990611"/>
                  <a:ext cx="814705" cy="27218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l-GR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Σ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(X</a:t>
                  </a:r>
                  <a:r>
                    <a:rPr lang="en-US" sz="1400" b="1" baseline="-25000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i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-</a:t>
                  </a:r>
                  <a14:m>
                    <m:oMath xmlns:m="http://schemas.openxmlformats.org/officeDocument/2006/math">
                      <m:acc>
                        <m:accPr>
                          <m:chr m:val="̅"/>
                          <m:ctrlPr>
                            <a:rPr lang="en-US" sz="14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en-US" sz="14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𝑿</m:t>
                          </m:r>
                        </m:e>
                      </m:acc>
                    </m:oMath>
                  </a14:m>
                  <a:r>
                    <a:rPr lang="en-US" sz="1400" b="1">
                      <a:latin typeface="Arial Narrow" panose="020B0606020202030204" pitchFamily="34" charset="0"/>
                    </a:rPr>
                    <a:t>)</a:t>
                  </a:r>
                  <a:r>
                    <a:rPr lang="en-US" sz="1400" b="1" baseline="30000">
                      <a:latin typeface="Arial Narrow" panose="020B0606020202030204" pitchFamily="34" charset="0"/>
                    </a:rPr>
                    <a:t>2</a:t>
                  </a:r>
                  <a:r>
                    <a:rPr lang="en-US" sz="900" b="1">
                      <a:latin typeface="Arial Narrow" panose="020B0606020202030204" pitchFamily="34" charset="0"/>
                    </a:rPr>
                    <a:t> </a:t>
                  </a:r>
                  <a:r>
                    <a:rPr lang="en-US" sz="900">
                      <a:latin typeface="Arial Narrow" panose="020B0606020202030204" pitchFamily="34" charset="0"/>
                    </a:rPr>
                    <a:t>  </a:t>
                  </a:r>
                </a:p>
              </xdr:txBody>
            </xdr:sp>
          </mc:Choice>
          <mc:Fallback xmlns="">
            <xdr:sp macro="" textlink="">
              <xdr:nvSpPr>
                <xdr:cNvPr id="19" name="TextBox 18"/>
                <xdr:cNvSpPr txBox="1"/>
              </xdr:nvSpPr>
              <xdr:spPr>
                <a:xfrm>
                  <a:off x="3221514" y="6990611"/>
                  <a:ext cx="814705" cy="27218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l-GR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Σ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(X</a:t>
                  </a:r>
                  <a:r>
                    <a:rPr lang="en-US" sz="1400" b="1" baseline="-25000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i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-</a:t>
                  </a:r>
                  <a:r>
                    <a:rPr lang="en-US" sz="14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𝑿 ̅</a:t>
                  </a:r>
                  <a:r>
                    <a:rPr lang="en-US" sz="1400" b="1">
                      <a:latin typeface="Arial Narrow" panose="020B0606020202030204" pitchFamily="34" charset="0"/>
                    </a:rPr>
                    <a:t>)</a:t>
                  </a:r>
                  <a:r>
                    <a:rPr lang="en-US" sz="1400" b="1" baseline="30000">
                      <a:latin typeface="Arial Narrow" panose="020B0606020202030204" pitchFamily="34" charset="0"/>
                    </a:rPr>
                    <a:t>2</a:t>
                  </a:r>
                  <a:r>
                    <a:rPr lang="en-US" sz="900" b="1">
                      <a:latin typeface="Arial Narrow" panose="020B0606020202030204" pitchFamily="34" charset="0"/>
                    </a:rPr>
                    <a:t> </a:t>
                  </a:r>
                  <a:r>
                    <a:rPr lang="en-US" sz="900">
                      <a:latin typeface="Arial Narrow" panose="020B0606020202030204" pitchFamily="34" charset="0"/>
                    </a:rPr>
                    <a:t>  </a:t>
                  </a:r>
                </a:p>
              </xdr:txBody>
            </xdr:sp>
          </mc:Fallback>
        </mc:AlternateContent>
      </xdr:grpSp>
    </xdr:grpSp>
    <xdr:clientData/>
  </xdr:twoCellAnchor>
  <xdr:twoCellAnchor>
    <xdr:from>
      <xdr:col>12</xdr:col>
      <xdr:colOff>75650</xdr:colOff>
      <xdr:row>20</xdr:row>
      <xdr:rowOff>129872</xdr:rowOff>
    </xdr:from>
    <xdr:to>
      <xdr:col>17</xdr:col>
      <xdr:colOff>106398</xdr:colOff>
      <xdr:row>22</xdr:row>
      <xdr:rowOff>65098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3457025" y="3006422"/>
              <a:ext cx="71654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USL -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𝑿</m:t>
                      </m:r>
                    </m:e>
                  </m:acc>
                </m:oMath>
              </a14:m>
              <a:r>
                <a:rPr lang="en-US" sz="900" b="1">
                  <a:latin typeface="Arial Narrow" panose="020B0606020202030204" pitchFamily="34" charset="0"/>
                </a:rPr>
                <a:t>   </a:t>
              </a:r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3457025" y="3006422"/>
              <a:ext cx="71654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USL - </a:t>
              </a:r>
              <a:r>
                <a:rPr lang="en-US" sz="9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𝑿 ̅</a:t>
              </a:r>
              <a:r>
                <a:rPr lang="en-US" sz="900" b="1">
                  <a:latin typeface="Arial Narrow" panose="020B0606020202030204" pitchFamily="34" charset="0"/>
                </a:rPr>
                <a:t>   </a:t>
              </a:r>
            </a:p>
          </xdr:txBody>
        </xdr:sp>
      </mc:Fallback>
    </mc:AlternateContent>
    <xdr:clientData/>
  </xdr:twoCellAnchor>
  <xdr:twoCellAnchor>
    <xdr:from>
      <xdr:col>15</xdr:col>
      <xdr:colOff>79182</xdr:colOff>
      <xdr:row>21</xdr:row>
      <xdr:rowOff>16909</xdr:rowOff>
    </xdr:from>
    <xdr:to>
      <xdr:col>17</xdr:col>
      <xdr:colOff>61169</xdr:colOff>
      <xdr:row>22</xdr:row>
      <xdr:rowOff>120654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908232" y="3055384"/>
          <a:ext cx="220112" cy="265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ea typeface="+mn-ea"/>
              <a:cs typeface="+mn-cs"/>
            </a:rPr>
            <a:t>;</a:t>
          </a:r>
          <a:endParaRPr lang="en-US" sz="11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12</xdr:col>
      <xdr:colOff>168461</xdr:colOff>
      <xdr:row>21</xdr:row>
      <xdr:rowOff>47810</xdr:rowOff>
    </xdr:from>
    <xdr:to>
      <xdr:col>20</xdr:col>
      <xdr:colOff>41671</xdr:colOff>
      <xdr:row>22</xdr:row>
      <xdr:rowOff>116377</xdr:rowOff>
    </xdr:to>
    <xdr:sp macro="" textlink="">
      <xdr:nvSpPr>
        <xdr:cNvPr id="30" name="Double Brac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549836" y="3086285"/>
          <a:ext cx="930485" cy="230492"/>
        </a:xfrm>
        <a:prstGeom prst="bracePair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9</xdr:col>
      <xdr:colOff>81361</xdr:colOff>
      <xdr:row>22</xdr:row>
      <xdr:rowOff>135164</xdr:rowOff>
    </xdr:from>
    <xdr:to>
      <xdr:col>21</xdr:col>
      <xdr:colOff>89508</xdr:colOff>
      <xdr:row>24</xdr:row>
      <xdr:rowOff>150029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081736" y="4211864"/>
          <a:ext cx="1560722" cy="338715"/>
          <a:chOff x="3070745" y="2910869"/>
          <a:chExt cx="1583436" cy="338681"/>
        </a:xfrm>
      </xdr:grpSpPr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3070745" y="2910869"/>
            <a:ext cx="1557542" cy="1616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Tolerance </a:t>
            </a:r>
            <a:r>
              <a:rPr lang="en-US" sz="1000" b="1"/>
              <a:t>=</a:t>
            </a:r>
            <a:r>
              <a:rPr lang="en-US" sz="700"/>
              <a:t> USL - LSL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3078072" y="2999286"/>
            <a:ext cx="1557543" cy="1616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USL            </a:t>
            </a:r>
            <a:r>
              <a:rPr lang="en-US" sz="1000" b="1"/>
              <a:t>=</a:t>
            </a:r>
            <a:r>
              <a:rPr lang="en-US" sz="700"/>
              <a:t> Upper</a:t>
            </a:r>
            <a:r>
              <a:rPr lang="en-US" sz="700" baseline="0"/>
              <a:t> Standard Limit</a:t>
            </a:r>
            <a:endParaRPr lang="en-US" sz="7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3096638" y="3087905"/>
            <a:ext cx="1557543" cy="1616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LSL            </a:t>
            </a:r>
            <a:r>
              <a:rPr lang="en-US" sz="1000" b="1"/>
              <a:t>=</a:t>
            </a:r>
            <a:r>
              <a:rPr lang="en-US" sz="700"/>
              <a:t> Lower</a:t>
            </a:r>
            <a:r>
              <a:rPr lang="en-US" sz="700" baseline="0"/>
              <a:t> Standard Limit</a:t>
            </a:r>
            <a:endParaRPr lang="en-US" sz="700"/>
          </a:p>
        </xdr:txBody>
      </xdr:sp>
    </xdr:grpSp>
    <xdr:clientData/>
  </xdr:twoCellAnchor>
  <xdr:twoCellAnchor>
    <xdr:from>
      <xdr:col>16</xdr:col>
      <xdr:colOff>35130</xdr:colOff>
      <xdr:row>20</xdr:row>
      <xdr:rowOff>132302</xdr:rowOff>
    </xdr:from>
    <xdr:to>
      <xdr:col>21</xdr:col>
      <xdr:colOff>16253</xdr:colOff>
      <xdr:row>22</xdr:row>
      <xdr:rowOff>67528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3988005" y="3008852"/>
              <a:ext cx="58119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𝑿</m:t>
                      </m:r>
                    </m:e>
                  </m:acc>
                </m:oMath>
              </a14:m>
              <a:r>
                <a:rPr lang="en-US" sz="900" b="1">
                  <a:latin typeface="Arial Narrow" panose="020B0606020202030204" pitchFamily="34" charset="0"/>
                </a:rPr>
                <a:t> - LSL  </a:t>
              </a:r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3988005" y="3008852"/>
              <a:ext cx="58119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𝑿 ̅</a:t>
              </a:r>
              <a:r>
                <a:rPr lang="en-US" sz="900" b="1">
                  <a:latin typeface="Arial Narrow" panose="020B0606020202030204" pitchFamily="34" charset="0"/>
                </a:rPr>
                <a:t> - LSL  </a:t>
              </a:r>
            </a:p>
          </xdr:txBody>
        </xdr:sp>
      </mc:Fallback>
    </mc:AlternateContent>
    <xdr:clientData/>
  </xdr:twoCellAnchor>
  <xdr:twoCellAnchor>
    <xdr:from>
      <xdr:col>10</xdr:col>
      <xdr:colOff>41674</xdr:colOff>
      <xdr:row>19</xdr:row>
      <xdr:rowOff>25006</xdr:rowOff>
    </xdr:from>
    <xdr:to>
      <xdr:col>20</xdr:col>
      <xdr:colOff>96442</xdr:colOff>
      <xdr:row>23</xdr:row>
      <xdr:rowOff>62373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156349" y="2739631"/>
          <a:ext cx="1378743" cy="685067"/>
        </a:xfrm>
        <a:prstGeom prst="rect">
          <a:avLst/>
        </a:prstGeom>
        <a:solidFill>
          <a:srgbClr val="FFFFFF">
            <a:alpha val="1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23211</xdr:colOff>
      <xdr:row>16</xdr:row>
      <xdr:rowOff>11207</xdr:rowOff>
    </xdr:from>
    <xdr:to>
      <xdr:col>72</xdr:col>
      <xdr:colOff>44822</xdr:colOff>
      <xdr:row>48</xdr:row>
      <xdr:rowOff>52028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884387" y="3081619"/>
          <a:ext cx="2206759" cy="5139497"/>
        </a:xfrm>
        <a:prstGeom prst="flowChartProcess">
          <a:avLst/>
        </a:prstGeom>
        <a:solidFill>
          <a:schemeClr val="accent2">
            <a:alpha val="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PrintsWithSheet="0"/>
  </xdr:twoCellAnchor>
  <xdr:twoCellAnchor>
    <xdr:from>
      <xdr:col>56</xdr:col>
      <xdr:colOff>47377</xdr:colOff>
      <xdr:row>26</xdr:row>
      <xdr:rowOff>73931</xdr:rowOff>
    </xdr:from>
    <xdr:to>
      <xdr:col>59</xdr:col>
      <xdr:colOff>110674</xdr:colOff>
      <xdr:row>26</xdr:row>
      <xdr:rowOff>73931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8648452" y="4836431"/>
          <a:ext cx="40619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41414</xdr:colOff>
      <xdr:row>42</xdr:row>
      <xdr:rowOff>41414</xdr:rowOff>
    </xdr:from>
    <xdr:to>
      <xdr:col>20</xdr:col>
      <xdr:colOff>91109</xdr:colOff>
      <xdr:row>46</xdr:row>
      <xdr:rowOff>150813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5675" y="7172740"/>
          <a:ext cx="1374912" cy="863117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5</xdr:col>
      <xdr:colOff>519386</xdr:colOff>
      <xdr:row>4</xdr:row>
      <xdr:rowOff>127188</xdr:rowOff>
    </xdr:from>
    <xdr:to>
      <xdr:col>9</xdr:col>
      <xdr:colOff>90891</xdr:colOff>
      <xdr:row>6</xdr:row>
      <xdr:rowOff>301441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2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 txBox="1"/>
          </xdr:nvSpPr>
          <xdr:spPr>
            <a:xfrm>
              <a:off x="1195661" y="698688"/>
              <a:ext cx="1895605" cy="52667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28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𝑷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𝑬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𝑭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e>
                    </m:rad>
                  </m:oMath>
                </m:oMathPara>
              </a14:m>
              <a:endParaRPr lang="en-US" sz="2800">
                <a:solidFill>
                  <a:srgbClr val="1505E9"/>
                </a:solidFill>
              </a:endParaRPr>
            </a:p>
          </xdr:txBody>
        </xdr:sp>
      </mc:Choice>
      <mc:Fallback xmlns="">
        <xdr:sp macro="" textlink="">
          <xdr:nvSpPr>
            <xdr:cNvPr id="45" name="TextBox 2"/>
            <xdr:cNvSpPr txBox="1"/>
          </xdr:nvSpPr>
          <xdr:spPr>
            <a:xfrm>
              <a:off x="1195661" y="698688"/>
              <a:ext cx="1895605" cy="52667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28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en-GB" sz="2800" b="1" i="0">
                  <a:solidFill>
                    <a:srgbClr val="1505E9"/>
                  </a:solidFill>
                  <a:latin typeface="Cambria Math" panose="02040503050406030204" pitchFamily="18" charset="0"/>
                </a:rPr>
                <a:t>𝑷.𝑬.𝑪.𝑭.</a:t>
              </a:r>
              <a:r>
                <a:rPr lang="en-GB" sz="28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)</a:t>
              </a:r>
              <a:endParaRPr lang="en-US" sz="2800">
                <a:solidFill>
                  <a:srgbClr val="1505E9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30079</xdr:colOff>
      <xdr:row>3</xdr:row>
      <xdr:rowOff>69122</xdr:rowOff>
    </xdr:from>
    <xdr:to>
      <xdr:col>21</xdr:col>
      <xdr:colOff>65690</xdr:colOff>
      <xdr:row>4</xdr:row>
      <xdr:rowOff>157657</xdr:rowOff>
    </xdr:to>
    <xdr:sp macro="" textlink="">
      <xdr:nvSpPr>
        <xdr:cNvPr id="13" name="Bevel 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/>
        </xdr:cNvSpPr>
      </xdr:nvSpPr>
      <xdr:spPr>
        <a:xfrm>
          <a:off x="3380251" y="640622"/>
          <a:ext cx="1204887" cy="233052"/>
        </a:xfrm>
        <a:prstGeom prst="bevel">
          <a:avLst>
            <a:gd name="adj" fmla="val 10825"/>
          </a:avLst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1">
              <a:solidFill>
                <a:sysClr val="windowText" lastClr="000000"/>
              </a:solidFill>
            </a:rPr>
            <a:t>Update Version</a:t>
          </a:r>
        </a:p>
      </xdr:txBody>
    </xdr:sp>
    <xdr:clientData fPrintsWithSheet="0"/>
  </xdr:twoCellAnchor>
  <xdr:twoCellAnchor>
    <xdr:from>
      <xdr:col>49</xdr:col>
      <xdr:colOff>51018</xdr:colOff>
      <xdr:row>26</xdr:row>
      <xdr:rowOff>78443</xdr:rowOff>
    </xdr:from>
    <xdr:to>
      <xdr:col>52</xdr:col>
      <xdr:colOff>110290</xdr:colOff>
      <xdr:row>26</xdr:row>
      <xdr:rowOff>78443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 flipV="1">
          <a:off x="7896610" y="4825904"/>
          <a:ext cx="4051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66675</xdr:colOff>
      <xdr:row>13</xdr:row>
      <xdr:rowOff>28575</xdr:rowOff>
    </xdr:from>
    <xdr:ext cx="460639" cy="25769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9353550" y="2686050"/>
          <a:ext cx="460639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+mj-lt"/>
            </a:rPr>
            <a:t>/ / /</a:t>
          </a:r>
        </a:p>
      </xdr:txBody>
    </xdr:sp>
    <xdr:clientData fLocksWithSheet="0"/>
  </xdr:oneCellAnchor>
  <xdr:oneCellAnchor>
    <xdr:from>
      <xdr:col>63</xdr:col>
      <xdr:colOff>9525</xdr:colOff>
      <xdr:row>21</xdr:row>
      <xdr:rowOff>95250</xdr:rowOff>
    </xdr:from>
    <xdr:ext cx="460639" cy="25769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9410700" y="4048125"/>
          <a:ext cx="460639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89427</xdr:colOff>
      <xdr:row>29</xdr:row>
      <xdr:rowOff>126237</xdr:rowOff>
    </xdr:from>
    <xdr:ext cx="167482" cy="31002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 rot="5400000">
          <a:off x="7085707" y="5445782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64</xdr:col>
      <xdr:colOff>98952</xdr:colOff>
      <xdr:row>29</xdr:row>
      <xdr:rowOff>69088</xdr:rowOff>
    </xdr:from>
    <xdr:ext cx="167482" cy="31002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 rot="5400000">
          <a:off x="9543157" y="5388633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65</xdr:col>
      <xdr:colOff>3702</xdr:colOff>
      <xdr:row>34</xdr:row>
      <xdr:rowOff>107189</xdr:rowOff>
    </xdr:from>
    <xdr:ext cx="167482" cy="31002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 rot="5400000">
          <a:off x="9562207" y="6236359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51327</xdr:colOff>
      <xdr:row>34</xdr:row>
      <xdr:rowOff>126240</xdr:rowOff>
    </xdr:from>
    <xdr:ext cx="167482" cy="31002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 rot="5400000">
          <a:off x="7047607" y="6255410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41802</xdr:colOff>
      <xdr:row>39</xdr:row>
      <xdr:rowOff>97666</xdr:rowOff>
    </xdr:from>
    <xdr:ext cx="167482" cy="31002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 rot="5400000">
          <a:off x="7038082" y="7036461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64</xdr:col>
      <xdr:colOff>89427</xdr:colOff>
      <xdr:row>39</xdr:row>
      <xdr:rowOff>88142</xdr:rowOff>
    </xdr:from>
    <xdr:ext cx="167482" cy="31002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 rot="5400000">
          <a:off x="9533632" y="7026937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41802</xdr:colOff>
      <xdr:row>43</xdr:row>
      <xdr:rowOff>173868</xdr:rowOff>
    </xdr:from>
    <xdr:ext cx="167482" cy="31002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 rot="5400000">
          <a:off x="7038082" y="7788938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64</xdr:col>
      <xdr:colOff>108479</xdr:colOff>
      <xdr:row>44</xdr:row>
      <xdr:rowOff>21469</xdr:rowOff>
    </xdr:from>
    <xdr:ext cx="167482" cy="31002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 rot="5400000">
          <a:off x="9552684" y="7817514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twoCellAnchor>
    <xdr:from>
      <xdr:col>12</xdr:col>
      <xdr:colOff>31727</xdr:colOff>
      <xdr:row>2</xdr:row>
      <xdr:rowOff>17859</xdr:rowOff>
    </xdr:from>
    <xdr:to>
      <xdr:col>21</xdr:col>
      <xdr:colOff>60158</xdr:colOff>
      <xdr:row>3</xdr:row>
      <xdr:rowOff>45983</xdr:rowOff>
    </xdr:to>
    <xdr:sp macro="" textlink="">
      <xdr:nvSpPr>
        <xdr:cNvPr id="110" name="Bevel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/>
        </xdr:cNvSpPr>
      </xdr:nvSpPr>
      <xdr:spPr>
        <a:xfrm>
          <a:off x="3420622" y="388833"/>
          <a:ext cx="1211536" cy="228650"/>
        </a:xfrm>
        <a:prstGeom prst="bevel">
          <a:avLst>
            <a:gd name="adj" fmla="val 13824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1">
              <a:solidFill>
                <a:sysClr val="windowText" lastClr="000000"/>
              </a:solidFill>
              <a:latin typeface="+mn-lt"/>
            </a:rPr>
            <a:t>User Manual</a:t>
          </a:r>
          <a:r>
            <a:rPr lang="en-US" sz="1100" i="1" baseline="0">
              <a:solidFill>
                <a:sysClr val="windowText" lastClr="000000"/>
              </a:solidFill>
              <a:latin typeface="+mn-lt"/>
            </a:rPr>
            <a:t> </a:t>
          </a:r>
          <a:endParaRPr lang="en-US" sz="1100" i="1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>
    <xdr:from>
      <xdr:col>21</xdr:col>
      <xdr:colOff>95250</xdr:colOff>
      <xdr:row>2</xdr:row>
      <xdr:rowOff>19415</xdr:rowOff>
    </xdr:from>
    <xdr:to>
      <xdr:col>32</xdr:col>
      <xdr:colOff>63022</xdr:colOff>
      <xdr:row>3</xdr:row>
      <xdr:rowOff>47539</xdr:rowOff>
    </xdr:to>
    <xdr:sp macro="" textlink="">
      <xdr:nvSpPr>
        <xdr:cNvPr id="111" name="Bevel 1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/>
        </xdr:cNvSpPr>
      </xdr:nvSpPr>
      <xdr:spPr>
        <a:xfrm>
          <a:off x="4667250" y="390389"/>
          <a:ext cx="1236101" cy="228650"/>
        </a:xfrm>
        <a:prstGeom prst="bevel">
          <a:avLst>
            <a:gd name="adj" fmla="val 13824"/>
          </a:avLst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1">
              <a:solidFill>
                <a:sysClr val="windowText" lastClr="000000"/>
              </a:solidFill>
              <a:latin typeface="+mn-lt"/>
            </a:rPr>
            <a:t>Revise History</a:t>
          </a:r>
        </a:p>
      </xdr:txBody>
    </xdr:sp>
    <xdr:clientData fPrintsWithSheet="0"/>
  </xdr:twoCellAnchor>
  <xdr:twoCellAnchor>
    <xdr:from>
      <xdr:col>21</xdr:col>
      <xdr:colOff>97972</xdr:colOff>
      <xdr:row>3</xdr:row>
      <xdr:rowOff>69273</xdr:rowOff>
    </xdr:from>
    <xdr:to>
      <xdr:col>32</xdr:col>
      <xdr:colOff>65689</xdr:colOff>
      <xdr:row>4</xdr:row>
      <xdr:rowOff>157843</xdr:rowOff>
    </xdr:to>
    <xdr:sp macro="" textlink="">
      <xdr:nvSpPr>
        <xdr:cNvPr id="60" name="Bevel 5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643995" y="640773"/>
          <a:ext cx="1205967" cy="231445"/>
        </a:xfrm>
        <a:prstGeom prst="bevel">
          <a:avLst>
            <a:gd name="adj" fmla="val 11112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Other</a:t>
          </a:r>
          <a:r>
            <a:rPr lang="en-US" sz="1100" baseline="0">
              <a:solidFill>
                <a:schemeClr val="tx1"/>
              </a:solidFill>
            </a:rPr>
            <a:t> PE Forms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382569</xdr:colOff>
      <xdr:row>53</xdr:row>
      <xdr:rowOff>36264</xdr:rowOff>
    </xdr:from>
    <xdr:ext cx="184230" cy="3100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89018F-E941-48AC-970C-BA67C2FDAF35}"/>
            </a:ext>
          </a:extLst>
        </xdr:cNvPr>
        <xdr:cNvSpPr txBox="1"/>
      </xdr:nvSpPr>
      <xdr:spPr>
        <a:xfrm rot="5400000">
          <a:off x="1561207" y="9374539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8</xdr:col>
      <xdr:colOff>184979</xdr:colOff>
      <xdr:row>53</xdr:row>
      <xdr:rowOff>44804</xdr:rowOff>
    </xdr:from>
    <xdr:ext cx="184230" cy="31002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96BDC5-F965-4E21-B299-C8530F1609F8}"/>
            </a:ext>
          </a:extLst>
        </xdr:cNvPr>
        <xdr:cNvSpPr txBox="1"/>
      </xdr:nvSpPr>
      <xdr:spPr>
        <a:xfrm rot="5400000">
          <a:off x="2519755" y="9383079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39</xdr:col>
      <xdr:colOff>42296</xdr:colOff>
      <xdr:row>53</xdr:row>
      <xdr:rowOff>96700</xdr:rowOff>
    </xdr:from>
    <xdr:ext cx="184230" cy="31002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3AF54A1-72B3-4436-B8AF-A235B089EA32}"/>
            </a:ext>
          </a:extLst>
        </xdr:cNvPr>
        <xdr:cNvSpPr txBox="1"/>
      </xdr:nvSpPr>
      <xdr:spPr>
        <a:xfrm rot="5400000">
          <a:off x="6508952" y="9434975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47</xdr:col>
      <xdr:colOff>107465</xdr:colOff>
      <xdr:row>53</xdr:row>
      <xdr:rowOff>105240</xdr:rowOff>
    </xdr:from>
    <xdr:ext cx="184230" cy="31002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8D7A4C6-863F-4CF5-8004-189D636C661A}"/>
            </a:ext>
          </a:extLst>
        </xdr:cNvPr>
        <xdr:cNvSpPr txBox="1"/>
      </xdr:nvSpPr>
      <xdr:spPr>
        <a:xfrm rot="5400000">
          <a:off x="7467500" y="9443515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39</xdr:col>
      <xdr:colOff>63316</xdr:colOff>
      <xdr:row>73</xdr:row>
      <xdr:rowOff>150566</xdr:rowOff>
    </xdr:from>
    <xdr:ext cx="184230" cy="31002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16E140A-E29F-4ECF-A7AF-78945297A1DE}"/>
            </a:ext>
          </a:extLst>
        </xdr:cNvPr>
        <xdr:cNvSpPr txBox="1"/>
      </xdr:nvSpPr>
      <xdr:spPr>
        <a:xfrm rot="5400000">
          <a:off x="6529972" y="12779893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48</xdr:col>
      <xdr:colOff>16813</xdr:colOff>
      <xdr:row>73</xdr:row>
      <xdr:rowOff>159106</xdr:rowOff>
    </xdr:from>
    <xdr:ext cx="184230" cy="31002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32CB20E-D125-4E3B-BAC3-A4FA9ED5EF25}"/>
            </a:ext>
          </a:extLst>
        </xdr:cNvPr>
        <xdr:cNvSpPr txBox="1"/>
      </xdr:nvSpPr>
      <xdr:spPr>
        <a:xfrm rot="5400000">
          <a:off x="7488520" y="12788433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</xdr:col>
      <xdr:colOff>386510</xdr:colOff>
      <xdr:row>73</xdr:row>
      <xdr:rowOff>138743</xdr:rowOff>
    </xdr:from>
    <xdr:ext cx="184230" cy="31002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CFE3340-9F73-4B84-9317-CCDECA632969}"/>
            </a:ext>
          </a:extLst>
        </xdr:cNvPr>
        <xdr:cNvSpPr txBox="1"/>
      </xdr:nvSpPr>
      <xdr:spPr>
        <a:xfrm rot="5400000">
          <a:off x="1565148" y="12768070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8</xdr:col>
      <xdr:colOff>188920</xdr:colOff>
      <xdr:row>73</xdr:row>
      <xdr:rowOff>147283</xdr:rowOff>
    </xdr:from>
    <xdr:ext cx="184230" cy="31002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7F4DF94-31BC-4ABE-9708-2D4519BEB1CD}"/>
            </a:ext>
          </a:extLst>
        </xdr:cNvPr>
        <xdr:cNvSpPr txBox="1"/>
      </xdr:nvSpPr>
      <xdr:spPr>
        <a:xfrm rot="5400000">
          <a:off x="2523696" y="12776610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6897</xdr:colOff>
      <xdr:row>2</xdr:row>
      <xdr:rowOff>111415</xdr:rowOff>
    </xdr:from>
    <xdr:to>
      <xdr:col>7</xdr:col>
      <xdr:colOff>578582</xdr:colOff>
      <xdr:row>22</xdr:row>
      <xdr:rowOff>28401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4E0362E-1934-B0CF-A52B-72D7C7FF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06" y="356094"/>
          <a:ext cx="4233130" cy="323762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153865</xdr:colOff>
      <xdr:row>32</xdr:row>
      <xdr:rowOff>58616</xdr:rowOff>
    </xdr:from>
    <xdr:to>
      <xdr:col>13</xdr:col>
      <xdr:colOff>578826</xdr:colOff>
      <xdr:row>37</xdr:row>
      <xdr:rowOff>124558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F90480E-A2A3-4A8D-B709-60D4CAEED4DA}"/>
            </a:ext>
          </a:extLst>
        </xdr:cNvPr>
        <xdr:cNvGrpSpPr/>
      </xdr:nvGrpSpPr>
      <xdr:grpSpPr>
        <a:xfrm>
          <a:off x="5833911" y="5249304"/>
          <a:ext cx="2260053" cy="896103"/>
          <a:chOff x="5802923" y="5099539"/>
          <a:chExt cx="2249365" cy="871904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22B3748-3C78-F0F7-C66E-F79CCCC0487B}"/>
              </a:ext>
            </a:extLst>
          </xdr:cNvPr>
          <xdr:cNvSpPr/>
        </xdr:nvSpPr>
        <xdr:spPr>
          <a:xfrm>
            <a:off x="5876190" y="5377962"/>
            <a:ext cx="879231" cy="190500"/>
          </a:xfrm>
          <a:prstGeom prst="rect">
            <a:avLst/>
          </a:prstGeom>
          <a:solidFill>
            <a:srgbClr val="FFFF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D130C41-3905-5DD0-EBDA-2B78EDD1DD59}"/>
              </a:ext>
            </a:extLst>
          </xdr:cNvPr>
          <xdr:cNvSpPr/>
        </xdr:nvSpPr>
        <xdr:spPr>
          <a:xfrm>
            <a:off x="5883516" y="5693020"/>
            <a:ext cx="879231" cy="190500"/>
          </a:xfrm>
          <a:prstGeom prst="rect">
            <a:avLst/>
          </a:prstGeom>
          <a:solidFill>
            <a:srgbClr val="FFFFCC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E574CCB-8C35-1311-827D-348063DAD837}"/>
              </a:ext>
            </a:extLst>
          </xdr:cNvPr>
          <xdr:cNvSpPr txBox="1"/>
        </xdr:nvSpPr>
        <xdr:spPr>
          <a:xfrm>
            <a:off x="6718787" y="5312021"/>
            <a:ext cx="1318846" cy="3277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800">
                <a:latin typeface="Arial Narrow" panose="020B0606020202030204" pitchFamily="34" charset="0"/>
              </a:rPr>
              <a:t>Column</a:t>
            </a:r>
            <a:r>
              <a:rPr lang="en-US" sz="800" baseline="0">
                <a:latin typeface="Arial Narrow" panose="020B0606020202030204" pitchFamily="34" charset="0"/>
              </a:rPr>
              <a:t> must fill for formula calculation</a:t>
            </a:r>
            <a:endParaRPr lang="en-US" sz="800">
              <a:latin typeface="Arial Narrow" panose="020B060602020203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92E6119-1BCE-E6B3-2913-12729F9D3850}"/>
              </a:ext>
            </a:extLst>
          </xdr:cNvPr>
          <xdr:cNvSpPr txBox="1"/>
        </xdr:nvSpPr>
        <xdr:spPr>
          <a:xfrm>
            <a:off x="6718787" y="5627079"/>
            <a:ext cx="1318846" cy="3277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800">
                <a:latin typeface="Arial Narrow" panose="020B0606020202030204" pitchFamily="34" charset="0"/>
              </a:rPr>
              <a:t>Column</a:t>
            </a:r>
            <a:r>
              <a:rPr lang="en-US" sz="800" baseline="0">
                <a:latin typeface="Arial Narrow" panose="020B0606020202030204" pitchFamily="34" charset="0"/>
              </a:rPr>
              <a:t> must fill for visual information</a:t>
            </a:r>
            <a:endParaRPr lang="en-US" sz="800">
              <a:latin typeface="Arial Narrow" panose="020B0606020202030204" pitchFamily="34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74BC91D3-DA46-6C78-063C-CD871F4ECCBA}"/>
              </a:ext>
            </a:extLst>
          </xdr:cNvPr>
          <xdr:cNvSpPr/>
        </xdr:nvSpPr>
        <xdr:spPr>
          <a:xfrm>
            <a:off x="5802923" y="5099539"/>
            <a:ext cx="2249365" cy="8719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B764215-8E24-9D75-F38A-DA31AE474D69}"/>
              </a:ext>
            </a:extLst>
          </xdr:cNvPr>
          <xdr:cNvSpPr txBox="1"/>
        </xdr:nvSpPr>
        <xdr:spPr>
          <a:xfrm>
            <a:off x="5832230" y="5128849"/>
            <a:ext cx="754674" cy="246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050" b="1">
                <a:latin typeface="Arial Narrow" panose="020B0606020202030204" pitchFamily="34" charset="0"/>
              </a:rPr>
              <a:t>LEGENDS</a:t>
            </a:r>
          </a:p>
        </xdr:txBody>
      </xdr:sp>
    </xdr:grpSp>
    <xdr:clientData/>
  </xdr:twoCellAnchor>
  <xdr:twoCellAnchor>
    <xdr:from>
      <xdr:col>6</xdr:col>
      <xdr:colOff>485723</xdr:colOff>
      <xdr:row>2</xdr:row>
      <xdr:rowOff>109098</xdr:rowOff>
    </xdr:from>
    <xdr:to>
      <xdr:col>7</xdr:col>
      <xdr:colOff>548072</xdr:colOff>
      <xdr:row>3</xdr:row>
      <xdr:rowOff>83394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C9E6F03-822D-68DF-BF27-F8632026CB75}"/>
            </a:ext>
          </a:extLst>
        </xdr:cNvPr>
        <xdr:cNvSpPr/>
      </xdr:nvSpPr>
      <xdr:spPr>
        <a:xfrm>
          <a:off x="3718980" y="353777"/>
          <a:ext cx="674046" cy="140328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5</xdr:col>
      <xdr:colOff>73592</xdr:colOff>
      <xdr:row>3</xdr:row>
      <xdr:rowOff>129923</xdr:rowOff>
    </xdr:from>
    <xdr:to>
      <xdr:col>7</xdr:col>
      <xdr:colOff>539744</xdr:colOff>
      <xdr:row>4</xdr:row>
      <xdr:rowOff>108649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0B82BC-C8F5-B8EA-5562-EDF464FFCD77}"/>
            </a:ext>
          </a:extLst>
        </xdr:cNvPr>
        <xdr:cNvSpPr/>
      </xdr:nvSpPr>
      <xdr:spPr>
        <a:xfrm>
          <a:off x="2695152" y="540634"/>
          <a:ext cx="1689546" cy="144758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307042</xdr:colOff>
      <xdr:row>8</xdr:row>
      <xdr:rowOff>93411</xdr:rowOff>
    </xdr:from>
    <xdr:to>
      <xdr:col>3</xdr:col>
      <xdr:colOff>78203</xdr:colOff>
      <xdr:row>19</xdr:row>
      <xdr:rowOff>60218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0AA0B75-9FC6-4A2E-35A9-097683CC68F8}"/>
            </a:ext>
          </a:extLst>
        </xdr:cNvPr>
        <xdr:cNvSpPr/>
      </xdr:nvSpPr>
      <xdr:spPr>
        <a:xfrm>
          <a:off x="490551" y="1334283"/>
          <a:ext cx="985817" cy="1793160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301344</xdr:colOff>
      <xdr:row>7</xdr:row>
      <xdr:rowOff>138706</xdr:rowOff>
    </xdr:from>
    <xdr:to>
      <xdr:col>3</xdr:col>
      <xdr:colOff>72505</xdr:colOff>
      <xdr:row>8</xdr:row>
      <xdr:rowOff>63093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1655F2-98BC-F15D-5DB7-20AB28B366A1}"/>
            </a:ext>
          </a:extLst>
        </xdr:cNvPr>
        <xdr:cNvSpPr/>
      </xdr:nvSpPr>
      <xdr:spPr>
        <a:xfrm>
          <a:off x="484853" y="1213545"/>
          <a:ext cx="985817" cy="90420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6</xdr:col>
      <xdr:colOff>500121</xdr:colOff>
      <xdr:row>2</xdr:row>
      <xdr:rowOff>110069</xdr:rowOff>
    </xdr:from>
    <xdr:to>
      <xdr:col>7</xdr:col>
      <xdr:colOff>39572</xdr:colOff>
      <xdr:row>3</xdr:row>
      <xdr:rowOff>97817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4DB95D2-11B6-C6EF-3755-DC06096EC647}"/>
            </a:ext>
          </a:extLst>
        </xdr:cNvPr>
        <xdr:cNvSpPr/>
      </xdr:nvSpPr>
      <xdr:spPr>
        <a:xfrm>
          <a:off x="3733378" y="354748"/>
          <a:ext cx="151148" cy="15378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6</xdr:col>
      <xdr:colOff>404463</xdr:colOff>
      <xdr:row>2</xdr:row>
      <xdr:rowOff>69963</xdr:rowOff>
    </xdr:from>
    <xdr:to>
      <xdr:col>7</xdr:col>
      <xdr:colOff>130285</xdr:colOff>
      <xdr:row>3</xdr:row>
      <xdr:rowOff>145477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66E78FE-318D-4BD8-615B-CF74B96432DA}"/>
            </a:ext>
          </a:extLst>
        </xdr:cNvPr>
        <xdr:cNvSpPr txBox="1"/>
      </xdr:nvSpPr>
      <xdr:spPr>
        <a:xfrm>
          <a:off x="3637720" y="314642"/>
          <a:ext cx="337519" cy="241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❶</a:t>
          </a:r>
        </a:p>
      </xdr:txBody>
    </xdr:sp>
    <xdr:clientData/>
  </xdr:twoCellAnchor>
  <xdr:twoCellAnchor>
    <xdr:from>
      <xdr:col>5</xdr:col>
      <xdr:colOff>74234</xdr:colOff>
      <xdr:row>3</xdr:row>
      <xdr:rowOff>121186</xdr:rowOff>
    </xdr:from>
    <xdr:to>
      <xdr:col>5</xdr:col>
      <xdr:colOff>225921</xdr:colOff>
      <xdr:row>4</xdr:row>
      <xdr:rowOff>108935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7BEA8F9-02AD-E58B-279B-5B7D1DDC4B6D}"/>
            </a:ext>
          </a:extLst>
        </xdr:cNvPr>
        <xdr:cNvSpPr/>
      </xdr:nvSpPr>
      <xdr:spPr>
        <a:xfrm>
          <a:off x="2695794" y="531897"/>
          <a:ext cx="151687" cy="15378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95855</xdr:colOff>
      <xdr:row>5</xdr:row>
      <xdr:rowOff>150876</xdr:rowOff>
    </xdr:from>
    <xdr:to>
      <xdr:col>1</xdr:col>
      <xdr:colOff>247542</xdr:colOff>
      <xdr:row>6</xdr:row>
      <xdr:rowOff>140096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828CF70-E850-59DB-0A1B-8E32D5F93624}"/>
            </a:ext>
          </a:extLst>
        </xdr:cNvPr>
        <xdr:cNvSpPr/>
      </xdr:nvSpPr>
      <xdr:spPr>
        <a:xfrm>
          <a:off x="279364" y="893651"/>
          <a:ext cx="151687" cy="15525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298418</xdr:colOff>
      <xdr:row>7</xdr:row>
      <xdr:rowOff>101511</xdr:rowOff>
    </xdr:from>
    <xdr:to>
      <xdr:col>1</xdr:col>
      <xdr:colOff>450105</xdr:colOff>
      <xdr:row>8</xdr:row>
      <xdr:rowOff>89259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B8A83A5-6CFB-E1B0-BDAB-C322A795714A}"/>
            </a:ext>
          </a:extLst>
        </xdr:cNvPr>
        <xdr:cNvSpPr/>
      </xdr:nvSpPr>
      <xdr:spPr>
        <a:xfrm>
          <a:off x="481927" y="1176350"/>
          <a:ext cx="151687" cy="15378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315880</xdr:colOff>
      <xdr:row>8</xdr:row>
      <xdr:rowOff>136414</xdr:rowOff>
    </xdr:from>
    <xdr:to>
      <xdr:col>1</xdr:col>
      <xdr:colOff>467567</xdr:colOff>
      <xdr:row>9</xdr:row>
      <xdr:rowOff>124163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0F6F004-F8AA-DA8F-933B-086AE4ECAF31}"/>
            </a:ext>
          </a:extLst>
        </xdr:cNvPr>
        <xdr:cNvSpPr/>
      </xdr:nvSpPr>
      <xdr:spPr>
        <a:xfrm>
          <a:off x="499389" y="1377286"/>
          <a:ext cx="151687" cy="15378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4</xdr:col>
      <xdr:colOff>592211</xdr:colOff>
      <xdr:row>3</xdr:row>
      <xdr:rowOff>78850</xdr:rowOff>
    </xdr:from>
    <xdr:to>
      <xdr:col>5</xdr:col>
      <xdr:colOff>318032</xdr:colOff>
      <xdr:row>4</xdr:row>
      <xdr:rowOff>152892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9F8A374-1C82-80E5-5940-AAA5580AA2D1}"/>
            </a:ext>
          </a:extLst>
        </xdr:cNvPr>
        <xdr:cNvSpPr txBox="1"/>
      </xdr:nvSpPr>
      <xdr:spPr>
        <a:xfrm>
          <a:off x="2602073" y="489561"/>
          <a:ext cx="337519" cy="2400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❷</a:t>
          </a:r>
        </a:p>
      </xdr:txBody>
    </xdr:sp>
    <xdr:clientData/>
  </xdr:twoCellAnchor>
  <xdr:twoCellAnchor>
    <xdr:from>
      <xdr:col>1</xdr:col>
      <xdr:colOff>5713</xdr:colOff>
      <xdr:row>5</xdr:row>
      <xdr:rowOff>111494</xdr:rowOff>
    </xdr:from>
    <xdr:to>
      <xdr:col>1</xdr:col>
      <xdr:colOff>343770</xdr:colOff>
      <xdr:row>7</xdr:row>
      <xdr:rowOff>19505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BC05A7-87DD-FFCB-58B9-A0FD02EEF766}"/>
            </a:ext>
          </a:extLst>
        </xdr:cNvPr>
        <xdr:cNvSpPr txBox="1"/>
      </xdr:nvSpPr>
      <xdr:spPr>
        <a:xfrm>
          <a:off x="189222" y="854269"/>
          <a:ext cx="338057" cy="24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❸</a:t>
          </a:r>
        </a:p>
      </xdr:txBody>
    </xdr:sp>
    <xdr:clientData/>
  </xdr:twoCellAnchor>
  <xdr:twoCellAnchor>
    <xdr:from>
      <xdr:col>1</xdr:col>
      <xdr:colOff>208275</xdr:colOff>
      <xdr:row>7</xdr:row>
      <xdr:rowOff>56941</xdr:rowOff>
    </xdr:from>
    <xdr:to>
      <xdr:col>1</xdr:col>
      <xdr:colOff>546332</xdr:colOff>
      <xdr:row>8</xdr:row>
      <xdr:rowOff>132454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450BFE1-05F6-6DE7-0A02-8290B04D466E}"/>
            </a:ext>
          </a:extLst>
        </xdr:cNvPr>
        <xdr:cNvSpPr txBox="1"/>
      </xdr:nvSpPr>
      <xdr:spPr>
        <a:xfrm>
          <a:off x="391784" y="1131780"/>
          <a:ext cx="338057" cy="241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❹</a:t>
          </a:r>
        </a:p>
      </xdr:txBody>
    </xdr:sp>
    <xdr:clientData/>
  </xdr:twoCellAnchor>
  <xdr:twoCellAnchor>
    <xdr:from>
      <xdr:col>1</xdr:col>
      <xdr:colOff>225738</xdr:colOff>
      <xdr:row>8</xdr:row>
      <xdr:rowOff>95563</xdr:rowOff>
    </xdr:from>
    <xdr:to>
      <xdr:col>1</xdr:col>
      <xdr:colOff>563795</xdr:colOff>
      <xdr:row>10</xdr:row>
      <xdr:rowOff>3574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F046AAC-E220-B9A4-FBF0-91DF7D742E6C}"/>
            </a:ext>
          </a:extLst>
        </xdr:cNvPr>
        <xdr:cNvSpPr txBox="1"/>
      </xdr:nvSpPr>
      <xdr:spPr>
        <a:xfrm>
          <a:off x="409247" y="1336435"/>
          <a:ext cx="338057" cy="24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❺</a:t>
          </a:r>
        </a:p>
      </xdr:txBody>
    </xdr:sp>
    <xdr:clientData/>
  </xdr:twoCellAnchor>
  <xdr:twoCellAnchor>
    <xdr:from>
      <xdr:col>1</xdr:col>
      <xdr:colOff>168439</xdr:colOff>
      <xdr:row>2</xdr:row>
      <xdr:rowOff>44298</xdr:rowOff>
    </xdr:from>
    <xdr:to>
      <xdr:col>1</xdr:col>
      <xdr:colOff>439155</xdr:colOff>
      <xdr:row>4</xdr:row>
      <xdr:rowOff>33894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297ABDC-D5D2-5356-A326-283AAF343DA9}"/>
            </a:ext>
          </a:extLst>
        </xdr:cNvPr>
        <xdr:cNvGrpSpPr/>
      </xdr:nvGrpSpPr>
      <xdr:grpSpPr>
        <a:xfrm>
          <a:off x="351948" y="288977"/>
          <a:ext cx="270716" cy="321660"/>
          <a:chOff x="2253155" y="3159672"/>
          <a:chExt cx="238169" cy="271472"/>
        </a:xfrm>
      </xdr:grpSpPr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id="{0978A24B-B350-6BB4-4E39-2BDF1137831A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AF0ACC6B-8F85-1880-8F92-B291232B3459}"/>
              </a:ext>
            </a:extLst>
          </xdr:cNvPr>
          <xdr:cNvSpPr txBox="1"/>
        </xdr:nvSpPr>
        <xdr:spPr>
          <a:xfrm>
            <a:off x="2253155" y="3159672"/>
            <a:ext cx="238169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3</xdr:col>
      <xdr:colOff>570955</xdr:colOff>
      <xdr:row>2</xdr:row>
      <xdr:rowOff>165421</xdr:rowOff>
    </xdr:from>
    <xdr:to>
      <xdr:col>4</xdr:col>
      <xdr:colOff>238311</xdr:colOff>
      <xdr:row>4</xdr:row>
      <xdr:rowOff>156489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0694EC3-A130-7F39-EB20-94815FA22FD5}"/>
            </a:ext>
          </a:extLst>
        </xdr:cNvPr>
        <xdr:cNvGrpSpPr/>
      </xdr:nvGrpSpPr>
      <xdr:grpSpPr>
        <a:xfrm>
          <a:off x="1969120" y="410100"/>
          <a:ext cx="279053" cy="323132"/>
          <a:chOff x="2253155" y="3159672"/>
          <a:chExt cx="245503" cy="274655"/>
        </a:xfrm>
      </xdr:grpSpPr>
      <xdr:sp macro="" textlink="">
        <xdr:nvSpPr>
          <xdr:cNvPr id="92" name="Oval 91">
            <a:extLst>
              <a:ext uri="{FF2B5EF4-FFF2-40B4-BE49-F238E27FC236}">
                <a16:creationId xmlns:a16="http://schemas.microsoft.com/office/drawing/2014/main" id="{0D2F7E03-07C9-EA26-355E-18C184E02635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99F6F9B-DBB2-94FF-DECF-281C2769BE31}"/>
              </a:ext>
            </a:extLst>
          </xdr:cNvPr>
          <xdr:cNvSpPr txBox="1"/>
        </xdr:nvSpPr>
        <xdr:spPr>
          <a:xfrm>
            <a:off x="2253155" y="3159672"/>
            <a:ext cx="245503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5</xdr:col>
      <xdr:colOff>35397</xdr:colOff>
      <xdr:row>4</xdr:row>
      <xdr:rowOff>71140</xdr:rowOff>
    </xdr:from>
    <xdr:to>
      <xdr:col>5</xdr:col>
      <xdr:colOff>296041</xdr:colOff>
      <xdr:row>6</xdr:row>
      <xdr:rowOff>60738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30E4E2B7-6ABD-CB47-0D4E-8E2AB793EA04}"/>
            </a:ext>
          </a:extLst>
        </xdr:cNvPr>
        <xdr:cNvGrpSpPr/>
      </xdr:nvGrpSpPr>
      <xdr:grpSpPr>
        <a:xfrm>
          <a:off x="2656957" y="647883"/>
          <a:ext cx="260644" cy="321662"/>
          <a:chOff x="2253155" y="3159672"/>
          <a:chExt cx="229308" cy="274655"/>
        </a:xfrm>
      </xdr:grpSpPr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id="{EAC4EF37-6ACA-6803-F7F2-9A6DAB4FB2D7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91" name="TextBox 90">
            <a:extLst>
              <a:ext uri="{FF2B5EF4-FFF2-40B4-BE49-F238E27FC236}">
                <a16:creationId xmlns:a16="http://schemas.microsoft.com/office/drawing/2014/main" id="{C7811DB9-1A73-AD9B-70FF-0D6AC834C395}"/>
              </a:ext>
            </a:extLst>
          </xdr:cNvPr>
          <xdr:cNvSpPr txBox="1"/>
        </xdr:nvSpPr>
        <xdr:spPr>
          <a:xfrm>
            <a:off x="2253155" y="3159672"/>
            <a:ext cx="229308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3</xdr:col>
      <xdr:colOff>78983</xdr:colOff>
      <xdr:row>7</xdr:row>
      <xdr:rowOff>163757</xdr:rowOff>
    </xdr:from>
    <xdr:to>
      <xdr:col>3</xdr:col>
      <xdr:colOff>353033</xdr:colOff>
      <xdr:row>9</xdr:row>
      <xdr:rowOff>153354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72A0550-195F-6E31-BC3C-C522261A3C2C}"/>
            </a:ext>
          </a:extLst>
        </xdr:cNvPr>
        <xdr:cNvGrpSpPr/>
      </xdr:nvGrpSpPr>
      <xdr:grpSpPr>
        <a:xfrm>
          <a:off x="1477148" y="1238596"/>
          <a:ext cx="274050" cy="321662"/>
          <a:chOff x="2253155" y="3159672"/>
          <a:chExt cx="243761" cy="274655"/>
        </a:xfrm>
      </xdr:grpSpPr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9675ECBB-0108-C647-F857-BD8B9EFA8B5C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F7FBF618-C5AD-C5AD-DFC2-5CB2DE8B5FDC}"/>
              </a:ext>
            </a:extLst>
          </xdr:cNvPr>
          <xdr:cNvSpPr txBox="1"/>
        </xdr:nvSpPr>
        <xdr:spPr>
          <a:xfrm>
            <a:off x="2253155" y="3159672"/>
            <a:ext cx="243761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e</a:t>
            </a:r>
          </a:p>
        </xdr:txBody>
      </xdr:sp>
    </xdr:grpSp>
    <xdr:clientData/>
  </xdr:twoCellAnchor>
  <xdr:twoCellAnchor>
    <xdr:from>
      <xdr:col>3</xdr:col>
      <xdr:colOff>108961</xdr:colOff>
      <xdr:row>9</xdr:row>
      <xdr:rowOff>50408</xdr:rowOff>
    </xdr:from>
    <xdr:to>
      <xdr:col>3</xdr:col>
      <xdr:colOff>348442</xdr:colOff>
      <xdr:row>11</xdr:row>
      <xdr:rowOff>40005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4FC2E371-4D89-4188-AEF3-84913A16093A}"/>
            </a:ext>
          </a:extLst>
        </xdr:cNvPr>
        <xdr:cNvGrpSpPr/>
      </xdr:nvGrpSpPr>
      <xdr:grpSpPr>
        <a:xfrm>
          <a:off x="1507126" y="1457312"/>
          <a:ext cx="239481" cy="321661"/>
          <a:chOff x="2266293" y="3172810"/>
          <a:chExt cx="213293" cy="274656"/>
        </a:xfrm>
      </xdr:grpSpPr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CB098936-F31D-B9FD-7653-78E7E00368B3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ACBFE84D-74BC-516F-1280-6E690845F644}"/>
              </a:ext>
            </a:extLst>
          </xdr:cNvPr>
          <xdr:cNvSpPr txBox="1"/>
        </xdr:nvSpPr>
        <xdr:spPr>
          <a:xfrm>
            <a:off x="2266293" y="3172810"/>
            <a:ext cx="213293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f</a:t>
            </a:r>
          </a:p>
        </xdr:txBody>
      </xdr:sp>
    </xdr:grpSp>
    <xdr:clientData/>
  </xdr:twoCellAnchor>
  <xdr:twoCellAnchor>
    <xdr:from>
      <xdr:col>3</xdr:col>
      <xdr:colOff>116319</xdr:colOff>
      <xdr:row>10</xdr:row>
      <xdr:rowOff>155039</xdr:rowOff>
    </xdr:from>
    <xdr:to>
      <xdr:col>3</xdr:col>
      <xdr:colOff>385558</xdr:colOff>
      <xdr:row>12</xdr:row>
      <xdr:rowOff>146108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1C06839B-0D66-3527-4EB7-75814FD26BAE}"/>
            </a:ext>
          </a:extLst>
        </xdr:cNvPr>
        <xdr:cNvGrpSpPr/>
      </xdr:nvGrpSpPr>
      <xdr:grpSpPr>
        <a:xfrm>
          <a:off x="1514484" y="1727975"/>
          <a:ext cx="269239" cy="323133"/>
          <a:chOff x="2266293" y="3172810"/>
          <a:chExt cx="239521" cy="274655"/>
        </a:xfrm>
      </xdr:grpSpPr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E5D275DF-05DD-886F-68A7-6BAA2675C33B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9E6A5B0E-4B02-308E-0D21-4EFA2373062F}"/>
              </a:ext>
            </a:extLst>
          </xdr:cNvPr>
          <xdr:cNvSpPr txBox="1"/>
        </xdr:nvSpPr>
        <xdr:spPr>
          <a:xfrm>
            <a:off x="2266293" y="3172810"/>
            <a:ext cx="239521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g</a:t>
            </a:r>
          </a:p>
        </xdr:txBody>
      </xdr:sp>
    </xdr:grpSp>
    <xdr:clientData/>
  </xdr:twoCellAnchor>
  <xdr:twoCellAnchor>
    <xdr:from>
      <xdr:col>3</xdr:col>
      <xdr:colOff>101387</xdr:colOff>
      <xdr:row>14</xdr:row>
      <xdr:rowOff>87315</xdr:rowOff>
    </xdr:from>
    <xdr:to>
      <xdr:col>3</xdr:col>
      <xdr:colOff>327336</xdr:colOff>
      <xdr:row>16</xdr:row>
      <xdr:rowOff>76913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DDE1E0E7-99A0-9963-E720-57E3C88823EE}"/>
            </a:ext>
          </a:extLst>
        </xdr:cNvPr>
        <xdr:cNvGrpSpPr/>
      </xdr:nvGrpSpPr>
      <xdr:grpSpPr>
        <a:xfrm>
          <a:off x="1499552" y="2324379"/>
          <a:ext cx="225949" cy="321662"/>
          <a:chOff x="2266293" y="3172810"/>
          <a:chExt cx="201363" cy="274656"/>
        </a:xfrm>
      </xdr:grpSpPr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C1B3FCB8-860B-9174-4853-ABED88EB074F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F8E51DFC-6614-840C-1A98-91AFC4378135}"/>
              </a:ext>
            </a:extLst>
          </xdr:cNvPr>
          <xdr:cNvSpPr txBox="1"/>
        </xdr:nvSpPr>
        <xdr:spPr>
          <a:xfrm>
            <a:off x="2266293" y="3172810"/>
            <a:ext cx="201363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i</a:t>
            </a:r>
          </a:p>
        </xdr:txBody>
      </xdr:sp>
    </xdr:grpSp>
    <xdr:clientData/>
  </xdr:twoCellAnchor>
  <xdr:twoCellAnchor>
    <xdr:from>
      <xdr:col>3</xdr:col>
      <xdr:colOff>108847</xdr:colOff>
      <xdr:row>16</xdr:row>
      <xdr:rowOff>134312</xdr:rowOff>
    </xdr:from>
    <xdr:to>
      <xdr:col>3</xdr:col>
      <xdr:colOff>336526</xdr:colOff>
      <xdr:row>18</xdr:row>
      <xdr:rowOff>123908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744998CE-9502-20DF-6AD9-BCA8AE7EC1AD}"/>
            </a:ext>
          </a:extLst>
        </xdr:cNvPr>
        <xdr:cNvGrpSpPr/>
      </xdr:nvGrpSpPr>
      <xdr:grpSpPr>
        <a:xfrm>
          <a:off x="1507012" y="2703440"/>
          <a:ext cx="227679" cy="321661"/>
          <a:chOff x="2266293" y="3172810"/>
          <a:chExt cx="202889" cy="274656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AD100000-AB35-440E-E745-9558E31109BF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AF435A9A-4633-5729-D059-74B8149063F6}"/>
              </a:ext>
            </a:extLst>
          </xdr:cNvPr>
          <xdr:cNvSpPr txBox="1"/>
        </xdr:nvSpPr>
        <xdr:spPr>
          <a:xfrm>
            <a:off x="2266293" y="3172810"/>
            <a:ext cx="202889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j</a:t>
            </a:r>
          </a:p>
        </xdr:txBody>
      </xdr:sp>
    </xdr:grpSp>
    <xdr:clientData/>
  </xdr:twoCellAnchor>
  <xdr:twoCellAnchor>
    <xdr:from>
      <xdr:col>3</xdr:col>
      <xdr:colOff>116319</xdr:colOff>
      <xdr:row>19</xdr:row>
      <xdr:rowOff>85314</xdr:rowOff>
    </xdr:from>
    <xdr:to>
      <xdr:col>3</xdr:col>
      <xdr:colOff>382672</xdr:colOff>
      <xdr:row>21</xdr:row>
      <xdr:rowOff>74912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830EB57E-5EB0-DBBF-48FB-2C6940F0D59C}"/>
            </a:ext>
          </a:extLst>
        </xdr:cNvPr>
        <xdr:cNvGrpSpPr/>
      </xdr:nvGrpSpPr>
      <xdr:grpSpPr>
        <a:xfrm>
          <a:off x="1514484" y="3152539"/>
          <a:ext cx="266353" cy="321662"/>
          <a:chOff x="2266293" y="3172810"/>
          <a:chExt cx="236979" cy="274655"/>
        </a:xfrm>
      </xdr:grpSpPr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28EF3A27-3953-E00B-D509-94E993D70F7A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EA9C1C4F-7D7F-3F37-9505-107B2D78629C}"/>
              </a:ext>
            </a:extLst>
          </xdr:cNvPr>
          <xdr:cNvSpPr txBox="1"/>
        </xdr:nvSpPr>
        <xdr:spPr>
          <a:xfrm>
            <a:off x="2266293" y="3172810"/>
            <a:ext cx="236979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k</a:t>
            </a:r>
          </a:p>
        </xdr:txBody>
      </xdr:sp>
    </xdr:grpSp>
    <xdr:clientData/>
  </xdr:twoCellAnchor>
  <xdr:twoCellAnchor>
    <xdr:from>
      <xdr:col>4</xdr:col>
      <xdr:colOff>371468</xdr:colOff>
      <xdr:row>8</xdr:row>
      <xdr:rowOff>114066</xdr:rowOff>
    </xdr:from>
    <xdr:to>
      <xdr:col>4</xdr:col>
      <xdr:colOff>596878</xdr:colOff>
      <xdr:row>10</xdr:row>
      <xdr:rowOff>103664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C4AC0CE5-96F8-1E0C-C9CC-7FE4EA543593}"/>
            </a:ext>
          </a:extLst>
        </xdr:cNvPr>
        <xdr:cNvGrpSpPr/>
      </xdr:nvGrpSpPr>
      <xdr:grpSpPr>
        <a:xfrm>
          <a:off x="2381330" y="1354938"/>
          <a:ext cx="225410" cy="321662"/>
          <a:chOff x="2266293" y="3172810"/>
          <a:chExt cx="198784" cy="274655"/>
        </a:xfrm>
      </xdr:grpSpPr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73F2A40B-0534-527A-F6B2-6958F86C6478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CEFDED85-2FD4-7AF0-843F-87EA3B085D56}"/>
              </a:ext>
            </a:extLst>
          </xdr:cNvPr>
          <xdr:cNvSpPr txBox="1"/>
        </xdr:nvSpPr>
        <xdr:spPr>
          <a:xfrm>
            <a:off x="2266293" y="3172810"/>
            <a:ext cx="198784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l</a:t>
            </a:r>
          </a:p>
        </xdr:txBody>
      </xdr:sp>
    </xdr:grpSp>
    <xdr:clientData/>
  </xdr:twoCellAnchor>
  <xdr:twoCellAnchor>
    <xdr:from>
      <xdr:col>4</xdr:col>
      <xdr:colOff>490831</xdr:colOff>
      <xdr:row>13</xdr:row>
      <xdr:rowOff>75736</xdr:rowOff>
    </xdr:from>
    <xdr:to>
      <xdr:col>5</xdr:col>
      <xdr:colOff>206775</xdr:colOff>
      <xdr:row>15</xdr:row>
      <xdr:rowOff>65334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E008BB12-C4EF-6778-0CC5-0A0BF4B666AC}"/>
            </a:ext>
          </a:extLst>
        </xdr:cNvPr>
        <xdr:cNvGrpSpPr/>
      </xdr:nvGrpSpPr>
      <xdr:grpSpPr>
        <a:xfrm>
          <a:off x="2500693" y="2146768"/>
          <a:ext cx="327642" cy="321662"/>
          <a:chOff x="2240017" y="3172810"/>
          <a:chExt cx="288724" cy="274657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1FF950F5-7B8C-148C-3F5A-2B6ED8794674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83F3549B-0780-91D6-9C9D-66BAEDA02FE6}"/>
              </a:ext>
            </a:extLst>
          </xdr:cNvPr>
          <xdr:cNvSpPr txBox="1"/>
        </xdr:nvSpPr>
        <xdr:spPr>
          <a:xfrm>
            <a:off x="2240017" y="3172810"/>
            <a:ext cx="288724" cy="2746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m</a:t>
            </a:r>
          </a:p>
        </xdr:txBody>
      </xdr:sp>
    </xdr:grpSp>
    <xdr:clientData/>
  </xdr:twoCellAnchor>
  <xdr:twoCellAnchor>
    <xdr:from>
      <xdr:col>4</xdr:col>
      <xdr:colOff>150522</xdr:colOff>
      <xdr:row>15</xdr:row>
      <xdr:rowOff>90946</xdr:rowOff>
    </xdr:from>
    <xdr:to>
      <xdr:col>4</xdr:col>
      <xdr:colOff>429575</xdr:colOff>
      <xdr:row>17</xdr:row>
      <xdr:rowOff>80542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9AE08FB6-691B-CBAC-5205-61A477B7214D}"/>
            </a:ext>
          </a:extLst>
        </xdr:cNvPr>
        <xdr:cNvGrpSpPr/>
      </xdr:nvGrpSpPr>
      <xdr:grpSpPr>
        <a:xfrm>
          <a:off x="2160384" y="2494042"/>
          <a:ext cx="279053" cy="321661"/>
          <a:chOff x="2266293" y="3172810"/>
          <a:chExt cx="248167" cy="274655"/>
        </a:xfrm>
      </xdr:grpSpPr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51422103-0A51-E16A-E34B-F795FAF24BB4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8CA00806-9CC0-A4C0-BD10-73B00D1B18B5}"/>
              </a:ext>
            </a:extLst>
          </xdr:cNvPr>
          <xdr:cNvSpPr txBox="1"/>
        </xdr:nvSpPr>
        <xdr:spPr>
          <a:xfrm>
            <a:off x="2266293" y="3172810"/>
            <a:ext cx="248167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n</a:t>
            </a:r>
          </a:p>
        </xdr:txBody>
      </xdr:sp>
    </xdr:grpSp>
    <xdr:clientData/>
  </xdr:twoCellAnchor>
  <xdr:twoCellAnchor>
    <xdr:from>
      <xdr:col>4</xdr:col>
      <xdr:colOff>120654</xdr:colOff>
      <xdr:row>16</xdr:row>
      <xdr:rowOff>110474</xdr:rowOff>
    </xdr:from>
    <xdr:to>
      <xdr:col>4</xdr:col>
      <xdr:colOff>400092</xdr:colOff>
      <xdr:row>18</xdr:row>
      <xdr:rowOff>100070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019EFD4-E50D-309B-BC6A-737D2ED2679E}"/>
            </a:ext>
          </a:extLst>
        </xdr:cNvPr>
        <xdr:cNvGrpSpPr/>
      </xdr:nvGrpSpPr>
      <xdr:grpSpPr>
        <a:xfrm>
          <a:off x="2130516" y="2679602"/>
          <a:ext cx="279438" cy="321661"/>
          <a:chOff x="2240017" y="3166241"/>
          <a:chExt cx="248507" cy="274656"/>
        </a:xfrm>
      </xdr:grpSpPr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181F164F-3C6B-0455-7AB4-29017AE47ADE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889C571D-32FD-F7CC-8788-9ED4FABE39ED}"/>
              </a:ext>
            </a:extLst>
          </xdr:cNvPr>
          <xdr:cNvSpPr txBox="1"/>
        </xdr:nvSpPr>
        <xdr:spPr>
          <a:xfrm>
            <a:off x="2240017" y="3166241"/>
            <a:ext cx="248507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o</a:t>
            </a:r>
          </a:p>
        </xdr:txBody>
      </xdr:sp>
    </xdr:grpSp>
    <xdr:clientData/>
  </xdr:twoCellAnchor>
  <xdr:twoCellAnchor>
    <xdr:from>
      <xdr:col>4</xdr:col>
      <xdr:colOff>143055</xdr:colOff>
      <xdr:row>17</xdr:row>
      <xdr:rowOff>152362</xdr:rowOff>
    </xdr:from>
    <xdr:to>
      <xdr:col>4</xdr:col>
      <xdr:colOff>422108</xdr:colOff>
      <xdr:row>19</xdr:row>
      <xdr:rowOff>143431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EE05AFD-252F-96E9-4EE6-675883906502}"/>
            </a:ext>
          </a:extLst>
        </xdr:cNvPr>
        <xdr:cNvGrpSpPr/>
      </xdr:nvGrpSpPr>
      <xdr:grpSpPr>
        <a:xfrm>
          <a:off x="2152917" y="2887523"/>
          <a:ext cx="279053" cy="323133"/>
          <a:chOff x="2259724" y="3166241"/>
          <a:chExt cx="248167" cy="274655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029802E-875C-B91E-8881-9759214A6647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1238B283-10F1-EF4E-E0E8-7BF48B1E69FF}"/>
              </a:ext>
            </a:extLst>
          </xdr:cNvPr>
          <xdr:cNvSpPr txBox="1"/>
        </xdr:nvSpPr>
        <xdr:spPr>
          <a:xfrm>
            <a:off x="2259724" y="3166241"/>
            <a:ext cx="248167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p</a:t>
            </a:r>
          </a:p>
        </xdr:txBody>
      </xdr:sp>
    </xdr:grpSp>
    <xdr:clientData/>
  </xdr:twoCellAnchor>
  <xdr:twoCellAnchor>
    <xdr:from>
      <xdr:col>4</xdr:col>
      <xdr:colOff>135588</xdr:colOff>
      <xdr:row>19</xdr:row>
      <xdr:rowOff>101205</xdr:rowOff>
    </xdr:from>
    <xdr:to>
      <xdr:col>4</xdr:col>
      <xdr:colOff>414641</xdr:colOff>
      <xdr:row>21</xdr:row>
      <xdr:rowOff>90803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C1B447B5-DA14-DC9F-9F92-96C133BCBD24}"/>
            </a:ext>
          </a:extLst>
        </xdr:cNvPr>
        <xdr:cNvGrpSpPr/>
      </xdr:nvGrpSpPr>
      <xdr:grpSpPr>
        <a:xfrm>
          <a:off x="2145450" y="3168430"/>
          <a:ext cx="279053" cy="321662"/>
          <a:chOff x="2259724" y="3166241"/>
          <a:chExt cx="248167" cy="274655"/>
        </a:xfrm>
      </xdr:grpSpPr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4D2F2238-84CA-3A82-107C-629FB7FA094E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BF7301C4-ADE8-488B-B62C-A45781736F54}"/>
              </a:ext>
            </a:extLst>
          </xdr:cNvPr>
          <xdr:cNvSpPr txBox="1"/>
        </xdr:nvSpPr>
        <xdr:spPr>
          <a:xfrm>
            <a:off x="2259724" y="3166241"/>
            <a:ext cx="248167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q</a:t>
            </a:r>
          </a:p>
        </xdr:txBody>
      </xdr:sp>
    </xdr:grpSp>
    <xdr:clientData/>
  </xdr:twoCellAnchor>
  <xdr:twoCellAnchor>
    <xdr:from>
      <xdr:col>6</xdr:col>
      <xdr:colOff>134297</xdr:colOff>
      <xdr:row>13</xdr:row>
      <xdr:rowOff>11340</xdr:rowOff>
    </xdr:from>
    <xdr:to>
      <xdr:col>6</xdr:col>
      <xdr:colOff>381064</xdr:colOff>
      <xdr:row>15</xdr:row>
      <xdr:rowOff>937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C71107-2A7F-BC36-0E45-790329BA010D}"/>
            </a:ext>
          </a:extLst>
        </xdr:cNvPr>
        <xdr:cNvGrpSpPr/>
      </xdr:nvGrpSpPr>
      <xdr:grpSpPr>
        <a:xfrm>
          <a:off x="3367554" y="2082372"/>
          <a:ext cx="246767" cy="321661"/>
          <a:chOff x="2259724" y="3166241"/>
          <a:chExt cx="217572" cy="271472"/>
        </a:xfrm>
      </xdr:grpSpPr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6AACF52C-7D45-7669-BCD0-5F6CAC0EE3A5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B3F49B2B-689D-8B18-9420-CC5BDCA5381F}"/>
              </a:ext>
            </a:extLst>
          </xdr:cNvPr>
          <xdr:cNvSpPr txBox="1"/>
        </xdr:nvSpPr>
        <xdr:spPr>
          <a:xfrm>
            <a:off x="2259724" y="3166241"/>
            <a:ext cx="217572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r</a:t>
            </a:r>
          </a:p>
        </xdr:txBody>
      </xdr:sp>
    </xdr:grpSp>
    <xdr:clientData/>
  </xdr:twoCellAnchor>
  <xdr:twoCellAnchor>
    <xdr:from>
      <xdr:col>1</xdr:col>
      <xdr:colOff>190839</xdr:colOff>
      <xdr:row>19</xdr:row>
      <xdr:rowOff>21748</xdr:rowOff>
    </xdr:from>
    <xdr:to>
      <xdr:col>1</xdr:col>
      <xdr:colOff>469892</xdr:colOff>
      <xdr:row>21</xdr:row>
      <xdr:rowOff>11346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27E7FD01-DF2F-F740-C87B-F5FD99DFB94D}"/>
            </a:ext>
          </a:extLst>
        </xdr:cNvPr>
        <xdr:cNvGrpSpPr/>
      </xdr:nvGrpSpPr>
      <xdr:grpSpPr>
        <a:xfrm>
          <a:off x="374348" y="3088973"/>
          <a:ext cx="279053" cy="321662"/>
          <a:chOff x="2253155" y="3159672"/>
          <a:chExt cx="245503" cy="274655"/>
        </a:xfrm>
      </xdr:grpSpPr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54635A00-7A6B-4815-A74C-48BAB4D5777E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87A4BBB4-EF8F-1CCB-D7F4-F13FC4E280DE}"/>
              </a:ext>
            </a:extLst>
          </xdr:cNvPr>
          <xdr:cNvSpPr txBox="1"/>
        </xdr:nvSpPr>
        <xdr:spPr>
          <a:xfrm>
            <a:off x="2253155" y="3159672"/>
            <a:ext cx="245503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3</xdr:col>
      <xdr:colOff>101860</xdr:colOff>
      <xdr:row>13</xdr:row>
      <xdr:rowOff>2118</xdr:rowOff>
    </xdr:from>
    <xdr:to>
      <xdr:col>4</xdr:col>
      <xdr:colOff>119789</xdr:colOff>
      <xdr:row>14</xdr:row>
      <xdr:rowOff>101156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40007D2-AD9D-4D19-FAB1-82856E77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0025" y="2073150"/>
          <a:ext cx="629626" cy="265070"/>
        </a:xfrm>
        <a:prstGeom prst="rect">
          <a:avLst/>
        </a:prstGeom>
      </xdr:spPr>
    </xdr:pic>
    <xdr:clientData/>
  </xdr:twoCellAnchor>
  <xdr:twoCellAnchor>
    <xdr:from>
      <xdr:col>3</xdr:col>
      <xdr:colOff>93918</xdr:colOff>
      <xdr:row>12</xdr:row>
      <xdr:rowOff>124037</xdr:rowOff>
    </xdr:from>
    <xdr:to>
      <xdr:col>3</xdr:col>
      <xdr:colOff>372971</xdr:colOff>
      <xdr:row>14</xdr:row>
      <xdr:rowOff>113633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6D095B1-625E-5D9E-94C9-FFA7C88DFB36}"/>
            </a:ext>
          </a:extLst>
        </xdr:cNvPr>
        <xdr:cNvGrpSpPr/>
      </xdr:nvGrpSpPr>
      <xdr:grpSpPr>
        <a:xfrm>
          <a:off x="1492083" y="2029037"/>
          <a:ext cx="279053" cy="321660"/>
          <a:chOff x="2266293" y="3172810"/>
          <a:chExt cx="248169" cy="271472"/>
        </a:xfrm>
      </xdr:grpSpPr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D5A6B694-53EB-732E-23B0-3519996B68AC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E7A67A57-CA3F-714F-64C5-E4771315BD28}"/>
              </a:ext>
            </a:extLst>
          </xdr:cNvPr>
          <xdr:cNvSpPr txBox="1"/>
        </xdr:nvSpPr>
        <xdr:spPr>
          <a:xfrm>
            <a:off x="2266293" y="3172810"/>
            <a:ext cx="248169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h</a:t>
            </a:r>
          </a:p>
        </xdr:txBody>
      </xdr:sp>
    </xdr:grpSp>
    <xdr:clientData/>
  </xdr:twoCellAnchor>
  <xdr:twoCellAnchor>
    <xdr:from>
      <xdr:col>3</xdr:col>
      <xdr:colOff>87505</xdr:colOff>
      <xdr:row>6</xdr:row>
      <xdr:rowOff>156721</xdr:rowOff>
    </xdr:from>
    <xdr:to>
      <xdr:col>3</xdr:col>
      <xdr:colOff>358221</xdr:colOff>
      <xdr:row>8</xdr:row>
      <xdr:rowOff>146316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3FF45C01-096E-B884-6DA6-52BB8F95FC38}"/>
            </a:ext>
          </a:extLst>
        </xdr:cNvPr>
        <xdr:cNvGrpSpPr/>
      </xdr:nvGrpSpPr>
      <xdr:grpSpPr>
        <a:xfrm>
          <a:off x="1485670" y="1065528"/>
          <a:ext cx="270716" cy="321660"/>
          <a:chOff x="2266110" y="3153310"/>
          <a:chExt cx="238169" cy="271472"/>
        </a:xfrm>
      </xdr:grpSpPr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8200CF6E-BDC2-413A-D5C7-62A7FD08B661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C5C171AA-5EA9-8976-D10E-BB1F7B6CBF64}"/>
              </a:ext>
            </a:extLst>
          </xdr:cNvPr>
          <xdr:cNvSpPr txBox="1"/>
        </xdr:nvSpPr>
        <xdr:spPr>
          <a:xfrm>
            <a:off x="2266110" y="3153310"/>
            <a:ext cx="238169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</xdr:col>
      <xdr:colOff>80953</xdr:colOff>
      <xdr:row>5</xdr:row>
      <xdr:rowOff>111304</xdr:rowOff>
    </xdr:from>
    <xdr:to>
      <xdr:col>7</xdr:col>
      <xdr:colOff>520040</xdr:colOff>
      <xdr:row>8</xdr:row>
      <xdr:rowOff>103263</xdr:rowOff>
    </xdr:to>
    <xdr:sp macro="" textlink="">
      <xdr:nvSpPr>
        <xdr:cNvPr id="46" name="Freeform 1">
          <a:extLst>
            <a:ext uri="{FF2B5EF4-FFF2-40B4-BE49-F238E27FC236}">
              <a16:creationId xmlns:a16="http://schemas.microsoft.com/office/drawing/2014/main" id="{815C94D7-E527-4FBC-AA9C-DE51574369BF}"/>
            </a:ext>
          </a:extLst>
        </xdr:cNvPr>
        <xdr:cNvSpPr/>
      </xdr:nvSpPr>
      <xdr:spPr>
        <a:xfrm>
          <a:off x="264462" y="854079"/>
          <a:ext cx="4100532" cy="490056"/>
        </a:xfrm>
        <a:custGeom>
          <a:avLst/>
          <a:gdLst>
            <a:gd name="connsiteX0" fmla="*/ 0 w 4081096"/>
            <a:gd name="connsiteY0" fmla="*/ 0 h 476250"/>
            <a:gd name="connsiteX1" fmla="*/ 2395904 w 4081096"/>
            <a:gd name="connsiteY1" fmla="*/ 0 h 476250"/>
            <a:gd name="connsiteX2" fmla="*/ 2395904 w 4081096"/>
            <a:gd name="connsiteY2" fmla="*/ 109904 h 476250"/>
            <a:gd name="connsiteX3" fmla="*/ 4081096 w 4081096"/>
            <a:gd name="connsiteY3" fmla="*/ 109904 h 476250"/>
            <a:gd name="connsiteX4" fmla="*/ 4081096 w 4081096"/>
            <a:gd name="connsiteY4" fmla="*/ 476250 h 476250"/>
            <a:gd name="connsiteX5" fmla="*/ 1875693 w 4081096"/>
            <a:gd name="connsiteY5" fmla="*/ 476250 h 476250"/>
            <a:gd name="connsiteX6" fmla="*/ 1875693 w 4081096"/>
            <a:gd name="connsiteY6" fmla="*/ 307731 h 476250"/>
            <a:gd name="connsiteX7" fmla="*/ 7327 w 4081096"/>
            <a:gd name="connsiteY7" fmla="*/ 307731 h 476250"/>
            <a:gd name="connsiteX8" fmla="*/ 0 w 4081096"/>
            <a:gd name="connsiteY8" fmla="*/ 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081096" h="476250">
              <a:moveTo>
                <a:pt x="0" y="0"/>
              </a:moveTo>
              <a:lnTo>
                <a:pt x="2395904" y="0"/>
              </a:lnTo>
              <a:lnTo>
                <a:pt x="2395904" y="109904"/>
              </a:lnTo>
              <a:lnTo>
                <a:pt x="4081096" y="109904"/>
              </a:lnTo>
              <a:lnTo>
                <a:pt x="4081096" y="476250"/>
              </a:lnTo>
              <a:lnTo>
                <a:pt x="1875693" y="476250"/>
              </a:lnTo>
              <a:lnTo>
                <a:pt x="1875693" y="307731"/>
              </a:lnTo>
              <a:lnTo>
                <a:pt x="7327" y="307731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284461</xdr:colOff>
      <xdr:row>8</xdr:row>
      <xdr:rowOff>95722</xdr:rowOff>
    </xdr:from>
    <xdr:to>
      <xdr:col>7</xdr:col>
      <xdr:colOff>453783</xdr:colOff>
      <xdr:row>9</xdr:row>
      <xdr:rowOff>110634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7CDBE289-4E30-9F42-46B5-E7B354F60945}"/>
            </a:ext>
          </a:extLst>
        </xdr:cNvPr>
        <xdr:cNvSpPr/>
      </xdr:nvSpPr>
      <xdr:spPr>
        <a:xfrm>
          <a:off x="4129415" y="1336594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306547</xdr:colOff>
      <xdr:row>11</xdr:row>
      <xdr:rowOff>80142</xdr:rowOff>
    </xdr:from>
    <xdr:to>
      <xdr:col>7</xdr:col>
      <xdr:colOff>475869</xdr:colOff>
      <xdr:row>12</xdr:row>
      <xdr:rowOff>95054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B6BF8FF-EE2F-7F20-449A-F3D798E5167D}"/>
            </a:ext>
          </a:extLst>
        </xdr:cNvPr>
        <xdr:cNvSpPr/>
      </xdr:nvSpPr>
      <xdr:spPr>
        <a:xfrm>
          <a:off x="4151501" y="1819110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313907</xdr:colOff>
      <xdr:row>14</xdr:row>
      <xdr:rowOff>87181</xdr:rowOff>
    </xdr:from>
    <xdr:to>
      <xdr:col>7</xdr:col>
      <xdr:colOff>483229</xdr:colOff>
      <xdr:row>15</xdr:row>
      <xdr:rowOff>102093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78F69355-65E5-0941-588D-A8078B3FF4F6}"/>
            </a:ext>
          </a:extLst>
        </xdr:cNvPr>
        <xdr:cNvSpPr/>
      </xdr:nvSpPr>
      <xdr:spPr>
        <a:xfrm>
          <a:off x="4158861" y="2324245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499285</xdr:colOff>
      <xdr:row>14</xdr:row>
      <xdr:rowOff>94720</xdr:rowOff>
    </xdr:from>
    <xdr:to>
      <xdr:col>6</xdr:col>
      <xdr:colOff>56910</xdr:colOff>
      <xdr:row>15</xdr:row>
      <xdr:rowOff>109632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B10230D1-2F60-C923-6DA2-BFF59E031A25}"/>
            </a:ext>
          </a:extLst>
        </xdr:cNvPr>
        <xdr:cNvSpPr/>
      </xdr:nvSpPr>
      <xdr:spPr>
        <a:xfrm>
          <a:off x="3120845" y="2331784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586768</xdr:colOff>
      <xdr:row>9</xdr:row>
      <xdr:rowOff>73286</xdr:rowOff>
    </xdr:from>
    <xdr:to>
      <xdr:col>6</xdr:col>
      <xdr:colOff>255387</xdr:colOff>
      <xdr:row>11</xdr:row>
      <xdr:rowOff>61748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B445B0DC-3A66-7996-590B-AB7695DCAAD0}"/>
            </a:ext>
          </a:extLst>
        </xdr:cNvPr>
        <xdr:cNvGrpSpPr/>
      </xdr:nvGrpSpPr>
      <xdr:grpSpPr>
        <a:xfrm>
          <a:off x="3208328" y="1480190"/>
          <a:ext cx="280316" cy="320526"/>
          <a:chOff x="2266110" y="3153310"/>
          <a:chExt cx="246615" cy="270515"/>
        </a:xfrm>
      </xdr:grpSpPr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2EE93BC9-FC40-7353-4552-2C7130F70BBB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BD2999D0-62AC-3374-C4F8-DC16DF54EF2E}"/>
              </a:ext>
            </a:extLst>
          </xdr:cNvPr>
          <xdr:cNvSpPr txBox="1"/>
        </xdr:nvSpPr>
        <xdr:spPr>
          <a:xfrm>
            <a:off x="2266110" y="3153310"/>
            <a:ext cx="246615" cy="2705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6</xdr:col>
      <xdr:colOff>255387</xdr:colOff>
      <xdr:row>10</xdr:row>
      <xdr:rowOff>67517</xdr:rowOff>
    </xdr:from>
    <xdr:to>
      <xdr:col>7</xdr:col>
      <xdr:colOff>306548</xdr:colOff>
      <xdr:row>11</xdr:row>
      <xdr:rowOff>102761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F20CF74-5C69-E857-9D66-076246B660B2}"/>
            </a:ext>
          </a:extLst>
        </xdr:cNvPr>
        <xdr:cNvCxnSpPr>
          <a:endCxn id="57" idx="3"/>
        </xdr:cNvCxnSpPr>
      </xdr:nvCxnSpPr>
      <xdr:spPr>
        <a:xfrm flipH="1" flipV="1">
          <a:off x="3488644" y="1640453"/>
          <a:ext cx="662858" cy="201276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255387</xdr:colOff>
      <xdr:row>9</xdr:row>
      <xdr:rowOff>20163</xdr:rowOff>
    </xdr:from>
    <xdr:to>
      <xdr:col>7</xdr:col>
      <xdr:colOff>284461</xdr:colOff>
      <xdr:row>10</xdr:row>
      <xdr:rowOff>67517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058FF09-74AC-44BA-4877-6135B418A400}"/>
            </a:ext>
          </a:extLst>
        </xdr:cNvPr>
        <xdr:cNvCxnSpPr>
          <a:stCxn id="47" idx="2"/>
          <a:endCxn id="57" idx="3"/>
        </xdr:cNvCxnSpPr>
      </xdr:nvCxnSpPr>
      <xdr:spPr>
        <a:xfrm flipH="1">
          <a:off x="3488644" y="1427067"/>
          <a:ext cx="640771" cy="213386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583947</xdr:colOff>
      <xdr:row>10</xdr:row>
      <xdr:rowOff>67517</xdr:rowOff>
    </xdr:from>
    <xdr:to>
      <xdr:col>6</xdr:col>
      <xdr:colOff>255387</xdr:colOff>
      <xdr:row>14</xdr:row>
      <xdr:rowOff>94720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BD2362A-C911-D8F0-F440-2EDAC2C5C139}"/>
            </a:ext>
          </a:extLst>
        </xdr:cNvPr>
        <xdr:cNvCxnSpPr>
          <a:stCxn id="57" idx="3"/>
          <a:endCxn id="50" idx="0"/>
        </xdr:cNvCxnSpPr>
      </xdr:nvCxnSpPr>
      <xdr:spPr>
        <a:xfrm flipH="1">
          <a:off x="3205507" y="1640453"/>
          <a:ext cx="283137" cy="691331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255387</xdr:colOff>
      <xdr:row>10</xdr:row>
      <xdr:rowOff>67517</xdr:rowOff>
    </xdr:from>
    <xdr:to>
      <xdr:col>7</xdr:col>
      <xdr:colOff>338704</xdr:colOff>
      <xdr:row>14</xdr:row>
      <xdr:rowOff>113679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B81F092-C824-F862-1651-D56EBB016161}"/>
            </a:ext>
          </a:extLst>
        </xdr:cNvPr>
        <xdr:cNvCxnSpPr>
          <a:stCxn id="57" idx="3"/>
          <a:endCxn id="49" idx="1"/>
        </xdr:cNvCxnSpPr>
      </xdr:nvCxnSpPr>
      <xdr:spPr>
        <a:xfrm>
          <a:off x="3488644" y="1640453"/>
          <a:ext cx="695014" cy="710290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102508</xdr:colOff>
      <xdr:row>2</xdr:row>
      <xdr:rowOff>154214</xdr:rowOff>
    </xdr:from>
    <xdr:ext cx="7004956" cy="374655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009F33-4462-4BAF-9FB3-C9D3B1BAC0A5}"/>
            </a:ext>
          </a:extLst>
        </xdr:cNvPr>
        <xdr:cNvSpPr txBox="1"/>
      </xdr:nvSpPr>
      <xdr:spPr>
        <a:xfrm>
          <a:off x="102508" y="475683"/>
          <a:ext cx="7004956" cy="3746551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(07/03/2024)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locked colum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accidentally changed - Beta 1</a:t>
          </a: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Fix histogram cannot setting/Copy - Beta 1</a:t>
          </a:r>
          <a:endParaRPr lang="en-US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column option drop down menu for Check 2 or Approval 1 - Beta 1</a:t>
          </a: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color information between must fill and no fill no impact to program - Beta 1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(22/02/2024)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Hide all formula at the form - Beta 1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layout and Column Data 1,2,3&amp;4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Beta 1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Formula Column link Data1, 2, 3, and 4 - Beta 1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Line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limit histogram - Beta 1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font "Approval and prepared" - Beta 1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Interface problem - Beta 2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Remake Histogram - Beta 2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Felxible drop down menu at product Column - Beta 3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color - Beta 3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bug Histogram on "min" and "max" - Beta 3</a:t>
          </a: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(30/01/2023)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error Limit arrow,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cannot move when sheet copied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error, capability not appear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if only use column data 4 -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font while fill Column data 1, 2, 3, &amp; 4 over than 2 words - Beta 1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Remap position contact service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dd. link for User Manual &amp; Revise History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3.0.1-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(24/01/2023)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Approval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Column - Beta 1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link for another forms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Simplify filling the data for calculation cpk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Bug Limit histogram error - Beta 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Improve Interface feature "Correction Factor"&amp;"Input Data" - Beta 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Improve Message errore when copy sheet - Beta 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Simplify Program - Beta 3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3.0.0-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(25/10/2022)</a:t>
          </a:r>
          <a:endParaRPr lang="en-US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Capability formula (cpk &gt; CP, if X bar &gt; stadard Middle) - Beta 14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Correction Factor - Beta 14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Change limit line width 2.2 --&gt; 1 (Main Graph) - Beta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Histogram Feature- Beta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Link Database Update, error - Beta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Thermal Product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Color for notification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option Approved sign on approval column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Link for update documents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Make Area for future Graph Type - Beta 11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P0 Graph 3sigma formula into min &amp; max- Beta 11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 gridline fix position - Beta 10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change position value on Sigma graph to avoid stacking - Beta 10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Column DATA 2 on n5, value after coma not appear - Beta 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Error on result capability saat 2 data saja dan data sama dengan limit - Beta 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Error on value less than 11, on min max - Beta 7</a:t>
          </a:r>
          <a:b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judgment occure on data 2, 3, 4, that not input - Beta 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additional limit Min max three line (value and cpk) - Beta 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separate color between manual input &amp; Auto input - Beta6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Color judgment-Beta6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Relayout "Product Column" - Beta 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P=0 from auto into manual selection-Beta4</a:t>
          </a:r>
          <a:endParaRPr lang="en-US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Product column-Beta3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When P0, no control occured-Beta3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Improve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guidence improvement table, occured event not yet input value-Beta3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manual input data, into auto input data-Beta3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Mayor Update: Compile Application 3 Apps into 1 apps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Change Judge icon into Action recomendation based on DPS0300 (Beta2)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sng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Realyout formula to easier for editing &amp; programming - Beta2</a:t>
          </a:r>
          <a:endParaRPr lang="en-US" strike="sngStrike">
            <a:solidFill>
              <a:sysClr val="windowText" lastClr="000000"/>
            </a:solidFill>
            <a:effectLst/>
          </a:endParaRPr>
        </a:p>
        <a:p>
          <a:r>
            <a:rPr lang="en-US" sz="1100" strike="sng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Floating word on "data 1 until</a:t>
          </a:r>
          <a:r>
            <a:rPr lang="en-US" sz="1100" strike="sng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Data 4" (Lower, Upper, 2Limits)-Beta2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slow respon while input value.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(Lower, Upper, 2Limits) -Beta0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font some several PC not read (Lower, Upper, 2Limits) - Beta0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Feature, input data option will occure if all header filled. (Lower,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Upper,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2Limits)-Beta1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Error while column sigma empty (Lower,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Upper,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2Limits)-Beta1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information drop down menu (Lower, Upper,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2Limits)-Beta1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Make Empty</a:t>
          </a: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that value "Zero or Error" become blank (Lower, </a:t>
          </a:r>
          <a:r>
            <a:rPr lang="en-US" sz="1100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Upper, 2Limits) - Beta1</a:t>
          </a:r>
          <a:r>
            <a:rPr lang="en-US" sz="1100" i="1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</a:t>
          </a: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issue when 4 sigma empty: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- 4 / 8 sigma value should be empty either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Graph sigma "+"&amp; "-" will empty either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interface value on column Min, Max, Average &amp; Range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font size issue on cpk formula interface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Relayout capability formula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2.3.2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(18/08/2022)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Mayor Fix Interface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Column line value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Cpk matrix line overlapped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Insert impr. char. in print out form 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- Auto Link for Arrow 4sigma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 3 sigma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Remapping &amp; Lingkage sigma on formula table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- Standardize row size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Function for INPUT DATA for calculate the data to avoid slow respon while input value.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Remove unuse formula &amp; program.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Simplify Program for easy to use and editing.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2.3.1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(14/02/2022)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Minor bug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protected column that need to be fill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interface arrow sigma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2.3.0 (27/01/2022)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Interface improvement (Formula table, Line Table amount, graph positioning).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Change "n"at table into "X", for following formula.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Minor Bug on cpk table font error.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column for Importance Character.</a:t>
          </a:r>
          <a:endParaRPr lang="en-US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feature, if data less than 30 pcs, cpk not appear &amp; Judge become P=0.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2.2.9 (29/12/2020)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Interface Improvement (4sigma line change to sigma line, line adjustment)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Bug (Formula on column 3/4sigma, cannot proceed 3Sigma)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2.2.8 (28/12/2020)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Interface improve (line border missing, add. line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4sigma + &amp; - , similar font at Cp column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Picture description Cp-Cpk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Delete USL line at Lower Limit form, Delete LSL line at Upper Limit form, include formula.</a:t>
          </a:r>
          <a:endParaRPr lang="en-US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option for 3 Sigma (Production Data) &amp; 4 Sigma (Development data)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2.2.7 (02/09/2020)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Revise value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error on column "min", "max", "Avg (x)" &amp; "Range"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Bug fixed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("judge" column font)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Interface improve 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Add. line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 form border, separate colum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header)</a:t>
          </a:r>
        </a:p>
        <a:p>
          <a:pPr eaLnBrk="1" fontAlgn="auto" latinLnBrk="0" hangingPunct="1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Change "Standard" become "Unit", "Min" become "Std. Min.", "Max" become "Std. Max.")</a:t>
          </a:r>
        </a:p>
        <a:p>
          <a:pPr eaLnBrk="1" fontAlgn="auto" latinLnBrk="0" hangingPunct="1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Approval column automatically fill up.</a:t>
          </a:r>
        </a:p>
        <a:p>
          <a:pPr eaLnBrk="1" fontAlgn="auto" latinLnBrk="0" hangingPunct="1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Relocate position "Meas. Tool.", "Part Amount", &amp; "Tool Tolerance"</a:t>
          </a: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2.2.6 (06/07/2020)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equation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cp-cpk.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Syncronize &amp; standardize symbol with equation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word "Toleransi" become "Tolerance"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note for input information &amp; DPS capability result next action.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Revise format sign column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developer email address on credits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Deletion Contact phone no. on credits sheet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2.2.5 (23/03/2020)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name 4cigma graph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value min &amp; max 4cigma graph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2.2.4 (10/12/2019)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bug fixed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User interface bug fixed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r>
            <a:rPr lang="en-US" sz="1100"/>
            <a:t>Version 2.2.3 (06/12/2019)</a:t>
          </a:r>
        </a:p>
        <a:p>
          <a:r>
            <a:rPr lang="en-US" sz="1100"/>
            <a:t>- Deletion safety factor</a:t>
          </a:r>
          <a:r>
            <a:rPr lang="en-US" sz="1100" baseline="0"/>
            <a:t> value for CPK Calculation (advice from Mr. Hida-ACGs &amp; Mr. Dobashi-SEC)</a:t>
          </a:r>
        </a:p>
        <a:p>
          <a:r>
            <a:rPr lang="en-US" sz="1100" baseline="0"/>
            <a:t>- User interface improved on approval column</a:t>
          </a:r>
        </a:p>
        <a:p>
          <a:r>
            <a:rPr lang="en-US" sz="1100" baseline="0"/>
            <a:t>- minor bug fixed</a:t>
          </a:r>
          <a:endParaRPr lang="en-US" sz="1100"/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2.2.2 (26/09/2019)</a:t>
          </a:r>
        </a:p>
        <a:p>
          <a:r>
            <a:rPr lang="en-US" sz="1100"/>
            <a:t>- Separate Program 2</a:t>
          </a:r>
          <a:r>
            <a:rPr lang="en-US" sz="1100" baseline="0"/>
            <a:t> limits, Upper limit, &amp; Lower Limit</a:t>
          </a:r>
          <a:endParaRPr lang="en-US" sz="1100"/>
        </a:p>
        <a:p>
          <a:r>
            <a:rPr lang="en-US" sz="1100"/>
            <a:t>- Change Histogram to</a:t>
          </a:r>
          <a:r>
            <a:rPr lang="en-US" sz="1100" baseline="0"/>
            <a:t> 4sigma Graph</a:t>
          </a:r>
          <a:endParaRPr lang="en-US" sz="1100"/>
        </a:p>
        <a:p>
          <a:r>
            <a:rPr lang="en-US" sz="1100"/>
            <a:t>- Fixed</a:t>
          </a:r>
          <a:r>
            <a:rPr lang="en-US" sz="1100" baseline="0"/>
            <a:t> decimal tolerance on data column</a:t>
          </a:r>
          <a:endParaRPr lang="en-US" sz="1100"/>
        </a:p>
        <a:p>
          <a:r>
            <a:rPr lang="en-US" sz="1100"/>
            <a:t>- Denso logo update</a:t>
          </a:r>
        </a:p>
        <a:p>
          <a:r>
            <a:rPr lang="en-US" sz="1100"/>
            <a:t>- Language</a:t>
          </a:r>
          <a:r>
            <a:rPr lang="en-US" sz="1100" baseline="0"/>
            <a:t> standardize (using English)</a:t>
          </a:r>
          <a:endParaRPr lang="en-US" sz="1100"/>
        </a:p>
        <a:p>
          <a:r>
            <a:rPr lang="en-US" sz="1100"/>
            <a:t>- Flexible approval column usage fixed</a:t>
          </a:r>
        </a:p>
        <a:p>
          <a:r>
            <a:rPr lang="en-US" sz="1100"/>
            <a:t>- Minor</a:t>
          </a:r>
          <a:r>
            <a:rPr lang="en-US" sz="1100" baseline="0"/>
            <a:t> bug fixed</a:t>
          </a:r>
          <a:endParaRPr lang="en-US" sz="1100"/>
        </a:p>
        <a:p>
          <a:r>
            <a:rPr lang="en-US" sz="1100"/>
            <a:t>- Whats app no. fixed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2.2.1 (26/03/2019)</a:t>
          </a:r>
        </a:p>
        <a:p>
          <a:r>
            <a:rPr lang="en-US" sz="1100"/>
            <a:t>- Fixed layout approval column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2.1-Alpha 2 (20/03/2019)</a:t>
          </a:r>
        </a:p>
        <a:p>
          <a:r>
            <a:rPr lang="en-US" sz="1100"/>
            <a:t>- fix "capability" word that blocked by Denso word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2.0-Alpha2 (02/05/2018)</a:t>
          </a:r>
        </a:p>
        <a:p>
          <a:r>
            <a:rPr lang="en-US" sz="1100"/>
            <a:t>- Remove Histogram Width Limit on 2 Limit Form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2.0-Alpha1 (27/04/2018)</a:t>
          </a:r>
        </a:p>
        <a:p>
          <a:r>
            <a:rPr lang="en-US" sz="1100"/>
            <a:t>- Unlock "Historgram Width"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2.0-Alpha (25/04/2018)</a:t>
          </a:r>
        </a:p>
        <a:p>
          <a:r>
            <a:rPr lang="en-US" sz="1100"/>
            <a:t>- Additional Histogram.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1.14 (09/02/2018)</a:t>
          </a:r>
        </a:p>
        <a:p>
          <a:r>
            <a:rPr lang="en-US" sz="1100"/>
            <a:t>- Formula Revise on CP , before TOlerance/4Sigma --&gt; After Tolerance/(4sigma x 2) , for 2 limit</a:t>
          </a:r>
        </a:p>
        <a:p>
          <a:r>
            <a:rPr lang="en-US" sz="1100"/>
            <a:t>- Aditional Bracket on CP &amp; CPk (due to 4 sigma), if no Bracket 3 Sigma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1.13 (17/12/2017)</a:t>
          </a:r>
        </a:p>
        <a:p>
          <a:r>
            <a:rPr lang="en-US" sz="1100"/>
            <a:t>- Change Tolerance "0.01" into "0.001" on Data Input &amp; result.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1.12 (08/11/2017)</a:t>
          </a:r>
        </a:p>
        <a:p>
          <a:r>
            <a:rPr lang="en-US" sz="1100"/>
            <a:t>- Change result column from "cpk" to "cp", but formula are same</a:t>
          </a:r>
        </a:p>
        <a:p>
          <a:r>
            <a:rPr lang="en-US" sz="1100"/>
            <a:t>- Change "Satu Batasa" become "1 Limit Formula" &amp; Change "cp' to "cpk"</a:t>
          </a:r>
        </a:p>
        <a:p>
          <a:r>
            <a:rPr lang="en-US" sz="1100"/>
            <a:t>- Show all formula</a:t>
          </a:r>
        </a:p>
        <a:p>
          <a:r>
            <a:rPr lang="en-US" sz="1100"/>
            <a:t>- Compacting form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1.11 (04/08/2017)</a:t>
          </a:r>
        </a:p>
        <a:p>
          <a:r>
            <a:rPr lang="en-US" sz="1100"/>
            <a:t>- Improve Error on "Judge' Result</a:t>
          </a:r>
        </a:p>
        <a:p>
          <a:r>
            <a:rPr lang="en-US" sz="1100"/>
            <a:t>- Appearance Improvement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1.10 (03/08/2017)</a:t>
          </a:r>
        </a:p>
        <a:p>
          <a:r>
            <a:rPr lang="en-US" sz="1100"/>
            <a:t>- Improve Row Error when Copy paste the value at Data 1, Data 2, Data 3, Data 4</a:t>
          </a:r>
        </a:p>
        <a:p>
          <a:r>
            <a:rPr lang="en-US" sz="1100"/>
            <a:t>- Increase Font size at standard Collumn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1.9 (25/07/2017)</a:t>
          </a:r>
        </a:p>
        <a:p>
          <a:r>
            <a:rPr lang="en-US" sz="1100"/>
            <a:t>- Improve Precision Value "0.00" (Average, Sigma, 4Sigma, 8Sigma)</a:t>
          </a:r>
        </a:p>
        <a:p>
          <a:r>
            <a:rPr lang="en-US" sz="1100"/>
            <a:t>- Change Font on Data1, 2, 3 &amp; 4 Arial --&gt; Arial Narrow</a:t>
          </a:r>
        </a:p>
        <a:p>
          <a:r>
            <a:rPr lang="en-US" sz="1100"/>
            <a:t>- Setting Font Shrink to fit on Data1, 2, 3 &amp; 4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1.8</a:t>
          </a:r>
        </a:p>
        <a:p>
          <a:r>
            <a:rPr lang="en-US" sz="1100"/>
            <a:t>- Improve Font Size at at valued Limit (shrink To Fit)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1.7 (March 17th, '17)</a:t>
          </a:r>
        </a:p>
        <a:p>
          <a:r>
            <a:rPr lang="en-US" sz="1100"/>
            <a:t>- Improve Bug Data 1 &amp; Data 2 Link, and Value column for 0.001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1.6</a:t>
          </a:r>
        </a:p>
        <a:p>
          <a:r>
            <a:rPr lang="en-US" sz="1100"/>
            <a:t>- Change Logo DENSO (Black&amp;White) --&gt; DENSO (Color)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1.5</a:t>
          </a:r>
        </a:p>
        <a:p>
          <a:r>
            <a:rPr lang="en-US" sz="1100"/>
            <a:t>- Improve Several Bug related to the standard Calculation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1.4</a:t>
          </a:r>
        </a:p>
        <a:p>
          <a:r>
            <a:rPr lang="en-US" sz="1100"/>
            <a:t>- Improve Several Bug related to the judgment result</a:t>
          </a:r>
        </a:p>
        <a:p>
          <a:r>
            <a:rPr lang="en-US" sz="1100"/>
            <a:t>- Add. Unit at standard Column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1.3</a:t>
          </a:r>
        </a:p>
        <a:p>
          <a:r>
            <a:rPr lang="en-US" sz="1100"/>
            <a:t>- Improve several bug that impact to edit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1.2</a:t>
          </a:r>
        </a:p>
        <a:p>
          <a:r>
            <a:rPr lang="en-US" sz="1100"/>
            <a:t>- Improve Bug at column 2 Limits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</a:t>
          </a:r>
        </a:p>
        <a:p>
          <a:r>
            <a:rPr lang="en-US" sz="1100"/>
            <a:t>- Release Documents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rgb="FF92D050"/>
    <pageSetUpPr fitToPage="1"/>
  </sheetPr>
  <dimension ref="A1:QF211"/>
  <sheetViews>
    <sheetView showGridLines="0" tabSelected="1" zoomScaleNormal="100" zoomScaleSheetLayoutView="85" workbookViewId="0">
      <selection activeCell="G16" sqref="G16"/>
    </sheetView>
  </sheetViews>
  <sheetFormatPr defaultColWidth="0" defaultRowHeight="0" customHeight="1" zeroHeight="1"/>
  <cols>
    <col min="1" max="4" width="1.7109375" style="1" customWidth="1"/>
    <col min="5" max="5" width="3.28515625" style="1" customWidth="1"/>
    <col min="6" max="9" width="8.7109375" style="1" customWidth="1"/>
    <col min="10" max="10" width="1.7109375" style="1" customWidth="1"/>
    <col min="11" max="11" width="2.28515625" style="1" customWidth="1"/>
    <col min="12" max="12" width="1.7109375" style="1" customWidth="1"/>
    <col min="13" max="13" width="3" style="1" customWidth="1"/>
    <col min="14" max="16" width="1.85546875" style="1" customWidth="1"/>
    <col min="17" max="17" width="1.7109375" style="1" customWidth="1"/>
    <col min="18" max="20" width="1.85546875" style="1" customWidth="1"/>
    <col min="21" max="48" width="1.7109375" style="1" customWidth="1"/>
    <col min="49" max="49" width="2.42578125" style="1" customWidth="1"/>
    <col min="50" max="69" width="1.7109375" style="1" customWidth="1"/>
    <col min="70" max="71" width="12.7109375" style="1" hidden="1" customWidth="1"/>
    <col min="72" max="77" width="5.5703125" style="1" hidden="1" customWidth="1"/>
    <col min="78" max="82" width="5.5703125" style="47" hidden="1" customWidth="1"/>
    <col min="83" max="103" width="5.5703125" style="1" hidden="1" customWidth="1"/>
    <col min="104" max="104" width="7.85546875" style="1" hidden="1" customWidth="1"/>
    <col min="105" max="105" width="5.7109375" style="1" hidden="1" customWidth="1"/>
    <col min="106" max="106" width="2.85546875" style="1" hidden="1" customWidth="1"/>
    <col min="107" max="107" width="12.42578125" style="1" hidden="1" customWidth="1"/>
    <col min="108" max="108" width="19.85546875" style="1" hidden="1" customWidth="1"/>
    <col min="109" max="109" width="10.42578125" style="1" hidden="1" customWidth="1"/>
    <col min="110" max="110" width="14.42578125" style="1" hidden="1" customWidth="1"/>
    <col min="111" max="111" width="16.28515625" style="1" hidden="1" customWidth="1"/>
    <col min="112" max="113" width="19.140625" style="1" hidden="1" customWidth="1"/>
    <col min="114" max="114" width="14.42578125" style="1" hidden="1" customWidth="1"/>
    <col min="115" max="115" width="16.28515625" style="1" hidden="1" customWidth="1"/>
    <col min="116" max="116" width="17.5703125" style="1" hidden="1" customWidth="1"/>
    <col min="117" max="117" width="16.28515625" style="1" hidden="1" customWidth="1"/>
    <col min="118" max="118" width="13.7109375" style="1" hidden="1" customWidth="1"/>
    <col min="119" max="119" width="12.85546875" style="1" hidden="1" customWidth="1"/>
    <col min="120" max="123" width="9.140625" style="1" hidden="1" customWidth="1"/>
    <col min="124" max="125" width="2.85546875" style="1" hidden="1" customWidth="1"/>
    <col min="126" max="126" width="2.85546875" style="203" hidden="1" customWidth="1"/>
    <col min="127" max="284" width="2.85546875" style="1" hidden="1" customWidth="1"/>
    <col min="285" max="285" width="5.5703125" style="1" hidden="1" customWidth="1"/>
    <col min="286" max="286" width="8" style="1" hidden="1" customWidth="1"/>
    <col min="287" max="287" width="9.140625" style="1" hidden="1" customWidth="1"/>
    <col min="288" max="448" width="2.85546875" style="1" hidden="1" customWidth="1"/>
    <col min="449" max="16384" width="9.140625" style="1" hidden="1"/>
  </cols>
  <sheetData>
    <row r="1" spans="1:448" ht="6" customHeight="1" thickBot="1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Z1" s="203"/>
      <c r="CA1" s="203"/>
      <c r="CB1" s="203"/>
      <c r="CC1" s="203"/>
      <c r="CD1" s="203"/>
    </row>
    <row r="2" spans="1:448" ht="23.25" customHeight="1" thickBot="1">
      <c r="A2" s="172"/>
      <c r="B2" s="374" t="s">
        <v>222</v>
      </c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5"/>
      <c r="AH2" s="404" t="s">
        <v>149</v>
      </c>
      <c r="AI2" s="405"/>
      <c r="AJ2" s="405"/>
      <c r="AK2" s="405"/>
      <c r="AL2" s="405"/>
      <c r="AM2" s="405"/>
      <c r="AN2" s="405"/>
      <c r="AO2" s="405"/>
      <c r="AP2" s="405"/>
      <c r="AQ2" s="405"/>
      <c r="AR2" s="405"/>
      <c r="AS2" s="405"/>
      <c r="AT2" s="405"/>
      <c r="AU2" s="405"/>
      <c r="AV2" s="405"/>
      <c r="AW2" s="405"/>
      <c r="AX2" s="405"/>
      <c r="AY2" s="405"/>
      <c r="AZ2" s="405"/>
      <c r="BA2" s="405"/>
      <c r="BB2" s="405"/>
      <c r="BC2" s="406" t="s">
        <v>152</v>
      </c>
      <c r="BD2" s="406"/>
      <c r="BE2" s="406"/>
      <c r="BF2" s="406"/>
      <c r="BG2" s="406"/>
      <c r="BH2" s="406"/>
      <c r="BI2" s="406"/>
      <c r="BJ2" s="406"/>
      <c r="BK2" s="406"/>
      <c r="BL2" s="406"/>
      <c r="BM2" s="406"/>
      <c r="BN2" s="406"/>
      <c r="BO2" s="406"/>
      <c r="BP2" s="407"/>
      <c r="BQ2" s="172"/>
      <c r="BR2" s="172"/>
      <c r="BS2" s="172"/>
      <c r="BT2" s="172"/>
      <c r="DB2" s="422" t="s">
        <v>187</v>
      </c>
      <c r="DC2" s="423"/>
      <c r="DD2" s="423"/>
      <c r="DE2" s="423"/>
      <c r="DF2" s="423"/>
      <c r="DG2" s="423"/>
      <c r="DH2" s="423"/>
      <c r="DI2" s="423"/>
      <c r="DJ2" s="423"/>
      <c r="DK2" s="423"/>
      <c r="DL2" s="423"/>
      <c r="DM2" s="423"/>
      <c r="DN2" s="423"/>
      <c r="DO2" s="423"/>
      <c r="DP2" s="424"/>
      <c r="DR2" s="369" t="s">
        <v>208</v>
      </c>
      <c r="DS2" s="370"/>
      <c r="DT2" s="370"/>
      <c r="DU2" s="370"/>
      <c r="DV2" s="370"/>
      <c r="DW2" s="370"/>
      <c r="DX2" s="370"/>
      <c r="DY2" s="370"/>
      <c r="DZ2" s="370"/>
      <c r="EA2" s="370"/>
      <c r="EB2" s="370"/>
      <c r="EC2" s="370"/>
      <c r="ED2" s="370"/>
      <c r="EE2" s="370"/>
      <c r="EF2" s="370"/>
      <c r="EG2" s="370"/>
      <c r="EH2" s="370"/>
      <c r="EI2" s="370"/>
      <c r="EJ2" s="370"/>
      <c r="EK2" s="370"/>
      <c r="EL2" s="370"/>
      <c r="EM2" s="370"/>
      <c r="EN2" s="370"/>
      <c r="EO2" s="370"/>
      <c r="EP2" s="370"/>
      <c r="EQ2" s="370"/>
      <c r="ER2" s="370"/>
      <c r="ES2" s="370"/>
      <c r="ET2" s="370"/>
      <c r="EU2" s="370"/>
      <c r="EV2" s="370"/>
      <c r="EW2" s="370"/>
      <c r="EX2" s="370"/>
      <c r="EY2" s="370"/>
      <c r="EZ2" s="370"/>
      <c r="FA2" s="370"/>
      <c r="FB2" s="370"/>
      <c r="FC2" s="370"/>
      <c r="FD2" s="370"/>
      <c r="FE2" s="370"/>
      <c r="FF2" s="370"/>
      <c r="FG2" s="370"/>
      <c r="FH2" s="370"/>
      <c r="FI2" s="370"/>
      <c r="FJ2" s="370"/>
      <c r="FK2" s="370"/>
      <c r="FL2" s="370"/>
      <c r="FM2" s="370"/>
      <c r="FN2" s="370"/>
      <c r="FO2" s="370"/>
      <c r="FP2" s="370"/>
      <c r="FQ2" s="370"/>
      <c r="FR2" s="370"/>
      <c r="FS2" s="370"/>
      <c r="FT2" s="370"/>
      <c r="FU2" s="370"/>
      <c r="FV2" s="370"/>
      <c r="FW2" s="370"/>
      <c r="FX2" s="370"/>
      <c r="FY2" s="370"/>
      <c r="FZ2" s="370"/>
      <c r="GA2" s="370"/>
      <c r="GB2" s="370"/>
      <c r="GC2" s="370"/>
      <c r="GD2" s="370"/>
      <c r="GE2" s="370"/>
      <c r="GF2" s="370"/>
      <c r="GG2" s="370"/>
      <c r="GH2" s="370"/>
      <c r="GI2" s="370"/>
      <c r="GJ2" s="370"/>
      <c r="GK2" s="370"/>
      <c r="GL2" s="370"/>
      <c r="GM2" s="370"/>
      <c r="GN2" s="370"/>
      <c r="GO2" s="370"/>
      <c r="GP2" s="370"/>
      <c r="GQ2" s="370"/>
      <c r="GR2" s="370"/>
      <c r="GS2" s="370"/>
      <c r="GT2" s="370"/>
      <c r="GU2" s="370"/>
      <c r="GV2" s="370"/>
      <c r="GW2" s="370"/>
      <c r="GX2" s="370"/>
      <c r="GY2" s="370"/>
      <c r="GZ2" s="370"/>
      <c r="HA2" s="370"/>
      <c r="HB2" s="370"/>
      <c r="HC2" s="370"/>
      <c r="HD2" s="370"/>
      <c r="HE2" s="370"/>
      <c r="HF2" s="370"/>
      <c r="HG2" s="370"/>
      <c r="HH2" s="370"/>
      <c r="HI2" s="370"/>
      <c r="HJ2" s="370"/>
      <c r="HK2" s="370"/>
      <c r="HL2" s="370"/>
      <c r="HM2" s="370"/>
      <c r="HN2" s="370"/>
      <c r="HO2" s="370"/>
      <c r="HP2" s="370"/>
      <c r="HQ2" s="370"/>
      <c r="HR2" s="370"/>
      <c r="HS2" s="370"/>
      <c r="HT2" s="370"/>
      <c r="HU2" s="370"/>
      <c r="HV2" s="370"/>
      <c r="HW2" s="370"/>
      <c r="HX2" s="370"/>
      <c r="HY2" s="370"/>
      <c r="HZ2" s="370"/>
      <c r="IA2" s="370"/>
      <c r="IB2" s="370"/>
      <c r="IC2" s="370"/>
      <c r="ID2" s="370"/>
      <c r="IE2" s="370"/>
      <c r="IF2" s="370"/>
      <c r="IG2" s="370"/>
      <c r="IH2" s="370"/>
      <c r="II2" s="370"/>
      <c r="IJ2" s="370"/>
      <c r="IK2" s="370"/>
      <c r="IL2" s="370"/>
      <c r="IM2" s="370"/>
      <c r="IN2" s="370"/>
      <c r="IO2" s="370"/>
      <c r="IP2" s="370"/>
      <c r="IQ2" s="370"/>
      <c r="IR2" s="370"/>
      <c r="IS2" s="370"/>
      <c r="IT2" s="370"/>
      <c r="IU2" s="370"/>
      <c r="IV2" s="370"/>
      <c r="IW2" s="370"/>
      <c r="IX2" s="370"/>
      <c r="IY2" s="370"/>
      <c r="IZ2" s="370"/>
      <c r="JA2" s="370"/>
      <c r="JB2" s="370"/>
      <c r="JC2" s="370"/>
      <c r="JD2" s="370"/>
      <c r="JE2" s="370"/>
      <c r="JF2" s="370"/>
      <c r="JG2" s="370"/>
      <c r="JH2" s="370"/>
      <c r="JI2" s="370"/>
      <c r="JJ2" s="370"/>
      <c r="JK2" s="370"/>
      <c r="JL2" s="370"/>
      <c r="JM2" s="370"/>
      <c r="JN2" s="370"/>
      <c r="JO2" s="370"/>
      <c r="JP2" s="370"/>
      <c r="JQ2" s="370"/>
      <c r="JR2" s="370"/>
      <c r="JS2" s="370"/>
      <c r="JT2" s="370"/>
      <c r="JU2" s="370"/>
      <c r="JV2" s="370"/>
      <c r="JW2" s="370"/>
      <c r="JX2" s="371"/>
      <c r="JZ2" s="369" t="s">
        <v>210</v>
      </c>
      <c r="KA2" s="370"/>
      <c r="KB2" s="370"/>
      <c r="KC2" s="370"/>
      <c r="KD2" s="370"/>
      <c r="KE2" s="370"/>
      <c r="KF2" s="370"/>
      <c r="KG2" s="370"/>
      <c r="KH2" s="370"/>
      <c r="KI2" s="370"/>
      <c r="KJ2" s="370"/>
      <c r="KK2" s="370"/>
      <c r="KL2" s="370"/>
      <c r="KM2" s="370"/>
      <c r="KN2" s="370"/>
      <c r="KO2" s="370"/>
      <c r="KP2" s="370"/>
      <c r="KQ2" s="370"/>
      <c r="KR2" s="370"/>
      <c r="KS2" s="370"/>
      <c r="KT2" s="370"/>
      <c r="KU2" s="370"/>
      <c r="KV2" s="370"/>
      <c r="KW2" s="370"/>
      <c r="KX2" s="370"/>
      <c r="KY2" s="370"/>
      <c r="KZ2" s="370"/>
      <c r="LA2" s="370"/>
      <c r="LB2" s="370"/>
      <c r="LC2" s="370"/>
      <c r="LD2" s="370"/>
      <c r="LE2" s="370"/>
      <c r="LF2" s="370"/>
      <c r="LG2" s="370"/>
      <c r="LH2" s="370"/>
      <c r="LI2" s="370"/>
      <c r="LJ2" s="370"/>
      <c r="LK2" s="370"/>
      <c r="LL2" s="370"/>
      <c r="LM2" s="370"/>
      <c r="LN2" s="370"/>
      <c r="LO2" s="370"/>
      <c r="LP2" s="370"/>
      <c r="LQ2" s="370"/>
      <c r="LR2" s="370"/>
      <c r="LS2" s="370"/>
      <c r="LT2" s="370"/>
      <c r="LU2" s="370"/>
      <c r="LV2" s="370"/>
      <c r="LW2" s="370"/>
      <c r="LX2" s="370"/>
      <c r="LY2" s="370"/>
      <c r="LZ2" s="370"/>
      <c r="MA2" s="370"/>
      <c r="MB2" s="370"/>
      <c r="MC2" s="370"/>
      <c r="MD2" s="370"/>
      <c r="ME2" s="370"/>
      <c r="MF2" s="370"/>
      <c r="MG2" s="370"/>
      <c r="MH2" s="370"/>
      <c r="MI2" s="370"/>
      <c r="MJ2" s="370"/>
      <c r="MK2" s="370"/>
      <c r="ML2" s="370"/>
      <c r="MM2" s="370"/>
      <c r="MN2" s="370"/>
      <c r="MO2" s="370"/>
      <c r="MP2" s="370"/>
      <c r="MQ2" s="370"/>
      <c r="MR2" s="370"/>
      <c r="MS2" s="370"/>
      <c r="MT2" s="370"/>
      <c r="MU2" s="370"/>
      <c r="MV2" s="370"/>
      <c r="MW2" s="370"/>
      <c r="MX2" s="370"/>
      <c r="MY2" s="370"/>
      <c r="MZ2" s="370"/>
      <c r="NA2" s="370"/>
      <c r="NB2" s="370"/>
      <c r="NC2" s="370"/>
      <c r="ND2" s="370"/>
      <c r="NE2" s="370"/>
      <c r="NF2" s="370"/>
      <c r="NG2" s="370"/>
      <c r="NH2" s="370"/>
      <c r="NI2" s="370"/>
      <c r="NJ2" s="370"/>
      <c r="NK2" s="370"/>
      <c r="NL2" s="370"/>
      <c r="NM2" s="370"/>
      <c r="NN2" s="370"/>
      <c r="NO2" s="370"/>
      <c r="NP2" s="370"/>
      <c r="NQ2" s="370"/>
      <c r="NR2" s="370"/>
      <c r="NS2" s="370"/>
      <c r="NT2" s="370"/>
      <c r="NU2" s="370"/>
      <c r="NV2" s="370"/>
      <c r="NW2" s="370"/>
      <c r="NX2" s="370"/>
      <c r="NY2" s="370"/>
      <c r="NZ2" s="370"/>
      <c r="OA2" s="370"/>
      <c r="OB2" s="370"/>
      <c r="OC2" s="370"/>
      <c r="OD2" s="370"/>
      <c r="OE2" s="370"/>
      <c r="OF2" s="370"/>
      <c r="OG2" s="370"/>
      <c r="OH2" s="370"/>
      <c r="OI2" s="370"/>
      <c r="OJ2" s="370"/>
      <c r="OK2" s="370"/>
      <c r="OL2" s="370"/>
      <c r="OM2" s="370"/>
      <c r="ON2" s="370"/>
      <c r="OO2" s="370"/>
      <c r="OP2" s="370"/>
      <c r="OQ2" s="370"/>
      <c r="OR2" s="370"/>
      <c r="OS2" s="370"/>
      <c r="OT2" s="370"/>
      <c r="OU2" s="370"/>
      <c r="OV2" s="370"/>
      <c r="OW2" s="370"/>
      <c r="OX2" s="370"/>
      <c r="OY2" s="370"/>
      <c r="OZ2" s="370"/>
      <c r="PA2" s="370"/>
      <c r="PB2" s="370"/>
      <c r="PC2" s="370"/>
      <c r="PD2" s="370"/>
      <c r="PE2" s="370"/>
      <c r="PF2" s="370"/>
      <c r="PG2" s="370"/>
      <c r="PH2" s="370"/>
      <c r="PI2" s="370"/>
      <c r="PJ2" s="370"/>
      <c r="PK2" s="370"/>
      <c r="PL2" s="370"/>
      <c r="PM2" s="370"/>
      <c r="PN2" s="370"/>
      <c r="PO2" s="370"/>
      <c r="PP2" s="370"/>
      <c r="PQ2" s="370"/>
      <c r="PR2" s="370"/>
      <c r="PS2" s="370"/>
      <c r="PT2" s="370"/>
      <c r="PU2" s="370"/>
      <c r="PV2" s="370"/>
      <c r="PW2" s="370"/>
      <c r="PX2" s="370"/>
      <c r="PY2" s="370"/>
      <c r="PZ2" s="370"/>
      <c r="QA2" s="370"/>
      <c r="QB2" s="370"/>
      <c r="QC2" s="370"/>
      <c r="QD2" s="370"/>
      <c r="QE2" s="370"/>
      <c r="QF2" s="371"/>
    </row>
    <row r="3" spans="1:448" ht="15.75" customHeight="1">
      <c r="A3" s="172"/>
      <c r="B3" s="385" t="s">
        <v>188</v>
      </c>
      <c r="C3" s="385"/>
      <c r="D3" s="385"/>
      <c r="E3" s="385"/>
      <c r="F3" s="385"/>
      <c r="G3" s="385"/>
      <c r="H3" s="385"/>
      <c r="I3" s="385"/>
      <c r="J3" s="385"/>
      <c r="K3" s="385"/>
      <c r="L3" s="386"/>
      <c r="M3" s="376"/>
      <c r="N3" s="377"/>
      <c r="O3" s="377"/>
      <c r="P3" s="377"/>
      <c r="Q3" s="377"/>
      <c r="R3" s="377"/>
      <c r="S3" s="377"/>
      <c r="T3" s="377"/>
      <c r="U3" s="377"/>
      <c r="V3" s="377"/>
      <c r="W3" s="377"/>
      <c r="X3" s="377"/>
      <c r="Y3" s="377"/>
      <c r="Z3" s="377"/>
      <c r="AA3" s="377"/>
      <c r="AB3" s="377"/>
      <c r="AC3" s="377"/>
      <c r="AD3" s="377"/>
      <c r="AE3" s="377"/>
      <c r="AF3" s="377"/>
      <c r="AG3" s="378"/>
      <c r="AH3" s="679" t="s">
        <v>39</v>
      </c>
      <c r="AI3" s="680"/>
      <c r="AJ3" s="680"/>
      <c r="AK3" s="680"/>
      <c r="AL3" s="680"/>
      <c r="AM3" s="680"/>
      <c r="AN3" s="680"/>
      <c r="AO3" s="680"/>
      <c r="AP3" s="680"/>
      <c r="AQ3" s="680"/>
      <c r="AR3" s="680"/>
      <c r="AS3" s="680"/>
      <c r="AT3" s="680"/>
      <c r="AU3" s="680"/>
      <c r="AV3" s="680"/>
      <c r="AW3" s="680"/>
      <c r="AX3" s="680"/>
      <c r="AY3" s="680"/>
      <c r="AZ3" s="680"/>
      <c r="BA3" s="680"/>
      <c r="BB3" s="680"/>
      <c r="BC3" s="680"/>
      <c r="BD3" s="680"/>
      <c r="BE3" s="680"/>
      <c r="BF3" s="680"/>
      <c r="BG3" s="680"/>
      <c r="BH3" s="680"/>
      <c r="BI3" s="680"/>
      <c r="BJ3" s="680"/>
      <c r="BK3" s="680"/>
      <c r="BL3" s="680"/>
      <c r="BM3" s="680"/>
      <c r="BN3" s="680"/>
      <c r="BO3" s="680"/>
      <c r="BP3" s="681"/>
      <c r="BQ3" s="172"/>
      <c r="BR3" s="172"/>
      <c r="BS3" s="172"/>
      <c r="BT3" s="172"/>
      <c r="DB3" s="60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58"/>
      <c r="DR3" s="372" t="s">
        <v>203</v>
      </c>
      <c r="DS3" s="373"/>
      <c r="DT3" s="187">
        <v>-4</v>
      </c>
      <c r="DU3" s="187">
        <f>DT3+0.05</f>
        <v>-3.95</v>
      </c>
      <c r="DV3" s="187">
        <f t="shared" ref="DV3:GG3" si="0">DU3+0.05</f>
        <v>-3.9000000000000004</v>
      </c>
      <c r="DW3" s="187">
        <f t="shared" si="0"/>
        <v>-3.8500000000000005</v>
      </c>
      <c r="DX3" s="187">
        <f t="shared" si="0"/>
        <v>-3.8000000000000007</v>
      </c>
      <c r="DY3" s="187">
        <f t="shared" si="0"/>
        <v>-3.7500000000000009</v>
      </c>
      <c r="DZ3" s="187">
        <f t="shared" si="0"/>
        <v>-3.7000000000000011</v>
      </c>
      <c r="EA3" s="187">
        <f t="shared" si="0"/>
        <v>-3.6500000000000012</v>
      </c>
      <c r="EB3" s="187">
        <f t="shared" si="0"/>
        <v>-3.6000000000000014</v>
      </c>
      <c r="EC3" s="187">
        <f t="shared" si="0"/>
        <v>-3.5500000000000016</v>
      </c>
      <c r="ED3" s="187">
        <f t="shared" si="0"/>
        <v>-3.5000000000000018</v>
      </c>
      <c r="EE3" s="187">
        <f t="shared" si="0"/>
        <v>-3.450000000000002</v>
      </c>
      <c r="EF3" s="187">
        <f t="shared" si="0"/>
        <v>-3.4000000000000021</v>
      </c>
      <c r="EG3" s="187">
        <f t="shared" si="0"/>
        <v>-3.3500000000000023</v>
      </c>
      <c r="EH3" s="187">
        <f t="shared" si="0"/>
        <v>-3.3000000000000025</v>
      </c>
      <c r="EI3" s="187">
        <f t="shared" si="0"/>
        <v>-3.2500000000000027</v>
      </c>
      <c r="EJ3" s="187">
        <f t="shared" si="0"/>
        <v>-3.2000000000000028</v>
      </c>
      <c r="EK3" s="187">
        <f t="shared" si="0"/>
        <v>-3.150000000000003</v>
      </c>
      <c r="EL3" s="187">
        <f t="shared" si="0"/>
        <v>-3.1000000000000032</v>
      </c>
      <c r="EM3" s="187">
        <f t="shared" si="0"/>
        <v>-3.0500000000000034</v>
      </c>
      <c r="EN3" s="187">
        <f t="shared" si="0"/>
        <v>-3.0000000000000036</v>
      </c>
      <c r="EO3" s="187">
        <f t="shared" si="0"/>
        <v>-2.9500000000000037</v>
      </c>
      <c r="EP3" s="187">
        <f t="shared" si="0"/>
        <v>-2.9000000000000039</v>
      </c>
      <c r="EQ3" s="187">
        <f t="shared" si="0"/>
        <v>-2.8500000000000041</v>
      </c>
      <c r="ER3" s="187">
        <f t="shared" si="0"/>
        <v>-2.8000000000000043</v>
      </c>
      <c r="ES3" s="187">
        <f t="shared" si="0"/>
        <v>-2.7500000000000044</v>
      </c>
      <c r="ET3" s="187">
        <f t="shared" si="0"/>
        <v>-2.7000000000000046</v>
      </c>
      <c r="EU3" s="187">
        <f t="shared" si="0"/>
        <v>-2.6500000000000048</v>
      </c>
      <c r="EV3" s="187">
        <f t="shared" si="0"/>
        <v>-2.600000000000005</v>
      </c>
      <c r="EW3" s="187">
        <f t="shared" si="0"/>
        <v>-2.5500000000000052</v>
      </c>
      <c r="EX3" s="187">
        <f t="shared" si="0"/>
        <v>-2.5000000000000053</v>
      </c>
      <c r="EY3" s="187">
        <f t="shared" si="0"/>
        <v>-2.4500000000000055</v>
      </c>
      <c r="EZ3" s="187">
        <f t="shared" si="0"/>
        <v>-2.4000000000000057</v>
      </c>
      <c r="FA3" s="187">
        <f t="shared" si="0"/>
        <v>-2.3500000000000059</v>
      </c>
      <c r="FB3" s="187">
        <f t="shared" si="0"/>
        <v>-2.300000000000006</v>
      </c>
      <c r="FC3" s="187">
        <f t="shared" si="0"/>
        <v>-2.2500000000000062</v>
      </c>
      <c r="FD3" s="187">
        <f t="shared" si="0"/>
        <v>-2.2000000000000064</v>
      </c>
      <c r="FE3" s="187">
        <f t="shared" si="0"/>
        <v>-2.1500000000000066</v>
      </c>
      <c r="FF3" s="187">
        <f t="shared" si="0"/>
        <v>-2.1000000000000068</v>
      </c>
      <c r="FG3" s="187">
        <f t="shared" si="0"/>
        <v>-2.0500000000000069</v>
      </c>
      <c r="FH3" s="187">
        <f t="shared" si="0"/>
        <v>-2.0000000000000071</v>
      </c>
      <c r="FI3" s="187">
        <f t="shared" si="0"/>
        <v>-1.9500000000000071</v>
      </c>
      <c r="FJ3" s="187">
        <f t="shared" si="0"/>
        <v>-1.900000000000007</v>
      </c>
      <c r="FK3" s="187">
        <f t="shared" si="0"/>
        <v>-1.850000000000007</v>
      </c>
      <c r="FL3" s="187">
        <f t="shared" si="0"/>
        <v>-1.8000000000000069</v>
      </c>
      <c r="FM3" s="187">
        <f t="shared" si="0"/>
        <v>-1.7500000000000069</v>
      </c>
      <c r="FN3" s="187">
        <f t="shared" si="0"/>
        <v>-1.7000000000000068</v>
      </c>
      <c r="FO3" s="187">
        <f t="shared" si="0"/>
        <v>-1.6500000000000068</v>
      </c>
      <c r="FP3" s="187">
        <f t="shared" si="0"/>
        <v>-1.6000000000000068</v>
      </c>
      <c r="FQ3" s="187">
        <f>FP3+0.05</f>
        <v>-1.5500000000000067</v>
      </c>
      <c r="FR3" s="187">
        <f t="shared" si="0"/>
        <v>-1.5000000000000067</v>
      </c>
      <c r="FS3" s="187">
        <f t="shared" si="0"/>
        <v>-1.4500000000000066</v>
      </c>
      <c r="FT3" s="187">
        <f t="shared" si="0"/>
        <v>-1.4000000000000066</v>
      </c>
      <c r="FU3" s="187">
        <f t="shared" si="0"/>
        <v>-1.3500000000000065</v>
      </c>
      <c r="FV3" s="187">
        <f t="shared" si="0"/>
        <v>-1.3000000000000065</v>
      </c>
      <c r="FW3" s="187">
        <f t="shared" si="0"/>
        <v>-1.2500000000000064</v>
      </c>
      <c r="FX3" s="187">
        <f t="shared" si="0"/>
        <v>-1.2000000000000064</v>
      </c>
      <c r="FY3" s="187">
        <f t="shared" si="0"/>
        <v>-1.1500000000000064</v>
      </c>
      <c r="FZ3" s="187">
        <f t="shared" si="0"/>
        <v>-1.1000000000000063</v>
      </c>
      <c r="GA3" s="187">
        <f t="shared" si="0"/>
        <v>-1.0500000000000063</v>
      </c>
      <c r="GB3" s="187">
        <f t="shared" si="0"/>
        <v>-1.0000000000000062</v>
      </c>
      <c r="GC3" s="187">
        <f t="shared" si="0"/>
        <v>-0.95000000000000617</v>
      </c>
      <c r="GD3" s="187">
        <f t="shared" si="0"/>
        <v>-0.90000000000000613</v>
      </c>
      <c r="GE3" s="187">
        <f t="shared" si="0"/>
        <v>-0.85000000000000608</v>
      </c>
      <c r="GF3" s="187">
        <f t="shared" si="0"/>
        <v>-0.80000000000000604</v>
      </c>
      <c r="GG3" s="187">
        <f t="shared" si="0"/>
        <v>-0.750000000000006</v>
      </c>
      <c r="GH3" s="187">
        <f t="shared" ref="GH3:GY3" si="1">GG3+0.05</f>
        <v>-0.70000000000000595</v>
      </c>
      <c r="GI3" s="187">
        <f t="shared" si="1"/>
        <v>-0.65000000000000591</v>
      </c>
      <c r="GJ3" s="187">
        <f t="shared" si="1"/>
        <v>-0.60000000000000586</v>
      </c>
      <c r="GK3" s="187">
        <f t="shared" si="1"/>
        <v>-0.55000000000000582</v>
      </c>
      <c r="GL3" s="187">
        <f t="shared" si="1"/>
        <v>-0.50000000000000577</v>
      </c>
      <c r="GM3" s="187">
        <f t="shared" si="1"/>
        <v>-0.45000000000000578</v>
      </c>
      <c r="GN3" s="187">
        <f t="shared" si="1"/>
        <v>-0.4000000000000058</v>
      </c>
      <c r="GO3" s="187">
        <f t="shared" si="1"/>
        <v>-0.35000000000000581</v>
      </c>
      <c r="GP3" s="187">
        <f t="shared" si="1"/>
        <v>-0.30000000000000582</v>
      </c>
      <c r="GQ3" s="187">
        <f t="shared" si="1"/>
        <v>-0.25000000000000583</v>
      </c>
      <c r="GR3" s="187">
        <f t="shared" si="1"/>
        <v>-0.20000000000000584</v>
      </c>
      <c r="GS3" s="187">
        <f t="shared" si="1"/>
        <v>-0.15000000000000585</v>
      </c>
      <c r="GT3" s="187">
        <f t="shared" si="1"/>
        <v>-0.10000000000000585</v>
      </c>
      <c r="GU3" s="187">
        <f t="shared" si="1"/>
        <v>-5.0000000000005845E-2</v>
      </c>
      <c r="GV3" s="187">
        <f t="shared" si="1"/>
        <v>-5.8425486670898863E-15</v>
      </c>
      <c r="GW3" s="187">
        <f t="shared" si="1"/>
        <v>4.999999999999416E-2</v>
      </c>
      <c r="GX3" s="187">
        <f t="shared" si="1"/>
        <v>9.9999999999994163E-2</v>
      </c>
      <c r="GY3" s="187">
        <f t="shared" si="1"/>
        <v>0.14999999999999417</v>
      </c>
      <c r="GZ3" s="187">
        <f>GY3+0.05</f>
        <v>0.19999999999999418</v>
      </c>
      <c r="HA3" s="187">
        <f t="shared" ref="HA3:JL3" si="2">GZ3+0.05</f>
        <v>0.24999999999999417</v>
      </c>
      <c r="HB3" s="187">
        <f t="shared" si="2"/>
        <v>0.29999999999999416</v>
      </c>
      <c r="HC3" s="187">
        <f t="shared" si="2"/>
        <v>0.34999999999999415</v>
      </c>
      <c r="HD3" s="187">
        <f t="shared" si="2"/>
        <v>0.39999999999999414</v>
      </c>
      <c r="HE3" s="187">
        <f t="shared" si="2"/>
        <v>0.44999999999999413</v>
      </c>
      <c r="HF3" s="187">
        <f t="shared" si="2"/>
        <v>0.49999999999999412</v>
      </c>
      <c r="HG3" s="187">
        <f t="shared" si="2"/>
        <v>0.54999999999999416</v>
      </c>
      <c r="HH3" s="187">
        <f t="shared" si="2"/>
        <v>0.5999999999999942</v>
      </c>
      <c r="HI3" s="187">
        <f t="shared" si="2"/>
        <v>0.64999999999999425</v>
      </c>
      <c r="HJ3" s="187">
        <f t="shared" si="2"/>
        <v>0.69999999999999429</v>
      </c>
      <c r="HK3" s="187">
        <f t="shared" si="2"/>
        <v>0.74999999999999434</v>
      </c>
      <c r="HL3" s="187">
        <f t="shared" si="2"/>
        <v>0.79999999999999438</v>
      </c>
      <c r="HM3" s="187">
        <f t="shared" si="2"/>
        <v>0.84999999999999443</v>
      </c>
      <c r="HN3" s="187">
        <f t="shared" si="2"/>
        <v>0.89999999999999447</v>
      </c>
      <c r="HO3" s="187">
        <f t="shared" si="2"/>
        <v>0.94999999999999452</v>
      </c>
      <c r="HP3" s="187">
        <f t="shared" si="2"/>
        <v>0.99999999999999456</v>
      </c>
      <c r="HQ3" s="187">
        <f t="shared" si="2"/>
        <v>1.0499999999999945</v>
      </c>
      <c r="HR3" s="187">
        <f t="shared" si="2"/>
        <v>1.0999999999999945</v>
      </c>
      <c r="HS3" s="187">
        <f t="shared" si="2"/>
        <v>1.1499999999999946</v>
      </c>
      <c r="HT3" s="187">
        <f t="shared" si="2"/>
        <v>1.1999999999999946</v>
      </c>
      <c r="HU3" s="187">
        <f t="shared" si="2"/>
        <v>1.2499999999999947</v>
      </c>
      <c r="HV3" s="187">
        <f t="shared" si="2"/>
        <v>1.2999999999999947</v>
      </c>
      <c r="HW3" s="187">
        <f t="shared" si="2"/>
        <v>1.3499999999999948</v>
      </c>
      <c r="HX3" s="187">
        <f t="shared" si="2"/>
        <v>1.3999999999999948</v>
      </c>
      <c r="HY3" s="187">
        <f t="shared" si="2"/>
        <v>1.4499999999999948</v>
      </c>
      <c r="HZ3" s="187">
        <f t="shared" si="2"/>
        <v>1.4999999999999949</v>
      </c>
      <c r="IA3" s="187">
        <f t="shared" si="2"/>
        <v>1.5499999999999949</v>
      </c>
      <c r="IB3" s="187">
        <f t="shared" si="2"/>
        <v>1.599999999999995</v>
      </c>
      <c r="IC3" s="187">
        <f t="shared" si="2"/>
        <v>1.649999999999995</v>
      </c>
      <c r="ID3" s="187">
        <f t="shared" si="2"/>
        <v>1.6999999999999951</v>
      </c>
      <c r="IE3" s="187">
        <f t="shared" si="2"/>
        <v>1.7499999999999951</v>
      </c>
      <c r="IF3" s="187">
        <f t="shared" si="2"/>
        <v>1.7999999999999952</v>
      </c>
      <c r="IG3" s="187">
        <f t="shared" si="2"/>
        <v>1.8499999999999952</v>
      </c>
      <c r="IH3" s="187">
        <f t="shared" si="2"/>
        <v>1.8999999999999952</v>
      </c>
      <c r="II3" s="187">
        <f t="shared" si="2"/>
        <v>1.9499999999999953</v>
      </c>
      <c r="IJ3" s="187">
        <f t="shared" si="2"/>
        <v>1.9999999999999953</v>
      </c>
      <c r="IK3" s="187">
        <f t="shared" si="2"/>
        <v>2.0499999999999954</v>
      </c>
      <c r="IL3" s="187">
        <f t="shared" si="2"/>
        <v>2.0999999999999952</v>
      </c>
      <c r="IM3" s="187">
        <f t="shared" si="2"/>
        <v>2.149999999999995</v>
      </c>
      <c r="IN3" s="187">
        <f t="shared" si="2"/>
        <v>2.1999999999999948</v>
      </c>
      <c r="IO3" s="187">
        <f t="shared" si="2"/>
        <v>2.2499999999999947</v>
      </c>
      <c r="IP3" s="187">
        <f t="shared" si="2"/>
        <v>2.2999999999999945</v>
      </c>
      <c r="IQ3" s="187">
        <f t="shared" si="2"/>
        <v>2.3499999999999943</v>
      </c>
      <c r="IR3" s="187">
        <f t="shared" si="2"/>
        <v>2.3999999999999941</v>
      </c>
      <c r="IS3" s="187">
        <f t="shared" si="2"/>
        <v>2.449999999999994</v>
      </c>
      <c r="IT3" s="187">
        <f t="shared" si="2"/>
        <v>2.4999999999999938</v>
      </c>
      <c r="IU3" s="187">
        <f t="shared" si="2"/>
        <v>2.5499999999999936</v>
      </c>
      <c r="IV3" s="187">
        <f>IU3+0.05</f>
        <v>2.5999999999999934</v>
      </c>
      <c r="IW3" s="187">
        <f t="shared" si="2"/>
        <v>2.6499999999999932</v>
      </c>
      <c r="IX3" s="187">
        <f t="shared" si="2"/>
        <v>2.6999999999999931</v>
      </c>
      <c r="IY3" s="187">
        <f t="shared" si="2"/>
        <v>2.7499999999999929</v>
      </c>
      <c r="IZ3" s="187">
        <f t="shared" si="2"/>
        <v>2.7999999999999927</v>
      </c>
      <c r="JA3" s="187">
        <f t="shared" si="2"/>
        <v>2.8499999999999925</v>
      </c>
      <c r="JB3" s="187">
        <f t="shared" si="2"/>
        <v>2.8999999999999924</v>
      </c>
      <c r="JC3" s="187">
        <f t="shared" si="2"/>
        <v>2.9499999999999922</v>
      </c>
      <c r="JD3" s="187">
        <f t="shared" si="2"/>
        <v>2.999999999999992</v>
      </c>
      <c r="JE3" s="187">
        <f t="shared" si="2"/>
        <v>3.0499999999999918</v>
      </c>
      <c r="JF3" s="187">
        <f t="shared" si="2"/>
        <v>3.0999999999999917</v>
      </c>
      <c r="JG3" s="187">
        <f t="shared" si="2"/>
        <v>3.1499999999999915</v>
      </c>
      <c r="JH3" s="187">
        <f t="shared" si="2"/>
        <v>3.1999999999999913</v>
      </c>
      <c r="JI3" s="187">
        <f t="shared" si="2"/>
        <v>3.2499999999999911</v>
      </c>
      <c r="JJ3" s="187">
        <f t="shared" si="2"/>
        <v>3.2999999999999909</v>
      </c>
      <c r="JK3" s="187">
        <f t="shared" si="2"/>
        <v>3.3499999999999908</v>
      </c>
      <c r="JL3" s="187">
        <f t="shared" si="2"/>
        <v>3.3999999999999906</v>
      </c>
      <c r="JM3" s="187">
        <f t="shared" ref="JM3:JX3" si="3">JL3+0.05</f>
        <v>3.4499999999999904</v>
      </c>
      <c r="JN3" s="187">
        <f t="shared" si="3"/>
        <v>3.4999999999999902</v>
      </c>
      <c r="JO3" s="187">
        <f t="shared" si="3"/>
        <v>3.5499999999999901</v>
      </c>
      <c r="JP3" s="187">
        <f t="shared" si="3"/>
        <v>3.5999999999999899</v>
      </c>
      <c r="JQ3" s="187">
        <f t="shared" si="3"/>
        <v>3.6499999999999897</v>
      </c>
      <c r="JR3" s="187">
        <f t="shared" si="3"/>
        <v>3.6999999999999895</v>
      </c>
      <c r="JS3" s="187">
        <f t="shared" si="3"/>
        <v>3.7499999999999893</v>
      </c>
      <c r="JT3" s="187">
        <f t="shared" si="3"/>
        <v>3.7999999999999892</v>
      </c>
      <c r="JU3" s="187">
        <f t="shared" si="3"/>
        <v>3.849999999999989</v>
      </c>
      <c r="JV3" s="187">
        <f t="shared" si="3"/>
        <v>3.8999999999999888</v>
      </c>
      <c r="JW3" s="187">
        <f t="shared" si="3"/>
        <v>3.9499999999999886</v>
      </c>
      <c r="JX3" s="188">
        <f t="shared" si="3"/>
        <v>3.9999999999999885</v>
      </c>
      <c r="JZ3" s="372" t="s">
        <v>203</v>
      </c>
      <c r="KA3" s="373"/>
      <c r="KB3" s="187">
        <v>-4</v>
      </c>
      <c r="KC3" s="187">
        <f>KB3+0.05</f>
        <v>-3.95</v>
      </c>
      <c r="KD3" s="187">
        <f t="shared" ref="KD3" si="4">KC3+0.05</f>
        <v>-3.9000000000000004</v>
      </c>
      <c r="KE3" s="187">
        <f t="shared" ref="KE3" si="5">KD3+0.05</f>
        <v>-3.8500000000000005</v>
      </c>
      <c r="KF3" s="187">
        <f t="shared" ref="KF3" si="6">KE3+0.05</f>
        <v>-3.8000000000000007</v>
      </c>
      <c r="KG3" s="187">
        <f t="shared" ref="KG3" si="7">KF3+0.05</f>
        <v>-3.7500000000000009</v>
      </c>
      <c r="KH3" s="187">
        <f t="shared" ref="KH3" si="8">KG3+0.05</f>
        <v>-3.7000000000000011</v>
      </c>
      <c r="KI3" s="187">
        <f t="shared" ref="KI3" si="9">KH3+0.05</f>
        <v>-3.6500000000000012</v>
      </c>
      <c r="KJ3" s="187">
        <f t="shared" ref="KJ3" si="10">KI3+0.05</f>
        <v>-3.6000000000000014</v>
      </c>
      <c r="KK3" s="187">
        <f t="shared" ref="KK3" si="11">KJ3+0.05</f>
        <v>-3.5500000000000016</v>
      </c>
      <c r="KL3" s="187">
        <f t="shared" ref="KL3" si="12">KK3+0.05</f>
        <v>-3.5000000000000018</v>
      </c>
      <c r="KM3" s="187">
        <f t="shared" ref="KM3" si="13">KL3+0.05</f>
        <v>-3.450000000000002</v>
      </c>
      <c r="KN3" s="187">
        <f t="shared" ref="KN3" si="14">KM3+0.05</f>
        <v>-3.4000000000000021</v>
      </c>
      <c r="KO3" s="187">
        <f t="shared" ref="KO3" si="15">KN3+0.05</f>
        <v>-3.3500000000000023</v>
      </c>
      <c r="KP3" s="187">
        <f t="shared" ref="KP3" si="16">KO3+0.05</f>
        <v>-3.3000000000000025</v>
      </c>
      <c r="KQ3" s="187">
        <f t="shared" ref="KQ3" si="17">KP3+0.05</f>
        <v>-3.2500000000000027</v>
      </c>
      <c r="KR3" s="187">
        <f t="shared" ref="KR3" si="18">KQ3+0.05</f>
        <v>-3.2000000000000028</v>
      </c>
      <c r="KS3" s="187">
        <f t="shared" ref="KS3" si="19">KR3+0.05</f>
        <v>-3.150000000000003</v>
      </c>
      <c r="KT3" s="187">
        <f t="shared" ref="KT3" si="20">KS3+0.05</f>
        <v>-3.1000000000000032</v>
      </c>
      <c r="KU3" s="187">
        <f t="shared" ref="KU3" si="21">KT3+0.05</f>
        <v>-3.0500000000000034</v>
      </c>
      <c r="KV3" s="187">
        <f t="shared" ref="KV3" si="22">KU3+0.05</f>
        <v>-3.0000000000000036</v>
      </c>
      <c r="KW3" s="187">
        <f t="shared" ref="KW3" si="23">KV3+0.05</f>
        <v>-2.9500000000000037</v>
      </c>
      <c r="KX3" s="187">
        <f t="shared" ref="KX3" si="24">KW3+0.05</f>
        <v>-2.9000000000000039</v>
      </c>
      <c r="KY3" s="187">
        <f t="shared" ref="KY3" si="25">KX3+0.05</f>
        <v>-2.8500000000000041</v>
      </c>
      <c r="KZ3" s="187">
        <f t="shared" ref="KZ3" si="26">KY3+0.05</f>
        <v>-2.8000000000000043</v>
      </c>
      <c r="LA3" s="187">
        <f t="shared" ref="LA3" si="27">KZ3+0.05</f>
        <v>-2.7500000000000044</v>
      </c>
      <c r="LB3" s="187">
        <f t="shared" ref="LB3" si="28">LA3+0.05</f>
        <v>-2.7000000000000046</v>
      </c>
      <c r="LC3" s="187">
        <f t="shared" ref="LC3" si="29">LB3+0.05</f>
        <v>-2.6500000000000048</v>
      </c>
      <c r="LD3" s="187">
        <f t="shared" ref="LD3" si="30">LC3+0.05</f>
        <v>-2.600000000000005</v>
      </c>
      <c r="LE3" s="187">
        <f t="shared" ref="LE3" si="31">LD3+0.05</f>
        <v>-2.5500000000000052</v>
      </c>
      <c r="LF3" s="187">
        <f t="shared" ref="LF3" si="32">LE3+0.05</f>
        <v>-2.5000000000000053</v>
      </c>
      <c r="LG3" s="187">
        <f t="shared" ref="LG3" si="33">LF3+0.05</f>
        <v>-2.4500000000000055</v>
      </c>
      <c r="LH3" s="187">
        <f t="shared" ref="LH3" si="34">LG3+0.05</f>
        <v>-2.4000000000000057</v>
      </c>
      <c r="LI3" s="187">
        <f t="shared" ref="LI3" si="35">LH3+0.05</f>
        <v>-2.3500000000000059</v>
      </c>
      <c r="LJ3" s="187">
        <f t="shared" ref="LJ3" si="36">LI3+0.05</f>
        <v>-2.300000000000006</v>
      </c>
      <c r="LK3" s="187">
        <f t="shared" ref="LK3" si="37">LJ3+0.05</f>
        <v>-2.2500000000000062</v>
      </c>
      <c r="LL3" s="187">
        <f t="shared" ref="LL3" si="38">LK3+0.05</f>
        <v>-2.2000000000000064</v>
      </c>
      <c r="LM3" s="187">
        <f t="shared" ref="LM3" si="39">LL3+0.05</f>
        <v>-2.1500000000000066</v>
      </c>
      <c r="LN3" s="187">
        <f t="shared" ref="LN3" si="40">LM3+0.05</f>
        <v>-2.1000000000000068</v>
      </c>
      <c r="LO3" s="187">
        <f t="shared" ref="LO3" si="41">LN3+0.05</f>
        <v>-2.0500000000000069</v>
      </c>
      <c r="LP3" s="187">
        <f t="shared" ref="LP3" si="42">LO3+0.05</f>
        <v>-2.0000000000000071</v>
      </c>
      <c r="LQ3" s="187">
        <f t="shared" ref="LQ3" si="43">LP3+0.05</f>
        <v>-1.9500000000000071</v>
      </c>
      <c r="LR3" s="187">
        <f t="shared" ref="LR3" si="44">LQ3+0.05</f>
        <v>-1.900000000000007</v>
      </c>
      <c r="LS3" s="187">
        <f t="shared" ref="LS3" si="45">LR3+0.05</f>
        <v>-1.850000000000007</v>
      </c>
      <c r="LT3" s="187">
        <f t="shared" ref="LT3" si="46">LS3+0.05</f>
        <v>-1.8000000000000069</v>
      </c>
      <c r="LU3" s="187">
        <f t="shared" ref="LU3" si="47">LT3+0.05</f>
        <v>-1.7500000000000069</v>
      </c>
      <c r="LV3" s="187">
        <f t="shared" ref="LV3" si="48">LU3+0.05</f>
        <v>-1.7000000000000068</v>
      </c>
      <c r="LW3" s="187">
        <f t="shared" ref="LW3" si="49">LV3+0.05</f>
        <v>-1.6500000000000068</v>
      </c>
      <c r="LX3" s="187">
        <f t="shared" ref="LX3" si="50">LW3+0.05</f>
        <v>-1.6000000000000068</v>
      </c>
      <c r="LY3" s="187">
        <f>LX3+0.05</f>
        <v>-1.5500000000000067</v>
      </c>
      <c r="LZ3" s="187">
        <f t="shared" ref="LZ3" si="51">LY3+0.05</f>
        <v>-1.5000000000000067</v>
      </c>
      <c r="MA3" s="187">
        <f t="shared" ref="MA3" si="52">LZ3+0.05</f>
        <v>-1.4500000000000066</v>
      </c>
      <c r="MB3" s="187">
        <f t="shared" ref="MB3" si="53">MA3+0.05</f>
        <v>-1.4000000000000066</v>
      </c>
      <c r="MC3" s="187">
        <f t="shared" ref="MC3" si="54">MB3+0.05</f>
        <v>-1.3500000000000065</v>
      </c>
      <c r="MD3" s="187">
        <f t="shared" ref="MD3" si="55">MC3+0.05</f>
        <v>-1.3000000000000065</v>
      </c>
      <c r="ME3" s="187">
        <f t="shared" ref="ME3" si="56">MD3+0.05</f>
        <v>-1.2500000000000064</v>
      </c>
      <c r="MF3" s="187">
        <f t="shared" ref="MF3" si="57">ME3+0.05</f>
        <v>-1.2000000000000064</v>
      </c>
      <c r="MG3" s="187">
        <f t="shared" ref="MG3" si="58">MF3+0.05</f>
        <v>-1.1500000000000064</v>
      </c>
      <c r="MH3" s="187">
        <f t="shared" ref="MH3" si="59">MG3+0.05</f>
        <v>-1.1000000000000063</v>
      </c>
      <c r="MI3" s="187">
        <f t="shared" ref="MI3" si="60">MH3+0.05</f>
        <v>-1.0500000000000063</v>
      </c>
      <c r="MJ3" s="187">
        <f t="shared" ref="MJ3" si="61">MI3+0.05</f>
        <v>-1.0000000000000062</v>
      </c>
      <c r="MK3" s="187">
        <f t="shared" ref="MK3" si="62">MJ3+0.05</f>
        <v>-0.95000000000000617</v>
      </c>
      <c r="ML3" s="187">
        <f t="shared" ref="ML3" si="63">MK3+0.05</f>
        <v>-0.90000000000000613</v>
      </c>
      <c r="MM3" s="187">
        <f t="shared" ref="MM3" si="64">ML3+0.05</f>
        <v>-0.85000000000000608</v>
      </c>
      <c r="MN3" s="187">
        <f t="shared" ref="MN3" si="65">MM3+0.05</f>
        <v>-0.80000000000000604</v>
      </c>
      <c r="MO3" s="187">
        <f t="shared" ref="MO3" si="66">MN3+0.05</f>
        <v>-0.750000000000006</v>
      </c>
      <c r="MP3" s="187">
        <f t="shared" ref="MP3" si="67">MO3+0.05</f>
        <v>-0.70000000000000595</v>
      </c>
      <c r="MQ3" s="187">
        <f t="shared" ref="MQ3" si="68">MP3+0.05</f>
        <v>-0.65000000000000591</v>
      </c>
      <c r="MR3" s="187">
        <f t="shared" ref="MR3" si="69">MQ3+0.05</f>
        <v>-0.60000000000000586</v>
      </c>
      <c r="MS3" s="187">
        <f t="shared" ref="MS3" si="70">MR3+0.05</f>
        <v>-0.55000000000000582</v>
      </c>
      <c r="MT3" s="187">
        <f t="shared" ref="MT3" si="71">MS3+0.05</f>
        <v>-0.50000000000000577</v>
      </c>
      <c r="MU3" s="187">
        <f t="shared" ref="MU3" si="72">MT3+0.05</f>
        <v>-0.45000000000000578</v>
      </c>
      <c r="MV3" s="187">
        <f t="shared" ref="MV3" si="73">MU3+0.05</f>
        <v>-0.4000000000000058</v>
      </c>
      <c r="MW3" s="187">
        <f t="shared" ref="MW3" si="74">MV3+0.05</f>
        <v>-0.35000000000000581</v>
      </c>
      <c r="MX3" s="187">
        <f t="shared" ref="MX3" si="75">MW3+0.05</f>
        <v>-0.30000000000000582</v>
      </c>
      <c r="MY3" s="187">
        <f t="shared" ref="MY3" si="76">MX3+0.05</f>
        <v>-0.25000000000000583</v>
      </c>
      <c r="MZ3" s="187">
        <f t="shared" ref="MZ3" si="77">MY3+0.05</f>
        <v>-0.20000000000000584</v>
      </c>
      <c r="NA3" s="187">
        <f t="shared" ref="NA3" si="78">MZ3+0.05</f>
        <v>-0.15000000000000585</v>
      </c>
      <c r="NB3" s="187">
        <f t="shared" ref="NB3" si="79">NA3+0.05</f>
        <v>-0.10000000000000585</v>
      </c>
      <c r="NC3" s="187">
        <f t="shared" ref="NC3" si="80">NB3+0.05</f>
        <v>-5.0000000000005845E-2</v>
      </c>
      <c r="ND3" s="187">
        <f t="shared" ref="ND3" si="81">NC3+0.05</f>
        <v>-5.8425486670898863E-15</v>
      </c>
      <c r="NE3" s="187">
        <f t="shared" ref="NE3" si="82">ND3+0.05</f>
        <v>4.999999999999416E-2</v>
      </c>
      <c r="NF3" s="187">
        <f t="shared" ref="NF3" si="83">NE3+0.05</f>
        <v>9.9999999999994163E-2</v>
      </c>
      <c r="NG3" s="187">
        <f t="shared" ref="NG3" si="84">NF3+0.05</f>
        <v>0.14999999999999417</v>
      </c>
      <c r="NH3" s="187">
        <f>NG3+0.05</f>
        <v>0.19999999999999418</v>
      </c>
      <c r="NI3" s="187">
        <f t="shared" ref="NI3" si="85">NH3+0.05</f>
        <v>0.24999999999999417</v>
      </c>
      <c r="NJ3" s="187">
        <f t="shared" ref="NJ3" si="86">NI3+0.05</f>
        <v>0.29999999999999416</v>
      </c>
      <c r="NK3" s="187">
        <f t="shared" ref="NK3" si="87">NJ3+0.05</f>
        <v>0.34999999999999415</v>
      </c>
      <c r="NL3" s="187">
        <f t="shared" ref="NL3" si="88">NK3+0.05</f>
        <v>0.39999999999999414</v>
      </c>
      <c r="NM3" s="187">
        <f t="shared" ref="NM3" si="89">NL3+0.05</f>
        <v>0.44999999999999413</v>
      </c>
      <c r="NN3" s="187">
        <f t="shared" ref="NN3" si="90">NM3+0.05</f>
        <v>0.49999999999999412</v>
      </c>
      <c r="NO3" s="187">
        <f t="shared" ref="NO3" si="91">NN3+0.05</f>
        <v>0.54999999999999416</v>
      </c>
      <c r="NP3" s="187">
        <f t="shared" ref="NP3" si="92">NO3+0.05</f>
        <v>0.5999999999999942</v>
      </c>
      <c r="NQ3" s="187">
        <f t="shared" ref="NQ3" si="93">NP3+0.05</f>
        <v>0.64999999999999425</v>
      </c>
      <c r="NR3" s="187">
        <f t="shared" ref="NR3" si="94">NQ3+0.05</f>
        <v>0.69999999999999429</v>
      </c>
      <c r="NS3" s="187">
        <f t="shared" ref="NS3" si="95">NR3+0.05</f>
        <v>0.74999999999999434</v>
      </c>
      <c r="NT3" s="187">
        <f t="shared" ref="NT3" si="96">NS3+0.05</f>
        <v>0.79999999999999438</v>
      </c>
      <c r="NU3" s="187">
        <f t="shared" ref="NU3" si="97">NT3+0.05</f>
        <v>0.84999999999999443</v>
      </c>
      <c r="NV3" s="187">
        <f t="shared" ref="NV3" si="98">NU3+0.05</f>
        <v>0.89999999999999447</v>
      </c>
      <c r="NW3" s="187">
        <f t="shared" ref="NW3" si="99">NV3+0.05</f>
        <v>0.94999999999999452</v>
      </c>
      <c r="NX3" s="187">
        <f t="shared" ref="NX3" si="100">NW3+0.05</f>
        <v>0.99999999999999456</v>
      </c>
      <c r="NY3" s="187">
        <f t="shared" ref="NY3" si="101">NX3+0.05</f>
        <v>1.0499999999999945</v>
      </c>
      <c r="NZ3" s="187">
        <f t="shared" ref="NZ3" si="102">NY3+0.05</f>
        <v>1.0999999999999945</v>
      </c>
      <c r="OA3" s="187">
        <f t="shared" ref="OA3" si="103">NZ3+0.05</f>
        <v>1.1499999999999946</v>
      </c>
      <c r="OB3" s="187">
        <f t="shared" ref="OB3" si="104">OA3+0.05</f>
        <v>1.1999999999999946</v>
      </c>
      <c r="OC3" s="187">
        <f t="shared" ref="OC3" si="105">OB3+0.05</f>
        <v>1.2499999999999947</v>
      </c>
      <c r="OD3" s="187">
        <f t="shared" ref="OD3" si="106">OC3+0.05</f>
        <v>1.2999999999999947</v>
      </c>
      <c r="OE3" s="187">
        <f t="shared" ref="OE3" si="107">OD3+0.05</f>
        <v>1.3499999999999948</v>
      </c>
      <c r="OF3" s="187">
        <f t="shared" ref="OF3" si="108">OE3+0.05</f>
        <v>1.3999999999999948</v>
      </c>
      <c r="OG3" s="187">
        <f t="shared" ref="OG3" si="109">OF3+0.05</f>
        <v>1.4499999999999948</v>
      </c>
      <c r="OH3" s="187">
        <f t="shared" ref="OH3" si="110">OG3+0.05</f>
        <v>1.4999999999999949</v>
      </c>
      <c r="OI3" s="187">
        <f t="shared" ref="OI3" si="111">OH3+0.05</f>
        <v>1.5499999999999949</v>
      </c>
      <c r="OJ3" s="187">
        <f t="shared" ref="OJ3" si="112">OI3+0.05</f>
        <v>1.599999999999995</v>
      </c>
      <c r="OK3" s="187">
        <f t="shared" ref="OK3" si="113">OJ3+0.05</f>
        <v>1.649999999999995</v>
      </c>
      <c r="OL3" s="187">
        <f t="shared" ref="OL3" si="114">OK3+0.05</f>
        <v>1.6999999999999951</v>
      </c>
      <c r="OM3" s="187">
        <f t="shared" ref="OM3" si="115">OL3+0.05</f>
        <v>1.7499999999999951</v>
      </c>
      <c r="ON3" s="187">
        <f t="shared" ref="ON3" si="116">OM3+0.05</f>
        <v>1.7999999999999952</v>
      </c>
      <c r="OO3" s="187">
        <f t="shared" ref="OO3" si="117">ON3+0.05</f>
        <v>1.8499999999999952</v>
      </c>
      <c r="OP3" s="187">
        <f t="shared" ref="OP3" si="118">OO3+0.05</f>
        <v>1.8999999999999952</v>
      </c>
      <c r="OQ3" s="187">
        <f t="shared" ref="OQ3" si="119">OP3+0.05</f>
        <v>1.9499999999999953</v>
      </c>
      <c r="OR3" s="187">
        <f t="shared" ref="OR3" si="120">OQ3+0.05</f>
        <v>1.9999999999999953</v>
      </c>
      <c r="OS3" s="187">
        <f t="shared" ref="OS3" si="121">OR3+0.05</f>
        <v>2.0499999999999954</v>
      </c>
      <c r="OT3" s="187">
        <f t="shared" ref="OT3" si="122">OS3+0.05</f>
        <v>2.0999999999999952</v>
      </c>
      <c r="OU3" s="187">
        <f t="shared" ref="OU3" si="123">OT3+0.05</f>
        <v>2.149999999999995</v>
      </c>
      <c r="OV3" s="187">
        <f t="shared" ref="OV3" si="124">OU3+0.05</f>
        <v>2.1999999999999948</v>
      </c>
      <c r="OW3" s="187">
        <f t="shared" ref="OW3" si="125">OV3+0.05</f>
        <v>2.2499999999999947</v>
      </c>
      <c r="OX3" s="187">
        <f t="shared" ref="OX3" si="126">OW3+0.05</f>
        <v>2.2999999999999945</v>
      </c>
      <c r="OY3" s="187">
        <f t="shared" ref="OY3" si="127">OX3+0.05</f>
        <v>2.3499999999999943</v>
      </c>
      <c r="OZ3" s="187">
        <f t="shared" ref="OZ3" si="128">OY3+0.05</f>
        <v>2.3999999999999941</v>
      </c>
      <c r="PA3" s="187">
        <f t="shared" ref="PA3" si="129">OZ3+0.05</f>
        <v>2.449999999999994</v>
      </c>
      <c r="PB3" s="187">
        <f t="shared" ref="PB3" si="130">PA3+0.05</f>
        <v>2.4999999999999938</v>
      </c>
      <c r="PC3" s="187">
        <f t="shared" ref="PC3" si="131">PB3+0.05</f>
        <v>2.5499999999999936</v>
      </c>
      <c r="PD3" s="187">
        <f>PC3+0.05</f>
        <v>2.5999999999999934</v>
      </c>
      <c r="PE3" s="187">
        <f t="shared" ref="PE3" si="132">PD3+0.05</f>
        <v>2.6499999999999932</v>
      </c>
      <c r="PF3" s="187">
        <f t="shared" ref="PF3" si="133">PE3+0.05</f>
        <v>2.6999999999999931</v>
      </c>
      <c r="PG3" s="187">
        <f t="shared" ref="PG3" si="134">PF3+0.05</f>
        <v>2.7499999999999929</v>
      </c>
      <c r="PH3" s="187">
        <f t="shared" ref="PH3" si="135">PG3+0.05</f>
        <v>2.7999999999999927</v>
      </c>
      <c r="PI3" s="187">
        <f t="shared" ref="PI3" si="136">PH3+0.05</f>
        <v>2.8499999999999925</v>
      </c>
      <c r="PJ3" s="187">
        <f t="shared" ref="PJ3" si="137">PI3+0.05</f>
        <v>2.8999999999999924</v>
      </c>
      <c r="PK3" s="187">
        <f t="shared" ref="PK3" si="138">PJ3+0.05</f>
        <v>2.9499999999999922</v>
      </c>
      <c r="PL3" s="187">
        <f t="shared" ref="PL3" si="139">PK3+0.05</f>
        <v>2.999999999999992</v>
      </c>
      <c r="PM3" s="187">
        <f t="shared" ref="PM3" si="140">PL3+0.05</f>
        <v>3.0499999999999918</v>
      </c>
      <c r="PN3" s="187">
        <f t="shared" ref="PN3" si="141">PM3+0.05</f>
        <v>3.0999999999999917</v>
      </c>
      <c r="PO3" s="187">
        <f t="shared" ref="PO3" si="142">PN3+0.05</f>
        <v>3.1499999999999915</v>
      </c>
      <c r="PP3" s="187">
        <f t="shared" ref="PP3" si="143">PO3+0.05</f>
        <v>3.1999999999999913</v>
      </c>
      <c r="PQ3" s="187">
        <f t="shared" ref="PQ3" si="144">PP3+0.05</f>
        <v>3.2499999999999911</v>
      </c>
      <c r="PR3" s="187">
        <f t="shared" ref="PR3" si="145">PQ3+0.05</f>
        <v>3.2999999999999909</v>
      </c>
      <c r="PS3" s="187">
        <f t="shared" ref="PS3" si="146">PR3+0.05</f>
        <v>3.3499999999999908</v>
      </c>
      <c r="PT3" s="187">
        <f t="shared" ref="PT3" si="147">PS3+0.05</f>
        <v>3.3999999999999906</v>
      </c>
      <c r="PU3" s="187">
        <f t="shared" ref="PU3" si="148">PT3+0.05</f>
        <v>3.4499999999999904</v>
      </c>
      <c r="PV3" s="187">
        <f t="shared" ref="PV3" si="149">PU3+0.05</f>
        <v>3.4999999999999902</v>
      </c>
      <c r="PW3" s="187">
        <f t="shared" ref="PW3" si="150">PV3+0.05</f>
        <v>3.5499999999999901</v>
      </c>
      <c r="PX3" s="187">
        <f t="shared" ref="PX3" si="151">PW3+0.05</f>
        <v>3.5999999999999899</v>
      </c>
      <c r="PY3" s="187">
        <f t="shared" ref="PY3" si="152">PX3+0.05</f>
        <v>3.6499999999999897</v>
      </c>
      <c r="PZ3" s="187">
        <f t="shared" ref="PZ3" si="153">PY3+0.05</f>
        <v>3.6999999999999895</v>
      </c>
      <c r="QA3" s="187">
        <f t="shared" ref="QA3" si="154">PZ3+0.05</f>
        <v>3.7499999999999893</v>
      </c>
      <c r="QB3" s="187">
        <f t="shared" ref="QB3" si="155">QA3+0.05</f>
        <v>3.7999999999999892</v>
      </c>
      <c r="QC3" s="187">
        <f t="shared" ref="QC3" si="156">QB3+0.05</f>
        <v>3.849999999999989</v>
      </c>
      <c r="QD3" s="187">
        <f t="shared" ref="QD3" si="157">QC3+0.05</f>
        <v>3.8999999999999888</v>
      </c>
      <c r="QE3" s="187">
        <f t="shared" ref="QE3" si="158">QD3+0.05</f>
        <v>3.9499999999999886</v>
      </c>
      <c r="QF3" s="188">
        <f t="shared" ref="QF3" si="159">QE3+0.05</f>
        <v>3.9999999999999885</v>
      </c>
    </row>
    <row r="4" spans="1:448" ht="11.25" customHeight="1">
      <c r="A4" s="172"/>
      <c r="B4" s="385" t="s">
        <v>190</v>
      </c>
      <c r="C4" s="385"/>
      <c r="D4" s="385"/>
      <c r="E4" s="385"/>
      <c r="F4" s="385"/>
      <c r="G4" s="385"/>
      <c r="H4" s="385"/>
      <c r="I4" s="385"/>
      <c r="J4" s="385"/>
      <c r="K4" s="385"/>
      <c r="L4" s="386"/>
      <c r="M4" s="379"/>
      <c r="N4" s="380"/>
      <c r="O4" s="380"/>
      <c r="P4" s="380"/>
      <c r="Q4" s="380"/>
      <c r="R4" s="380"/>
      <c r="S4" s="380"/>
      <c r="T4" s="380"/>
      <c r="U4" s="380"/>
      <c r="V4" s="380"/>
      <c r="W4" s="380"/>
      <c r="X4" s="380"/>
      <c r="Y4" s="380"/>
      <c r="Z4" s="380"/>
      <c r="AA4" s="380"/>
      <c r="AB4" s="380"/>
      <c r="AC4" s="380"/>
      <c r="AD4" s="380"/>
      <c r="AE4" s="380"/>
      <c r="AF4" s="380"/>
      <c r="AG4" s="381"/>
      <c r="AH4" s="666" t="str">
        <f>IF(AO4="APPROVAL 1","APPROVAL 2","APPROVAL 3")</f>
        <v>APPROVAL 3</v>
      </c>
      <c r="AI4" s="663"/>
      <c r="AJ4" s="663"/>
      <c r="AK4" s="663"/>
      <c r="AL4" s="663"/>
      <c r="AM4" s="663"/>
      <c r="AN4" s="663"/>
      <c r="AO4" s="663" t="str">
        <f>IF(AV4="CHECKED 2","APPROVAL 1","APPROVAL 2")</f>
        <v>APPROVAL 2</v>
      </c>
      <c r="AP4" s="663"/>
      <c r="AQ4" s="663"/>
      <c r="AR4" s="663"/>
      <c r="AS4" s="663"/>
      <c r="AT4" s="663"/>
      <c r="AU4" s="663"/>
      <c r="AV4" s="665" t="s">
        <v>38</v>
      </c>
      <c r="AW4" s="665"/>
      <c r="AX4" s="665"/>
      <c r="AY4" s="665"/>
      <c r="AZ4" s="665"/>
      <c r="BA4" s="665"/>
      <c r="BB4" s="665"/>
      <c r="BC4" s="663" t="s">
        <v>37</v>
      </c>
      <c r="BD4" s="663"/>
      <c r="BE4" s="663"/>
      <c r="BF4" s="663"/>
      <c r="BG4" s="663"/>
      <c r="BH4" s="663"/>
      <c r="BI4" s="663"/>
      <c r="BJ4" s="663" t="s">
        <v>36</v>
      </c>
      <c r="BK4" s="663"/>
      <c r="BL4" s="663"/>
      <c r="BM4" s="663"/>
      <c r="BN4" s="663"/>
      <c r="BO4" s="663"/>
      <c r="BP4" s="664"/>
      <c r="BQ4" s="172"/>
      <c r="BR4" s="172"/>
      <c r="BS4" s="172"/>
      <c r="BT4" s="172"/>
      <c r="DB4" s="9"/>
      <c r="DC4" s="92" t="s">
        <v>82</v>
      </c>
      <c r="DD4" s="49" t="s">
        <v>83</v>
      </c>
      <c r="DE4" s="280" t="s">
        <v>61</v>
      </c>
      <c r="DF4" s="280" t="s">
        <v>64</v>
      </c>
      <c r="DG4" s="280" t="s">
        <v>56</v>
      </c>
      <c r="DH4" s="280" t="s">
        <v>57</v>
      </c>
      <c r="DI4" s="280" t="s">
        <v>50</v>
      </c>
      <c r="DJ4" s="280" t="s">
        <v>53</v>
      </c>
      <c r="DK4" s="280" t="s">
        <v>51</v>
      </c>
      <c r="DL4" s="280" t="s">
        <v>52</v>
      </c>
      <c r="DM4" s="280" t="s">
        <v>54</v>
      </c>
      <c r="DN4" s="4"/>
      <c r="DO4" s="4"/>
      <c r="DP4" s="7"/>
      <c r="DR4" s="364" t="s">
        <v>204</v>
      </c>
      <c r="DS4" s="365"/>
      <c r="DT4" s="285" t="e">
        <f>+DT3*$DS$37+$DS$31</f>
        <v>#VALUE!</v>
      </c>
      <c r="DU4" s="285" t="e">
        <f t="shared" ref="DU4:EY4" si="160">+DU3*$DS$37+$DS$31</f>
        <v>#VALUE!</v>
      </c>
      <c r="DV4" s="285" t="e">
        <f t="shared" si="160"/>
        <v>#VALUE!</v>
      </c>
      <c r="DW4" s="285" t="e">
        <f t="shared" si="160"/>
        <v>#VALUE!</v>
      </c>
      <c r="DX4" s="285" t="e">
        <f t="shared" si="160"/>
        <v>#VALUE!</v>
      </c>
      <c r="DY4" s="285" t="e">
        <f t="shared" si="160"/>
        <v>#VALUE!</v>
      </c>
      <c r="DZ4" s="285" t="e">
        <f t="shared" si="160"/>
        <v>#VALUE!</v>
      </c>
      <c r="EA4" s="285" t="e">
        <f t="shared" si="160"/>
        <v>#VALUE!</v>
      </c>
      <c r="EB4" s="285" t="e">
        <f t="shared" si="160"/>
        <v>#VALUE!</v>
      </c>
      <c r="EC4" s="285" t="e">
        <f t="shared" si="160"/>
        <v>#VALUE!</v>
      </c>
      <c r="ED4" s="285" t="e">
        <f t="shared" si="160"/>
        <v>#VALUE!</v>
      </c>
      <c r="EE4" s="285" t="e">
        <f t="shared" si="160"/>
        <v>#VALUE!</v>
      </c>
      <c r="EF4" s="285" t="e">
        <f t="shared" si="160"/>
        <v>#VALUE!</v>
      </c>
      <c r="EG4" s="285" t="e">
        <f t="shared" si="160"/>
        <v>#VALUE!</v>
      </c>
      <c r="EH4" s="285" t="e">
        <f t="shared" si="160"/>
        <v>#VALUE!</v>
      </c>
      <c r="EI4" s="285" t="e">
        <f t="shared" si="160"/>
        <v>#VALUE!</v>
      </c>
      <c r="EJ4" s="285" t="e">
        <f t="shared" si="160"/>
        <v>#VALUE!</v>
      </c>
      <c r="EK4" s="285" t="e">
        <f t="shared" si="160"/>
        <v>#VALUE!</v>
      </c>
      <c r="EL4" s="285" t="e">
        <f t="shared" si="160"/>
        <v>#VALUE!</v>
      </c>
      <c r="EM4" s="285" t="e">
        <f t="shared" si="160"/>
        <v>#VALUE!</v>
      </c>
      <c r="EN4" s="285" t="e">
        <f t="shared" si="160"/>
        <v>#VALUE!</v>
      </c>
      <c r="EO4" s="285" t="e">
        <f t="shared" si="160"/>
        <v>#VALUE!</v>
      </c>
      <c r="EP4" s="285" t="e">
        <f t="shared" si="160"/>
        <v>#VALUE!</v>
      </c>
      <c r="EQ4" s="285" t="e">
        <f t="shared" si="160"/>
        <v>#VALUE!</v>
      </c>
      <c r="ER4" s="285" t="e">
        <f t="shared" si="160"/>
        <v>#VALUE!</v>
      </c>
      <c r="ES4" s="285" t="e">
        <f t="shared" si="160"/>
        <v>#VALUE!</v>
      </c>
      <c r="ET4" s="285" t="e">
        <f t="shared" si="160"/>
        <v>#VALUE!</v>
      </c>
      <c r="EU4" s="285" t="e">
        <f t="shared" si="160"/>
        <v>#VALUE!</v>
      </c>
      <c r="EV4" s="285" t="e">
        <f t="shared" si="160"/>
        <v>#VALUE!</v>
      </c>
      <c r="EW4" s="285" t="e">
        <f t="shared" si="160"/>
        <v>#VALUE!</v>
      </c>
      <c r="EX4" s="285" t="e">
        <f t="shared" si="160"/>
        <v>#VALUE!</v>
      </c>
      <c r="EY4" s="285" t="e">
        <f t="shared" si="160"/>
        <v>#VALUE!</v>
      </c>
      <c r="EZ4" s="285" t="e">
        <f t="shared" ref="EZ4:GE4" si="161">+EZ3*$DS$37+$DS$31</f>
        <v>#VALUE!</v>
      </c>
      <c r="FA4" s="285" t="e">
        <f t="shared" si="161"/>
        <v>#VALUE!</v>
      </c>
      <c r="FB4" s="285" t="e">
        <f t="shared" si="161"/>
        <v>#VALUE!</v>
      </c>
      <c r="FC4" s="285" t="e">
        <f t="shared" si="161"/>
        <v>#VALUE!</v>
      </c>
      <c r="FD4" s="285" t="e">
        <f t="shared" si="161"/>
        <v>#VALUE!</v>
      </c>
      <c r="FE4" s="285" t="e">
        <f t="shared" si="161"/>
        <v>#VALUE!</v>
      </c>
      <c r="FF4" s="285" t="e">
        <f t="shared" si="161"/>
        <v>#VALUE!</v>
      </c>
      <c r="FG4" s="285" t="e">
        <f t="shared" si="161"/>
        <v>#VALUE!</v>
      </c>
      <c r="FH4" s="285" t="e">
        <f t="shared" si="161"/>
        <v>#VALUE!</v>
      </c>
      <c r="FI4" s="285" t="e">
        <f t="shared" si="161"/>
        <v>#VALUE!</v>
      </c>
      <c r="FJ4" s="285" t="e">
        <f t="shared" si="161"/>
        <v>#VALUE!</v>
      </c>
      <c r="FK4" s="285" t="e">
        <f t="shared" si="161"/>
        <v>#VALUE!</v>
      </c>
      <c r="FL4" s="285" t="e">
        <f t="shared" si="161"/>
        <v>#VALUE!</v>
      </c>
      <c r="FM4" s="285" t="e">
        <f t="shared" si="161"/>
        <v>#VALUE!</v>
      </c>
      <c r="FN4" s="285" t="e">
        <f t="shared" si="161"/>
        <v>#VALUE!</v>
      </c>
      <c r="FO4" s="285" t="e">
        <f t="shared" si="161"/>
        <v>#VALUE!</v>
      </c>
      <c r="FP4" s="285" t="e">
        <f t="shared" si="161"/>
        <v>#VALUE!</v>
      </c>
      <c r="FQ4" s="285" t="e">
        <f t="shared" si="161"/>
        <v>#VALUE!</v>
      </c>
      <c r="FR4" s="285" t="e">
        <f t="shared" si="161"/>
        <v>#VALUE!</v>
      </c>
      <c r="FS4" s="285" t="e">
        <f t="shared" si="161"/>
        <v>#VALUE!</v>
      </c>
      <c r="FT4" s="285" t="e">
        <f t="shared" si="161"/>
        <v>#VALUE!</v>
      </c>
      <c r="FU4" s="285" t="e">
        <f t="shared" si="161"/>
        <v>#VALUE!</v>
      </c>
      <c r="FV4" s="285" t="e">
        <f t="shared" si="161"/>
        <v>#VALUE!</v>
      </c>
      <c r="FW4" s="285" t="e">
        <f t="shared" si="161"/>
        <v>#VALUE!</v>
      </c>
      <c r="FX4" s="285" t="e">
        <f t="shared" si="161"/>
        <v>#VALUE!</v>
      </c>
      <c r="FY4" s="285" t="e">
        <f t="shared" si="161"/>
        <v>#VALUE!</v>
      </c>
      <c r="FZ4" s="285" t="e">
        <f t="shared" si="161"/>
        <v>#VALUE!</v>
      </c>
      <c r="GA4" s="285" t="e">
        <f t="shared" si="161"/>
        <v>#VALUE!</v>
      </c>
      <c r="GB4" s="285" t="e">
        <f t="shared" si="161"/>
        <v>#VALUE!</v>
      </c>
      <c r="GC4" s="285" t="e">
        <f t="shared" si="161"/>
        <v>#VALUE!</v>
      </c>
      <c r="GD4" s="285" t="e">
        <f t="shared" si="161"/>
        <v>#VALUE!</v>
      </c>
      <c r="GE4" s="285" t="e">
        <f t="shared" si="161"/>
        <v>#VALUE!</v>
      </c>
      <c r="GF4" s="285" t="e">
        <f t="shared" ref="GF4:HK4" si="162">+GF3*$DS$37+$DS$31</f>
        <v>#VALUE!</v>
      </c>
      <c r="GG4" s="285" t="e">
        <f t="shared" si="162"/>
        <v>#VALUE!</v>
      </c>
      <c r="GH4" s="285" t="e">
        <f t="shared" si="162"/>
        <v>#VALUE!</v>
      </c>
      <c r="GI4" s="285" t="e">
        <f t="shared" si="162"/>
        <v>#VALUE!</v>
      </c>
      <c r="GJ4" s="285" t="e">
        <f t="shared" si="162"/>
        <v>#VALUE!</v>
      </c>
      <c r="GK4" s="285" t="e">
        <f t="shared" si="162"/>
        <v>#VALUE!</v>
      </c>
      <c r="GL4" s="285" t="e">
        <f t="shared" si="162"/>
        <v>#VALUE!</v>
      </c>
      <c r="GM4" s="285" t="e">
        <f t="shared" si="162"/>
        <v>#VALUE!</v>
      </c>
      <c r="GN4" s="285" t="e">
        <f t="shared" si="162"/>
        <v>#VALUE!</v>
      </c>
      <c r="GO4" s="285" t="e">
        <f t="shared" si="162"/>
        <v>#VALUE!</v>
      </c>
      <c r="GP4" s="285" t="e">
        <f t="shared" si="162"/>
        <v>#VALUE!</v>
      </c>
      <c r="GQ4" s="285" t="e">
        <f t="shared" si="162"/>
        <v>#VALUE!</v>
      </c>
      <c r="GR4" s="285" t="e">
        <f t="shared" si="162"/>
        <v>#VALUE!</v>
      </c>
      <c r="GS4" s="285" t="e">
        <f t="shared" si="162"/>
        <v>#VALUE!</v>
      </c>
      <c r="GT4" s="285" t="e">
        <f t="shared" si="162"/>
        <v>#VALUE!</v>
      </c>
      <c r="GU4" s="285" t="e">
        <f t="shared" si="162"/>
        <v>#VALUE!</v>
      </c>
      <c r="GV4" s="285" t="e">
        <f t="shared" si="162"/>
        <v>#VALUE!</v>
      </c>
      <c r="GW4" s="285" t="e">
        <f t="shared" si="162"/>
        <v>#VALUE!</v>
      </c>
      <c r="GX4" s="285" t="e">
        <f t="shared" si="162"/>
        <v>#VALUE!</v>
      </c>
      <c r="GY4" s="285" t="e">
        <f t="shared" si="162"/>
        <v>#VALUE!</v>
      </c>
      <c r="GZ4" s="285" t="e">
        <f t="shared" si="162"/>
        <v>#VALUE!</v>
      </c>
      <c r="HA4" s="285" t="e">
        <f t="shared" si="162"/>
        <v>#VALUE!</v>
      </c>
      <c r="HB4" s="285" t="e">
        <f t="shared" si="162"/>
        <v>#VALUE!</v>
      </c>
      <c r="HC4" s="285" t="e">
        <f t="shared" si="162"/>
        <v>#VALUE!</v>
      </c>
      <c r="HD4" s="285" t="e">
        <f t="shared" si="162"/>
        <v>#VALUE!</v>
      </c>
      <c r="HE4" s="285" t="e">
        <f t="shared" si="162"/>
        <v>#VALUE!</v>
      </c>
      <c r="HF4" s="285" t="e">
        <f t="shared" si="162"/>
        <v>#VALUE!</v>
      </c>
      <c r="HG4" s="285" t="e">
        <f t="shared" si="162"/>
        <v>#VALUE!</v>
      </c>
      <c r="HH4" s="285" t="e">
        <f t="shared" si="162"/>
        <v>#VALUE!</v>
      </c>
      <c r="HI4" s="285" t="e">
        <f t="shared" si="162"/>
        <v>#VALUE!</v>
      </c>
      <c r="HJ4" s="285" t="e">
        <f t="shared" si="162"/>
        <v>#VALUE!</v>
      </c>
      <c r="HK4" s="285" t="e">
        <f t="shared" si="162"/>
        <v>#VALUE!</v>
      </c>
      <c r="HL4" s="285" t="e">
        <f t="shared" ref="HL4:IQ4" si="163">+HL3*$DS$37+$DS$31</f>
        <v>#VALUE!</v>
      </c>
      <c r="HM4" s="285" t="e">
        <f t="shared" si="163"/>
        <v>#VALUE!</v>
      </c>
      <c r="HN4" s="285" t="e">
        <f t="shared" si="163"/>
        <v>#VALUE!</v>
      </c>
      <c r="HO4" s="285" t="e">
        <f t="shared" si="163"/>
        <v>#VALUE!</v>
      </c>
      <c r="HP4" s="285" t="e">
        <f t="shared" si="163"/>
        <v>#VALUE!</v>
      </c>
      <c r="HQ4" s="285" t="e">
        <f t="shared" si="163"/>
        <v>#VALUE!</v>
      </c>
      <c r="HR4" s="285" t="e">
        <f t="shared" si="163"/>
        <v>#VALUE!</v>
      </c>
      <c r="HS4" s="285" t="e">
        <f t="shared" si="163"/>
        <v>#VALUE!</v>
      </c>
      <c r="HT4" s="285" t="e">
        <f t="shared" si="163"/>
        <v>#VALUE!</v>
      </c>
      <c r="HU4" s="285" t="e">
        <f t="shared" si="163"/>
        <v>#VALUE!</v>
      </c>
      <c r="HV4" s="285" t="e">
        <f t="shared" si="163"/>
        <v>#VALUE!</v>
      </c>
      <c r="HW4" s="285" t="e">
        <f t="shared" si="163"/>
        <v>#VALUE!</v>
      </c>
      <c r="HX4" s="285" t="e">
        <f t="shared" si="163"/>
        <v>#VALUE!</v>
      </c>
      <c r="HY4" s="285" t="e">
        <f t="shared" si="163"/>
        <v>#VALUE!</v>
      </c>
      <c r="HZ4" s="285" t="e">
        <f t="shared" si="163"/>
        <v>#VALUE!</v>
      </c>
      <c r="IA4" s="285" t="e">
        <f t="shared" si="163"/>
        <v>#VALUE!</v>
      </c>
      <c r="IB4" s="285" t="e">
        <f t="shared" si="163"/>
        <v>#VALUE!</v>
      </c>
      <c r="IC4" s="285" t="e">
        <f t="shared" si="163"/>
        <v>#VALUE!</v>
      </c>
      <c r="ID4" s="285" t="e">
        <f t="shared" si="163"/>
        <v>#VALUE!</v>
      </c>
      <c r="IE4" s="285" t="e">
        <f t="shared" si="163"/>
        <v>#VALUE!</v>
      </c>
      <c r="IF4" s="285" t="e">
        <f t="shared" si="163"/>
        <v>#VALUE!</v>
      </c>
      <c r="IG4" s="285" t="e">
        <f t="shared" si="163"/>
        <v>#VALUE!</v>
      </c>
      <c r="IH4" s="285" t="e">
        <f t="shared" si="163"/>
        <v>#VALUE!</v>
      </c>
      <c r="II4" s="285" t="e">
        <f t="shared" si="163"/>
        <v>#VALUE!</v>
      </c>
      <c r="IJ4" s="285" t="e">
        <f t="shared" si="163"/>
        <v>#VALUE!</v>
      </c>
      <c r="IK4" s="285" t="e">
        <f t="shared" si="163"/>
        <v>#VALUE!</v>
      </c>
      <c r="IL4" s="285" t="e">
        <f t="shared" si="163"/>
        <v>#VALUE!</v>
      </c>
      <c r="IM4" s="285" t="e">
        <f t="shared" si="163"/>
        <v>#VALUE!</v>
      </c>
      <c r="IN4" s="285" t="e">
        <f t="shared" si="163"/>
        <v>#VALUE!</v>
      </c>
      <c r="IO4" s="285" t="e">
        <f t="shared" si="163"/>
        <v>#VALUE!</v>
      </c>
      <c r="IP4" s="285" t="e">
        <f t="shared" si="163"/>
        <v>#VALUE!</v>
      </c>
      <c r="IQ4" s="285" t="e">
        <f t="shared" si="163"/>
        <v>#VALUE!</v>
      </c>
      <c r="IR4" s="285" t="e">
        <f t="shared" ref="IR4:JW4" si="164">+IR3*$DS$37+$DS$31</f>
        <v>#VALUE!</v>
      </c>
      <c r="IS4" s="285" t="e">
        <f t="shared" si="164"/>
        <v>#VALUE!</v>
      </c>
      <c r="IT4" s="285" t="e">
        <f t="shared" si="164"/>
        <v>#VALUE!</v>
      </c>
      <c r="IU4" s="285" t="e">
        <f t="shared" si="164"/>
        <v>#VALUE!</v>
      </c>
      <c r="IV4" s="285" t="e">
        <f t="shared" si="164"/>
        <v>#VALUE!</v>
      </c>
      <c r="IW4" s="285" t="e">
        <f t="shared" si="164"/>
        <v>#VALUE!</v>
      </c>
      <c r="IX4" s="285" t="e">
        <f t="shared" si="164"/>
        <v>#VALUE!</v>
      </c>
      <c r="IY4" s="285" t="e">
        <f t="shared" si="164"/>
        <v>#VALUE!</v>
      </c>
      <c r="IZ4" s="285" t="e">
        <f t="shared" si="164"/>
        <v>#VALUE!</v>
      </c>
      <c r="JA4" s="285" t="e">
        <f t="shared" si="164"/>
        <v>#VALUE!</v>
      </c>
      <c r="JB4" s="285" t="e">
        <f t="shared" si="164"/>
        <v>#VALUE!</v>
      </c>
      <c r="JC4" s="285" t="e">
        <f t="shared" si="164"/>
        <v>#VALUE!</v>
      </c>
      <c r="JD4" s="285" t="e">
        <f t="shared" si="164"/>
        <v>#VALUE!</v>
      </c>
      <c r="JE4" s="285" t="e">
        <f t="shared" si="164"/>
        <v>#VALUE!</v>
      </c>
      <c r="JF4" s="285" t="e">
        <f t="shared" si="164"/>
        <v>#VALUE!</v>
      </c>
      <c r="JG4" s="285" t="e">
        <f t="shared" si="164"/>
        <v>#VALUE!</v>
      </c>
      <c r="JH4" s="285" t="e">
        <f t="shared" si="164"/>
        <v>#VALUE!</v>
      </c>
      <c r="JI4" s="285" t="e">
        <f t="shared" si="164"/>
        <v>#VALUE!</v>
      </c>
      <c r="JJ4" s="285" t="e">
        <f t="shared" si="164"/>
        <v>#VALUE!</v>
      </c>
      <c r="JK4" s="285" t="e">
        <f t="shared" si="164"/>
        <v>#VALUE!</v>
      </c>
      <c r="JL4" s="285" t="e">
        <f t="shared" si="164"/>
        <v>#VALUE!</v>
      </c>
      <c r="JM4" s="285" t="e">
        <f t="shared" si="164"/>
        <v>#VALUE!</v>
      </c>
      <c r="JN4" s="285" t="e">
        <f t="shared" si="164"/>
        <v>#VALUE!</v>
      </c>
      <c r="JO4" s="285" t="e">
        <f t="shared" si="164"/>
        <v>#VALUE!</v>
      </c>
      <c r="JP4" s="285" t="e">
        <f t="shared" si="164"/>
        <v>#VALUE!</v>
      </c>
      <c r="JQ4" s="285" t="e">
        <f t="shared" si="164"/>
        <v>#VALUE!</v>
      </c>
      <c r="JR4" s="285" t="e">
        <f t="shared" si="164"/>
        <v>#VALUE!</v>
      </c>
      <c r="JS4" s="285" t="e">
        <f t="shared" si="164"/>
        <v>#VALUE!</v>
      </c>
      <c r="JT4" s="285" t="e">
        <f t="shared" si="164"/>
        <v>#VALUE!</v>
      </c>
      <c r="JU4" s="285" t="e">
        <f t="shared" si="164"/>
        <v>#VALUE!</v>
      </c>
      <c r="JV4" s="285" t="e">
        <f t="shared" si="164"/>
        <v>#VALUE!</v>
      </c>
      <c r="JW4" s="285" t="e">
        <f t="shared" si="164"/>
        <v>#VALUE!</v>
      </c>
      <c r="JX4" s="293" t="e">
        <f t="shared" ref="JX4" si="165">+JX3*$DS$37+$DS$31</f>
        <v>#VALUE!</v>
      </c>
      <c r="JZ4" s="364" t="s">
        <v>204</v>
      </c>
      <c r="KA4" s="365"/>
      <c r="KB4" s="285" t="e">
        <f>+KB3*$KA$37+$KA$31</f>
        <v>#VALUE!</v>
      </c>
      <c r="KC4" s="285" t="e">
        <f t="shared" ref="KC4:MN4" si="166">+KC3*$KA$37+$KA$31</f>
        <v>#VALUE!</v>
      </c>
      <c r="KD4" s="285" t="e">
        <f t="shared" si="166"/>
        <v>#VALUE!</v>
      </c>
      <c r="KE4" s="285" t="e">
        <f t="shared" si="166"/>
        <v>#VALUE!</v>
      </c>
      <c r="KF4" s="285" t="e">
        <f t="shared" si="166"/>
        <v>#VALUE!</v>
      </c>
      <c r="KG4" s="285" t="e">
        <f t="shared" si="166"/>
        <v>#VALUE!</v>
      </c>
      <c r="KH4" s="285" t="e">
        <f t="shared" si="166"/>
        <v>#VALUE!</v>
      </c>
      <c r="KI4" s="285" t="e">
        <f t="shared" si="166"/>
        <v>#VALUE!</v>
      </c>
      <c r="KJ4" s="285" t="e">
        <f t="shared" si="166"/>
        <v>#VALUE!</v>
      </c>
      <c r="KK4" s="285" t="e">
        <f t="shared" si="166"/>
        <v>#VALUE!</v>
      </c>
      <c r="KL4" s="285" t="e">
        <f t="shared" si="166"/>
        <v>#VALUE!</v>
      </c>
      <c r="KM4" s="285" t="e">
        <f t="shared" si="166"/>
        <v>#VALUE!</v>
      </c>
      <c r="KN4" s="285" t="e">
        <f t="shared" si="166"/>
        <v>#VALUE!</v>
      </c>
      <c r="KO4" s="285" t="e">
        <f t="shared" si="166"/>
        <v>#VALUE!</v>
      </c>
      <c r="KP4" s="285" t="e">
        <f t="shared" si="166"/>
        <v>#VALUE!</v>
      </c>
      <c r="KQ4" s="285" t="e">
        <f t="shared" si="166"/>
        <v>#VALUE!</v>
      </c>
      <c r="KR4" s="285" t="e">
        <f t="shared" si="166"/>
        <v>#VALUE!</v>
      </c>
      <c r="KS4" s="285" t="e">
        <f t="shared" si="166"/>
        <v>#VALUE!</v>
      </c>
      <c r="KT4" s="285" t="e">
        <f t="shared" si="166"/>
        <v>#VALUE!</v>
      </c>
      <c r="KU4" s="285" t="e">
        <f t="shared" si="166"/>
        <v>#VALUE!</v>
      </c>
      <c r="KV4" s="285" t="e">
        <f t="shared" si="166"/>
        <v>#VALUE!</v>
      </c>
      <c r="KW4" s="285" t="e">
        <f t="shared" si="166"/>
        <v>#VALUE!</v>
      </c>
      <c r="KX4" s="285" t="e">
        <f t="shared" si="166"/>
        <v>#VALUE!</v>
      </c>
      <c r="KY4" s="285" t="e">
        <f t="shared" si="166"/>
        <v>#VALUE!</v>
      </c>
      <c r="KZ4" s="285" t="e">
        <f t="shared" si="166"/>
        <v>#VALUE!</v>
      </c>
      <c r="LA4" s="285" t="e">
        <f t="shared" si="166"/>
        <v>#VALUE!</v>
      </c>
      <c r="LB4" s="285" t="e">
        <f t="shared" si="166"/>
        <v>#VALUE!</v>
      </c>
      <c r="LC4" s="285" t="e">
        <f t="shared" si="166"/>
        <v>#VALUE!</v>
      </c>
      <c r="LD4" s="285" t="e">
        <f t="shared" si="166"/>
        <v>#VALUE!</v>
      </c>
      <c r="LE4" s="285" t="e">
        <f t="shared" si="166"/>
        <v>#VALUE!</v>
      </c>
      <c r="LF4" s="285" t="e">
        <f t="shared" si="166"/>
        <v>#VALUE!</v>
      </c>
      <c r="LG4" s="285" t="e">
        <f t="shared" si="166"/>
        <v>#VALUE!</v>
      </c>
      <c r="LH4" s="285" t="e">
        <f t="shared" si="166"/>
        <v>#VALUE!</v>
      </c>
      <c r="LI4" s="285" t="e">
        <f t="shared" si="166"/>
        <v>#VALUE!</v>
      </c>
      <c r="LJ4" s="285" t="e">
        <f t="shared" si="166"/>
        <v>#VALUE!</v>
      </c>
      <c r="LK4" s="285" t="e">
        <f t="shared" si="166"/>
        <v>#VALUE!</v>
      </c>
      <c r="LL4" s="285" t="e">
        <f t="shared" si="166"/>
        <v>#VALUE!</v>
      </c>
      <c r="LM4" s="285" t="e">
        <f t="shared" si="166"/>
        <v>#VALUE!</v>
      </c>
      <c r="LN4" s="285" t="e">
        <f t="shared" si="166"/>
        <v>#VALUE!</v>
      </c>
      <c r="LO4" s="285" t="e">
        <f t="shared" si="166"/>
        <v>#VALUE!</v>
      </c>
      <c r="LP4" s="285" t="e">
        <f t="shared" si="166"/>
        <v>#VALUE!</v>
      </c>
      <c r="LQ4" s="285" t="e">
        <f t="shared" si="166"/>
        <v>#VALUE!</v>
      </c>
      <c r="LR4" s="285" t="e">
        <f t="shared" si="166"/>
        <v>#VALUE!</v>
      </c>
      <c r="LS4" s="285" t="e">
        <f t="shared" si="166"/>
        <v>#VALUE!</v>
      </c>
      <c r="LT4" s="285" t="e">
        <f t="shared" si="166"/>
        <v>#VALUE!</v>
      </c>
      <c r="LU4" s="285" t="e">
        <f t="shared" si="166"/>
        <v>#VALUE!</v>
      </c>
      <c r="LV4" s="285" t="e">
        <f t="shared" si="166"/>
        <v>#VALUE!</v>
      </c>
      <c r="LW4" s="285" t="e">
        <f t="shared" si="166"/>
        <v>#VALUE!</v>
      </c>
      <c r="LX4" s="285" t="e">
        <f t="shared" si="166"/>
        <v>#VALUE!</v>
      </c>
      <c r="LY4" s="285" t="e">
        <f t="shared" si="166"/>
        <v>#VALUE!</v>
      </c>
      <c r="LZ4" s="285" t="e">
        <f t="shared" si="166"/>
        <v>#VALUE!</v>
      </c>
      <c r="MA4" s="285" t="e">
        <f t="shared" si="166"/>
        <v>#VALUE!</v>
      </c>
      <c r="MB4" s="285" t="e">
        <f t="shared" si="166"/>
        <v>#VALUE!</v>
      </c>
      <c r="MC4" s="285" t="e">
        <f t="shared" si="166"/>
        <v>#VALUE!</v>
      </c>
      <c r="MD4" s="285" t="e">
        <f t="shared" si="166"/>
        <v>#VALUE!</v>
      </c>
      <c r="ME4" s="285" t="e">
        <f t="shared" si="166"/>
        <v>#VALUE!</v>
      </c>
      <c r="MF4" s="285" t="e">
        <f t="shared" si="166"/>
        <v>#VALUE!</v>
      </c>
      <c r="MG4" s="285" t="e">
        <f t="shared" si="166"/>
        <v>#VALUE!</v>
      </c>
      <c r="MH4" s="285" t="e">
        <f t="shared" si="166"/>
        <v>#VALUE!</v>
      </c>
      <c r="MI4" s="285" t="e">
        <f t="shared" si="166"/>
        <v>#VALUE!</v>
      </c>
      <c r="MJ4" s="285" t="e">
        <f t="shared" si="166"/>
        <v>#VALUE!</v>
      </c>
      <c r="MK4" s="285" t="e">
        <f t="shared" si="166"/>
        <v>#VALUE!</v>
      </c>
      <c r="ML4" s="285" t="e">
        <f t="shared" si="166"/>
        <v>#VALUE!</v>
      </c>
      <c r="MM4" s="285" t="e">
        <f t="shared" si="166"/>
        <v>#VALUE!</v>
      </c>
      <c r="MN4" s="285" t="e">
        <f t="shared" si="166"/>
        <v>#VALUE!</v>
      </c>
      <c r="MO4" s="285" t="e">
        <f t="shared" ref="MO4:OZ4" si="167">+MO3*$KA$37+$KA$31</f>
        <v>#VALUE!</v>
      </c>
      <c r="MP4" s="285" t="e">
        <f t="shared" si="167"/>
        <v>#VALUE!</v>
      </c>
      <c r="MQ4" s="285" t="e">
        <f t="shared" si="167"/>
        <v>#VALUE!</v>
      </c>
      <c r="MR4" s="285" t="e">
        <f t="shared" si="167"/>
        <v>#VALUE!</v>
      </c>
      <c r="MS4" s="285" t="e">
        <f t="shared" si="167"/>
        <v>#VALUE!</v>
      </c>
      <c r="MT4" s="285" t="e">
        <f t="shared" si="167"/>
        <v>#VALUE!</v>
      </c>
      <c r="MU4" s="285" t="e">
        <f t="shared" si="167"/>
        <v>#VALUE!</v>
      </c>
      <c r="MV4" s="285" t="e">
        <f t="shared" si="167"/>
        <v>#VALUE!</v>
      </c>
      <c r="MW4" s="285" t="e">
        <f t="shared" si="167"/>
        <v>#VALUE!</v>
      </c>
      <c r="MX4" s="285" t="e">
        <f t="shared" si="167"/>
        <v>#VALUE!</v>
      </c>
      <c r="MY4" s="285" t="e">
        <f t="shared" si="167"/>
        <v>#VALUE!</v>
      </c>
      <c r="MZ4" s="285" t="e">
        <f t="shared" si="167"/>
        <v>#VALUE!</v>
      </c>
      <c r="NA4" s="285" t="e">
        <f t="shared" si="167"/>
        <v>#VALUE!</v>
      </c>
      <c r="NB4" s="285" t="e">
        <f t="shared" si="167"/>
        <v>#VALUE!</v>
      </c>
      <c r="NC4" s="285" t="e">
        <f t="shared" si="167"/>
        <v>#VALUE!</v>
      </c>
      <c r="ND4" s="285" t="e">
        <f t="shared" si="167"/>
        <v>#VALUE!</v>
      </c>
      <c r="NE4" s="285" t="e">
        <f t="shared" si="167"/>
        <v>#VALUE!</v>
      </c>
      <c r="NF4" s="285" t="e">
        <f t="shared" si="167"/>
        <v>#VALUE!</v>
      </c>
      <c r="NG4" s="285" t="e">
        <f t="shared" si="167"/>
        <v>#VALUE!</v>
      </c>
      <c r="NH4" s="285" t="e">
        <f t="shared" si="167"/>
        <v>#VALUE!</v>
      </c>
      <c r="NI4" s="285" t="e">
        <f t="shared" si="167"/>
        <v>#VALUE!</v>
      </c>
      <c r="NJ4" s="285" t="e">
        <f t="shared" si="167"/>
        <v>#VALUE!</v>
      </c>
      <c r="NK4" s="285" t="e">
        <f t="shared" si="167"/>
        <v>#VALUE!</v>
      </c>
      <c r="NL4" s="285" t="e">
        <f t="shared" si="167"/>
        <v>#VALUE!</v>
      </c>
      <c r="NM4" s="285" t="e">
        <f t="shared" si="167"/>
        <v>#VALUE!</v>
      </c>
      <c r="NN4" s="285" t="e">
        <f t="shared" si="167"/>
        <v>#VALUE!</v>
      </c>
      <c r="NO4" s="285" t="e">
        <f t="shared" si="167"/>
        <v>#VALUE!</v>
      </c>
      <c r="NP4" s="285" t="e">
        <f t="shared" si="167"/>
        <v>#VALUE!</v>
      </c>
      <c r="NQ4" s="285" t="e">
        <f t="shared" si="167"/>
        <v>#VALUE!</v>
      </c>
      <c r="NR4" s="285" t="e">
        <f t="shared" si="167"/>
        <v>#VALUE!</v>
      </c>
      <c r="NS4" s="285" t="e">
        <f t="shared" si="167"/>
        <v>#VALUE!</v>
      </c>
      <c r="NT4" s="285" t="e">
        <f t="shared" si="167"/>
        <v>#VALUE!</v>
      </c>
      <c r="NU4" s="285" t="e">
        <f t="shared" si="167"/>
        <v>#VALUE!</v>
      </c>
      <c r="NV4" s="285" t="e">
        <f t="shared" si="167"/>
        <v>#VALUE!</v>
      </c>
      <c r="NW4" s="285" t="e">
        <f t="shared" si="167"/>
        <v>#VALUE!</v>
      </c>
      <c r="NX4" s="285" t="e">
        <f t="shared" si="167"/>
        <v>#VALUE!</v>
      </c>
      <c r="NY4" s="285" t="e">
        <f t="shared" si="167"/>
        <v>#VALUE!</v>
      </c>
      <c r="NZ4" s="285" t="e">
        <f t="shared" si="167"/>
        <v>#VALUE!</v>
      </c>
      <c r="OA4" s="285" t="e">
        <f t="shared" si="167"/>
        <v>#VALUE!</v>
      </c>
      <c r="OB4" s="285" t="e">
        <f t="shared" si="167"/>
        <v>#VALUE!</v>
      </c>
      <c r="OC4" s="285" t="e">
        <f t="shared" si="167"/>
        <v>#VALUE!</v>
      </c>
      <c r="OD4" s="285" t="e">
        <f t="shared" si="167"/>
        <v>#VALUE!</v>
      </c>
      <c r="OE4" s="285" t="e">
        <f t="shared" si="167"/>
        <v>#VALUE!</v>
      </c>
      <c r="OF4" s="285" t="e">
        <f t="shared" si="167"/>
        <v>#VALUE!</v>
      </c>
      <c r="OG4" s="285" t="e">
        <f t="shared" si="167"/>
        <v>#VALUE!</v>
      </c>
      <c r="OH4" s="285" t="e">
        <f t="shared" si="167"/>
        <v>#VALUE!</v>
      </c>
      <c r="OI4" s="285" t="e">
        <f t="shared" si="167"/>
        <v>#VALUE!</v>
      </c>
      <c r="OJ4" s="285" t="e">
        <f t="shared" si="167"/>
        <v>#VALUE!</v>
      </c>
      <c r="OK4" s="285" t="e">
        <f t="shared" si="167"/>
        <v>#VALUE!</v>
      </c>
      <c r="OL4" s="285" t="e">
        <f t="shared" si="167"/>
        <v>#VALUE!</v>
      </c>
      <c r="OM4" s="285" t="e">
        <f t="shared" si="167"/>
        <v>#VALUE!</v>
      </c>
      <c r="ON4" s="285" t="e">
        <f t="shared" si="167"/>
        <v>#VALUE!</v>
      </c>
      <c r="OO4" s="285" t="e">
        <f t="shared" si="167"/>
        <v>#VALUE!</v>
      </c>
      <c r="OP4" s="285" t="e">
        <f t="shared" si="167"/>
        <v>#VALUE!</v>
      </c>
      <c r="OQ4" s="285" t="e">
        <f t="shared" si="167"/>
        <v>#VALUE!</v>
      </c>
      <c r="OR4" s="285" t="e">
        <f t="shared" si="167"/>
        <v>#VALUE!</v>
      </c>
      <c r="OS4" s="285" t="e">
        <f t="shared" si="167"/>
        <v>#VALUE!</v>
      </c>
      <c r="OT4" s="285" t="e">
        <f t="shared" si="167"/>
        <v>#VALUE!</v>
      </c>
      <c r="OU4" s="285" t="e">
        <f t="shared" si="167"/>
        <v>#VALUE!</v>
      </c>
      <c r="OV4" s="285" t="e">
        <f t="shared" si="167"/>
        <v>#VALUE!</v>
      </c>
      <c r="OW4" s="285" t="e">
        <f t="shared" si="167"/>
        <v>#VALUE!</v>
      </c>
      <c r="OX4" s="285" t="e">
        <f t="shared" si="167"/>
        <v>#VALUE!</v>
      </c>
      <c r="OY4" s="285" t="e">
        <f t="shared" si="167"/>
        <v>#VALUE!</v>
      </c>
      <c r="OZ4" s="285" t="e">
        <f t="shared" si="167"/>
        <v>#VALUE!</v>
      </c>
      <c r="PA4" s="285" t="e">
        <f t="shared" ref="PA4:QF4" si="168">+PA3*$KA$37+$KA$31</f>
        <v>#VALUE!</v>
      </c>
      <c r="PB4" s="285" t="e">
        <f t="shared" si="168"/>
        <v>#VALUE!</v>
      </c>
      <c r="PC4" s="285" t="e">
        <f t="shared" si="168"/>
        <v>#VALUE!</v>
      </c>
      <c r="PD4" s="285" t="e">
        <f t="shared" si="168"/>
        <v>#VALUE!</v>
      </c>
      <c r="PE4" s="285" t="e">
        <f t="shared" si="168"/>
        <v>#VALUE!</v>
      </c>
      <c r="PF4" s="285" t="e">
        <f t="shared" si="168"/>
        <v>#VALUE!</v>
      </c>
      <c r="PG4" s="285" t="e">
        <f t="shared" si="168"/>
        <v>#VALUE!</v>
      </c>
      <c r="PH4" s="285" t="e">
        <f t="shared" si="168"/>
        <v>#VALUE!</v>
      </c>
      <c r="PI4" s="285" t="e">
        <f t="shared" si="168"/>
        <v>#VALUE!</v>
      </c>
      <c r="PJ4" s="285" t="e">
        <f t="shared" si="168"/>
        <v>#VALUE!</v>
      </c>
      <c r="PK4" s="285" t="e">
        <f t="shared" si="168"/>
        <v>#VALUE!</v>
      </c>
      <c r="PL4" s="285" t="e">
        <f t="shared" si="168"/>
        <v>#VALUE!</v>
      </c>
      <c r="PM4" s="285" t="e">
        <f t="shared" si="168"/>
        <v>#VALUE!</v>
      </c>
      <c r="PN4" s="285" t="e">
        <f t="shared" si="168"/>
        <v>#VALUE!</v>
      </c>
      <c r="PO4" s="285" t="e">
        <f t="shared" si="168"/>
        <v>#VALUE!</v>
      </c>
      <c r="PP4" s="285" t="e">
        <f t="shared" si="168"/>
        <v>#VALUE!</v>
      </c>
      <c r="PQ4" s="285" t="e">
        <f t="shared" si="168"/>
        <v>#VALUE!</v>
      </c>
      <c r="PR4" s="285" t="e">
        <f t="shared" si="168"/>
        <v>#VALUE!</v>
      </c>
      <c r="PS4" s="285" t="e">
        <f t="shared" si="168"/>
        <v>#VALUE!</v>
      </c>
      <c r="PT4" s="285" t="e">
        <f t="shared" si="168"/>
        <v>#VALUE!</v>
      </c>
      <c r="PU4" s="285" t="e">
        <f t="shared" si="168"/>
        <v>#VALUE!</v>
      </c>
      <c r="PV4" s="285" t="e">
        <f t="shared" si="168"/>
        <v>#VALUE!</v>
      </c>
      <c r="PW4" s="285" t="e">
        <f t="shared" si="168"/>
        <v>#VALUE!</v>
      </c>
      <c r="PX4" s="285" t="e">
        <f t="shared" si="168"/>
        <v>#VALUE!</v>
      </c>
      <c r="PY4" s="285" t="e">
        <f t="shared" si="168"/>
        <v>#VALUE!</v>
      </c>
      <c r="PZ4" s="285" t="e">
        <f t="shared" si="168"/>
        <v>#VALUE!</v>
      </c>
      <c r="QA4" s="285" t="e">
        <f t="shared" si="168"/>
        <v>#VALUE!</v>
      </c>
      <c r="QB4" s="285" t="e">
        <f t="shared" si="168"/>
        <v>#VALUE!</v>
      </c>
      <c r="QC4" s="285" t="e">
        <f t="shared" si="168"/>
        <v>#VALUE!</v>
      </c>
      <c r="QD4" s="285" t="e">
        <f t="shared" si="168"/>
        <v>#VALUE!</v>
      </c>
      <c r="QE4" s="285" t="e">
        <f t="shared" si="168"/>
        <v>#VALUE!</v>
      </c>
      <c r="QF4" s="285" t="e">
        <f t="shared" si="168"/>
        <v>#VALUE!</v>
      </c>
    </row>
    <row r="5" spans="1:448" ht="15" customHeight="1" thickBot="1">
      <c r="A5" s="172"/>
      <c r="B5" s="387" t="s">
        <v>189</v>
      </c>
      <c r="C5" s="387"/>
      <c r="D5" s="387"/>
      <c r="E5" s="387"/>
      <c r="F5" s="387"/>
      <c r="G5" s="387"/>
      <c r="H5" s="387"/>
      <c r="I5" s="387"/>
      <c r="J5" s="387"/>
      <c r="K5" s="387"/>
      <c r="L5" s="388"/>
      <c r="M5" s="382"/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4"/>
      <c r="AH5" s="660"/>
      <c r="AI5" s="661"/>
      <c r="AJ5" s="661"/>
      <c r="AK5" s="661"/>
      <c r="AL5" s="661"/>
      <c r="AM5" s="661"/>
      <c r="AN5" s="662"/>
      <c r="AO5" s="657"/>
      <c r="AP5" s="658"/>
      <c r="AQ5" s="658"/>
      <c r="AR5" s="658"/>
      <c r="AS5" s="658"/>
      <c r="AT5" s="658"/>
      <c r="AU5" s="658"/>
      <c r="AV5" s="657"/>
      <c r="AW5" s="658"/>
      <c r="AX5" s="658"/>
      <c r="AY5" s="658"/>
      <c r="AZ5" s="658"/>
      <c r="BA5" s="658"/>
      <c r="BB5" s="658"/>
      <c r="BC5" s="657"/>
      <c r="BD5" s="658"/>
      <c r="BE5" s="658"/>
      <c r="BF5" s="658"/>
      <c r="BG5" s="658"/>
      <c r="BH5" s="658"/>
      <c r="BI5" s="658"/>
      <c r="BJ5" s="657"/>
      <c r="BK5" s="658"/>
      <c r="BL5" s="658"/>
      <c r="BM5" s="658"/>
      <c r="BN5" s="658"/>
      <c r="BO5" s="658"/>
      <c r="BP5" s="659"/>
      <c r="BQ5" s="172"/>
      <c r="BR5" s="172"/>
      <c r="BS5" s="172"/>
      <c r="BT5" s="172"/>
      <c r="DB5" s="9"/>
      <c r="DC5" s="92"/>
      <c r="DD5" s="49"/>
      <c r="DE5" s="280"/>
      <c r="DF5" s="280"/>
      <c r="DG5" s="280"/>
      <c r="DH5" s="280"/>
      <c r="DI5" s="280"/>
      <c r="DJ5" s="280"/>
      <c r="DK5" s="280"/>
      <c r="DL5" s="280"/>
      <c r="DM5" s="280"/>
      <c r="DN5" s="4"/>
      <c r="DO5" s="4"/>
      <c r="DP5" s="7"/>
      <c r="DR5" s="364" t="s">
        <v>205</v>
      </c>
      <c r="DS5" s="365"/>
      <c r="DT5" s="292" t="e">
        <f>+_xlfn.NORM.DIST(DT4,$DS$31,$DS$37,FALSE)</f>
        <v>#VALUE!</v>
      </c>
      <c r="DU5" s="292" t="e">
        <f t="shared" ref="DU5:EY5" si="169">+_xlfn.NORM.DIST(DU4,$DS$31,$DS$37,FALSE)</f>
        <v>#VALUE!</v>
      </c>
      <c r="DV5" s="292" t="e">
        <f t="shared" si="169"/>
        <v>#VALUE!</v>
      </c>
      <c r="DW5" s="292" t="e">
        <f t="shared" si="169"/>
        <v>#VALUE!</v>
      </c>
      <c r="DX5" s="292" t="e">
        <f t="shared" si="169"/>
        <v>#VALUE!</v>
      </c>
      <c r="DY5" s="292" t="e">
        <f t="shared" si="169"/>
        <v>#VALUE!</v>
      </c>
      <c r="DZ5" s="292" t="e">
        <f t="shared" si="169"/>
        <v>#VALUE!</v>
      </c>
      <c r="EA5" s="292" t="e">
        <f t="shared" si="169"/>
        <v>#VALUE!</v>
      </c>
      <c r="EB5" s="292" t="e">
        <f t="shared" si="169"/>
        <v>#VALUE!</v>
      </c>
      <c r="EC5" s="292" t="e">
        <f t="shared" si="169"/>
        <v>#VALUE!</v>
      </c>
      <c r="ED5" s="292" t="e">
        <f t="shared" si="169"/>
        <v>#VALUE!</v>
      </c>
      <c r="EE5" s="292" t="e">
        <f t="shared" si="169"/>
        <v>#VALUE!</v>
      </c>
      <c r="EF5" s="292" t="e">
        <f t="shared" si="169"/>
        <v>#VALUE!</v>
      </c>
      <c r="EG5" s="292" t="e">
        <f t="shared" si="169"/>
        <v>#VALUE!</v>
      </c>
      <c r="EH5" s="292" t="e">
        <f t="shared" si="169"/>
        <v>#VALUE!</v>
      </c>
      <c r="EI5" s="292" t="e">
        <f t="shared" si="169"/>
        <v>#VALUE!</v>
      </c>
      <c r="EJ5" s="292" t="e">
        <f t="shared" si="169"/>
        <v>#VALUE!</v>
      </c>
      <c r="EK5" s="292" t="e">
        <f t="shared" si="169"/>
        <v>#VALUE!</v>
      </c>
      <c r="EL5" s="292" t="e">
        <f t="shared" si="169"/>
        <v>#VALUE!</v>
      </c>
      <c r="EM5" s="292" t="e">
        <f t="shared" si="169"/>
        <v>#VALUE!</v>
      </c>
      <c r="EN5" s="292" t="e">
        <f t="shared" si="169"/>
        <v>#VALUE!</v>
      </c>
      <c r="EO5" s="292" t="e">
        <f t="shared" si="169"/>
        <v>#VALUE!</v>
      </c>
      <c r="EP5" s="292" t="e">
        <f t="shared" si="169"/>
        <v>#VALUE!</v>
      </c>
      <c r="EQ5" s="292" t="e">
        <f t="shared" si="169"/>
        <v>#VALUE!</v>
      </c>
      <c r="ER5" s="292" t="e">
        <f t="shared" si="169"/>
        <v>#VALUE!</v>
      </c>
      <c r="ES5" s="292" t="e">
        <f t="shared" si="169"/>
        <v>#VALUE!</v>
      </c>
      <c r="ET5" s="292" t="e">
        <f t="shared" si="169"/>
        <v>#VALUE!</v>
      </c>
      <c r="EU5" s="292" t="e">
        <f t="shared" si="169"/>
        <v>#VALUE!</v>
      </c>
      <c r="EV5" s="292" t="e">
        <f t="shared" si="169"/>
        <v>#VALUE!</v>
      </c>
      <c r="EW5" s="292" t="e">
        <f t="shared" si="169"/>
        <v>#VALUE!</v>
      </c>
      <c r="EX5" s="292" t="e">
        <f t="shared" si="169"/>
        <v>#VALUE!</v>
      </c>
      <c r="EY5" s="292" t="e">
        <f t="shared" si="169"/>
        <v>#VALUE!</v>
      </c>
      <c r="EZ5" s="292" t="e">
        <f t="shared" ref="EZ5:GE5" si="170">+_xlfn.NORM.DIST(EZ4,$DS$31,$DS$37,FALSE)</f>
        <v>#VALUE!</v>
      </c>
      <c r="FA5" s="292" t="e">
        <f t="shared" si="170"/>
        <v>#VALUE!</v>
      </c>
      <c r="FB5" s="292" t="e">
        <f t="shared" si="170"/>
        <v>#VALUE!</v>
      </c>
      <c r="FC5" s="292" t="e">
        <f t="shared" si="170"/>
        <v>#VALUE!</v>
      </c>
      <c r="FD5" s="292" t="e">
        <f t="shared" si="170"/>
        <v>#VALUE!</v>
      </c>
      <c r="FE5" s="292" t="e">
        <f t="shared" si="170"/>
        <v>#VALUE!</v>
      </c>
      <c r="FF5" s="292" t="e">
        <f t="shared" si="170"/>
        <v>#VALUE!</v>
      </c>
      <c r="FG5" s="292" t="e">
        <f t="shared" si="170"/>
        <v>#VALUE!</v>
      </c>
      <c r="FH5" s="292" t="e">
        <f t="shared" si="170"/>
        <v>#VALUE!</v>
      </c>
      <c r="FI5" s="292" t="e">
        <f t="shared" si="170"/>
        <v>#VALUE!</v>
      </c>
      <c r="FJ5" s="292" t="e">
        <f t="shared" si="170"/>
        <v>#VALUE!</v>
      </c>
      <c r="FK5" s="292" t="e">
        <f t="shared" si="170"/>
        <v>#VALUE!</v>
      </c>
      <c r="FL5" s="292" t="e">
        <f t="shared" si="170"/>
        <v>#VALUE!</v>
      </c>
      <c r="FM5" s="292" t="e">
        <f t="shared" si="170"/>
        <v>#VALUE!</v>
      </c>
      <c r="FN5" s="292" t="e">
        <f t="shared" si="170"/>
        <v>#VALUE!</v>
      </c>
      <c r="FO5" s="292" t="e">
        <f t="shared" si="170"/>
        <v>#VALUE!</v>
      </c>
      <c r="FP5" s="292" t="e">
        <f t="shared" si="170"/>
        <v>#VALUE!</v>
      </c>
      <c r="FQ5" s="292" t="e">
        <f t="shared" si="170"/>
        <v>#VALUE!</v>
      </c>
      <c r="FR5" s="292" t="e">
        <f t="shared" si="170"/>
        <v>#VALUE!</v>
      </c>
      <c r="FS5" s="292" t="e">
        <f t="shared" si="170"/>
        <v>#VALUE!</v>
      </c>
      <c r="FT5" s="292" t="e">
        <f t="shared" si="170"/>
        <v>#VALUE!</v>
      </c>
      <c r="FU5" s="292" t="e">
        <f t="shared" si="170"/>
        <v>#VALUE!</v>
      </c>
      <c r="FV5" s="292" t="e">
        <f t="shared" si="170"/>
        <v>#VALUE!</v>
      </c>
      <c r="FW5" s="292" t="e">
        <f t="shared" si="170"/>
        <v>#VALUE!</v>
      </c>
      <c r="FX5" s="292" t="e">
        <f t="shared" si="170"/>
        <v>#VALUE!</v>
      </c>
      <c r="FY5" s="292" t="e">
        <f t="shared" si="170"/>
        <v>#VALUE!</v>
      </c>
      <c r="FZ5" s="292" t="e">
        <f t="shared" si="170"/>
        <v>#VALUE!</v>
      </c>
      <c r="GA5" s="292" t="e">
        <f t="shared" si="170"/>
        <v>#VALUE!</v>
      </c>
      <c r="GB5" s="292" t="e">
        <f t="shared" si="170"/>
        <v>#VALUE!</v>
      </c>
      <c r="GC5" s="292" t="e">
        <f t="shared" si="170"/>
        <v>#VALUE!</v>
      </c>
      <c r="GD5" s="292" t="e">
        <f t="shared" si="170"/>
        <v>#VALUE!</v>
      </c>
      <c r="GE5" s="292" t="e">
        <f t="shared" si="170"/>
        <v>#VALUE!</v>
      </c>
      <c r="GF5" s="292" t="e">
        <f t="shared" ref="GF5:HK5" si="171">+_xlfn.NORM.DIST(GF4,$DS$31,$DS$37,FALSE)</f>
        <v>#VALUE!</v>
      </c>
      <c r="GG5" s="292" t="e">
        <f t="shared" si="171"/>
        <v>#VALUE!</v>
      </c>
      <c r="GH5" s="292" t="e">
        <f t="shared" si="171"/>
        <v>#VALUE!</v>
      </c>
      <c r="GI5" s="292" t="e">
        <f t="shared" si="171"/>
        <v>#VALUE!</v>
      </c>
      <c r="GJ5" s="292" t="e">
        <f t="shared" si="171"/>
        <v>#VALUE!</v>
      </c>
      <c r="GK5" s="292" t="e">
        <f t="shared" si="171"/>
        <v>#VALUE!</v>
      </c>
      <c r="GL5" s="292" t="e">
        <f t="shared" si="171"/>
        <v>#VALUE!</v>
      </c>
      <c r="GM5" s="292" t="e">
        <f t="shared" si="171"/>
        <v>#VALUE!</v>
      </c>
      <c r="GN5" s="292" t="e">
        <f t="shared" si="171"/>
        <v>#VALUE!</v>
      </c>
      <c r="GO5" s="292" t="e">
        <f t="shared" si="171"/>
        <v>#VALUE!</v>
      </c>
      <c r="GP5" s="292" t="e">
        <f t="shared" si="171"/>
        <v>#VALUE!</v>
      </c>
      <c r="GQ5" s="292" t="e">
        <f t="shared" si="171"/>
        <v>#VALUE!</v>
      </c>
      <c r="GR5" s="292" t="e">
        <f t="shared" si="171"/>
        <v>#VALUE!</v>
      </c>
      <c r="GS5" s="292" t="e">
        <f t="shared" si="171"/>
        <v>#VALUE!</v>
      </c>
      <c r="GT5" s="292" t="e">
        <f t="shared" si="171"/>
        <v>#VALUE!</v>
      </c>
      <c r="GU5" s="292" t="e">
        <f t="shared" si="171"/>
        <v>#VALUE!</v>
      </c>
      <c r="GV5" s="292" t="e">
        <f t="shared" si="171"/>
        <v>#VALUE!</v>
      </c>
      <c r="GW5" s="292" t="e">
        <f t="shared" si="171"/>
        <v>#VALUE!</v>
      </c>
      <c r="GX5" s="292" t="e">
        <f t="shared" si="171"/>
        <v>#VALUE!</v>
      </c>
      <c r="GY5" s="292" t="e">
        <f t="shared" si="171"/>
        <v>#VALUE!</v>
      </c>
      <c r="GZ5" s="292" t="e">
        <f t="shared" si="171"/>
        <v>#VALUE!</v>
      </c>
      <c r="HA5" s="292" t="e">
        <f t="shared" si="171"/>
        <v>#VALUE!</v>
      </c>
      <c r="HB5" s="292" t="e">
        <f t="shared" si="171"/>
        <v>#VALUE!</v>
      </c>
      <c r="HC5" s="292" t="e">
        <f t="shared" si="171"/>
        <v>#VALUE!</v>
      </c>
      <c r="HD5" s="292" t="e">
        <f t="shared" si="171"/>
        <v>#VALUE!</v>
      </c>
      <c r="HE5" s="292" t="e">
        <f t="shared" si="171"/>
        <v>#VALUE!</v>
      </c>
      <c r="HF5" s="292" t="e">
        <f t="shared" si="171"/>
        <v>#VALUE!</v>
      </c>
      <c r="HG5" s="292" t="e">
        <f t="shared" si="171"/>
        <v>#VALUE!</v>
      </c>
      <c r="HH5" s="292" t="e">
        <f t="shared" si="171"/>
        <v>#VALUE!</v>
      </c>
      <c r="HI5" s="292" t="e">
        <f t="shared" si="171"/>
        <v>#VALUE!</v>
      </c>
      <c r="HJ5" s="292" t="e">
        <f t="shared" si="171"/>
        <v>#VALUE!</v>
      </c>
      <c r="HK5" s="292" t="e">
        <f t="shared" si="171"/>
        <v>#VALUE!</v>
      </c>
      <c r="HL5" s="292" t="e">
        <f t="shared" ref="HL5:IQ5" si="172">+_xlfn.NORM.DIST(HL4,$DS$31,$DS$37,FALSE)</f>
        <v>#VALUE!</v>
      </c>
      <c r="HM5" s="292" t="e">
        <f t="shared" si="172"/>
        <v>#VALUE!</v>
      </c>
      <c r="HN5" s="292" t="e">
        <f t="shared" si="172"/>
        <v>#VALUE!</v>
      </c>
      <c r="HO5" s="292" t="e">
        <f t="shared" si="172"/>
        <v>#VALUE!</v>
      </c>
      <c r="HP5" s="292" t="e">
        <f t="shared" si="172"/>
        <v>#VALUE!</v>
      </c>
      <c r="HQ5" s="292" t="e">
        <f t="shared" si="172"/>
        <v>#VALUE!</v>
      </c>
      <c r="HR5" s="292" t="e">
        <f t="shared" si="172"/>
        <v>#VALUE!</v>
      </c>
      <c r="HS5" s="292" t="e">
        <f t="shared" si="172"/>
        <v>#VALUE!</v>
      </c>
      <c r="HT5" s="292" t="e">
        <f t="shared" si="172"/>
        <v>#VALUE!</v>
      </c>
      <c r="HU5" s="292" t="e">
        <f t="shared" si="172"/>
        <v>#VALUE!</v>
      </c>
      <c r="HV5" s="292" t="e">
        <f t="shared" si="172"/>
        <v>#VALUE!</v>
      </c>
      <c r="HW5" s="292" t="e">
        <f t="shared" si="172"/>
        <v>#VALUE!</v>
      </c>
      <c r="HX5" s="292" t="e">
        <f t="shared" si="172"/>
        <v>#VALUE!</v>
      </c>
      <c r="HY5" s="292" t="e">
        <f t="shared" si="172"/>
        <v>#VALUE!</v>
      </c>
      <c r="HZ5" s="292" t="e">
        <f t="shared" si="172"/>
        <v>#VALUE!</v>
      </c>
      <c r="IA5" s="292" t="e">
        <f t="shared" si="172"/>
        <v>#VALUE!</v>
      </c>
      <c r="IB5" s="292" t="e">
        <f t="shared" si="172"/>
        <v>#VALUE!</v>
      </c>
      <c r="IC5" s="292" t="e">
        <f t="shared" si="172"/>
        <v>#VALUE!</v>
      </c>
      <c r="ID5" s="292" t="e">
        <f t="shared" si="172"/>
        <v>#VALUE!</v>
      </c>
      <c r="IE5" s="292" t="e">
        <f t="shared" si="172"/>
        <v>#VALUE!</v>
      </c>
      <c r="IF5" s="292" t="e">
        <f t="shared" si="172"/>
        <v>#VALUE!</v>
      </c>
      <c r="IG5" s="292" t="e">
        <f t="shared" si="172"/>
        <v>#VALUE!</v>
      </c>
      <c r="IH5" s="292" t="e">
        <f t="shared" si="172"/>
        <v>#VALUE!</v>
      </c>
      <c r="II5" s="292" t="e">
        <f t="shared" si="172"/>
        <v>#VALUE!</v>
      </c>
      <c r="IJ5" s="292" t="e">
        <f t="shared" si="172"/>
        <v>#VALUE!</v>
      </c>
      <c r="IK5" s="292" t="e">
        <f t="shared" si="172"/>
        <v>#VALUE!</v>
      </c>
      <c r="IL5" s="292" t="e">
        <f t="shared" si="172"/>
        <v>#VALUE!</v>
      </c>
      <c r="IM5" s="292" t="e">
        <f t="shared" si="172"/>
        <v>#VALUE!</v>
      </c>
      <c r="IN5" s="292" t="e">
        <f t="shared" si="172"/>
        <v>#VALUE!</v>
      </c>
      <c r="IO5" s="292" t="e">
        <f t="shared" si="172"/>
        <v>#VALUE!</v>
      </c>
      <c r="IP5" s="292" t="e">
        <f t="shared" si="172"/>
        <v>#VALUE!</v>
      </c>
      <c r="IQ5" s="292" t="e">
        <f t="shared" si="172"/>
        <v>#VALUE!</v>
      </c>
      <c r="IR5" s="292" t="e">
        <f t="shared" ref="IR5:JW5" si="173">+_xlfn.NORM.DIST(IR4,$DS$31,$DS$37,FALSE)</f>
        <v>#VALUE!</v>
      </c>
      <c r="IS5" s="292" t="e">
        <f t="shared" si="173"/>
        <v>#VALUE!</v>
      </c>
      <c r="IT5" s="292" t="e">
        <f t="shared" si="173"/>
        <v>#VALUE!</v>
      </c>
      <c r="IU5" s="292" t="e">
        <f t="shared" si="173"/>
        <v>#VALUE!</v>
      </c>
      <c r="IV5" s="292" t="e">
        <f t="shared" si="173"/>
        <v>#VALUE!</v>
      </c>
      <c r="IW5" s="292" t="e">
        <f t="shared" si="173"/>
        <v>#VALUE!</v>
      </c>
      <c r="IX5" s="292" t="e">
        <f t="shared" si="173"/>
        <v>#VALUE!</v>
      </c>
      <c r="IY5" s="292" t="e">
        <f t="shared" si="173"/>
        <v>#VALUE!</v>
      </c>
      <c r="IZ5" s="292" t="e">
        <f t="shared" si="173"/>
        <v>#VALUE!</v>
      </c>
      <c r="JA5" s="292" t="e">
        <f t="shared" si="173"/>
        <v>#VALUE!</v>
      </c>
      <c r="JB5" s="292" t="e">
        <f t="shared" si="173"/>
        <v>#VALUE!</v>
      </c>
      <c r="JC5" s="292" t="e">
        <f t="shared" si="173"/>
        <v>#VALUE!</v>
      </c>
      <c r="JD5" s="292" t="e">
        <f t="shared" si="173"/>
        <v>#VALUE!</v>
      </c>
      <c r="JE5" s="292" t="e">
        <f t="shared" si="173"/>
        <v>#VALUE!</v>
      </c>
      <c r="JF5" s="292" t="e">
        <f t="shared" si="173"/>
        <v>#VALUE!</v>
      </c>
      <c r="JG5" s="292" t="e">
        <f t="shared" si="173"/>
        <v>#VALUE!</v>
      </c>
      <c r="JH5" s="292" t="e">
        <f t="shared" si="173"/>
        <v>#VALUE!</v>
      </c>
      <c r="JI5" s="292" t="e">
        <f t="shared" si="173"/>
        <v>#VALUE!</v>
      </c>
      <c r="JJ5" s="292" t="e">
        <f t="shared" si="173"/>
        <v>#VALUE!</v>
      </c>
      <c r="JK5" s="292" t="e">
        <f t="shared" si="173"/>
        <v>#VALUE!</v>
      </c>
      <c r="JL5" s="292" t="e">
        <f t="shared" si="173"/>
        <v>#VALUE!</v>
      </c>
      <c r="JM5" s="292" t="e">
        <f t="shared" si="173"/>
        <v>#VALUE!</v>
      </c>
      <c r="JN5" s="292" t="e">
        <f t="shared" si="173"/>
        <v>#VALUE!</v>
      </c>
      <c r="JO5" s="292" t="e">
        <f t="shared" si="173"/>
        <v>#VALUE!</v>
      </c>
      <c r="JP5" s="292" t="e">
        <f t="shared" si="173"/>
        <v>#VALUE!</v>
      </c>
      <c r="JQ5" s="292" t="e">
        <f t="shared" si="173"/>
        <v>#VALUE!</v>
      </c>
      <c r="JR5" s="292" t="e">
        <f t="shared" si="173"/>
        <v>#VALUE!</v>
      </c>
      <c r="JS5" s="292" t="e">
        <f t="shared" si="173"/>
        <v>#VALUE!</v>
      </c>
      <c r="JT5" s="292" t="e">
        <f t="shared" si="173"/>
        <v>#VALUE!</v>
      </c>
      <c r="JU5" s="292" t="e">
        <f t="shared" si="173"/>
        <v>#VALUE!</v>
      </c>
      <c r="JV5" s="292" t="e">
        <f t="shared" si="173"/>
        <v>#VALUE!</v>
      </c>
      <c r="JW5" s="292" t="e">
        <f t="shared" si="173"/>
        <v>#VALUE!</v>
      </c>
      <c r="JX5" s="294" t="e">
        <f t="shared" ref="JX5" si="174">+_xlfn.NORM.DIST(JX4,$DS$31,$DS$37,FALSE)</f>
        <v>#VALUE!</v>
      </c>
      <c r="JZ5" s="364" t="s">
        <v>205</v>
      </c>
      <c r="KA5" s="365"/>
      <c r="KB5" s="292" t="e">
        <f>+_xlfn.NORM.DIST(KB4,$KA$31,$KA$37,FALSE)</f>
        <v>#VALUE!</v>
      </c>
      <c r="KC5" s="292" t="e">
        <f t="shared" ref="KC5:MN5" si="175">+_xlfn.NORM.DIST(KC4,$KA$31,$KA$37,FALSE)</f>
        <v>#VALUE!</v>
      </c>
      <c r="KD5" s="292" t="e">
        <f t="shared" si="175"/>
        <v>#VALUE!</v>
      </c>
      <c r="KE5" s="292" t="e">
        <f t="shared" si="175"/>
        <v>#VALUE!</v>
      </c>
      <c r="KF5" s="292" t="e">
        <f t="shared" si="175"/>
        <v>#VALUE!</v>
      </c>
      <c r="KG5" s="292" t="e">
        <f t="shared" si="175"/>
        <v>#VALUE!</v>
      </c>
      <c r="KH5" s="292" t="e">
        <f t="shared" si="175"/>
        <v>#VALUE!</v>
      </c>
      <c r="KI5" s="292" t="e">
        <f t="shared" si="175"/>
        <v>#VALUE!</v>
      </c>
      <c r="KJ5" s="292" t="e">
        <f t="shared" si="175"/>
        <v>#VALUE!</v>
      </c>
      <c r="KK5" s="292" t="e">
        <f t="shared" si="175"/>
        <v>#VALUE!</v>
      </c>
      <c r="KL5" s="292" t="e">
        <f t="shared" si="175"/>
        <v>#VALUE!</v>
      </c>
      <c r="KM5" s="292" t="e">
        <f t="shared" si="175"/>
        <v>#VALUE!</v>
      </c>
      <c r="KN5" s="292" t="e">
        <f t="shared" si="175"/>
        <v>#VALUE!</v>
      </c>
      <c r="KO5" s="292" t="e">
        <f t="shared" si="175"/>
        <v>#VALUE!</v>
      </c>
      <c r="KP5" s="292" t="e">
        <f t="shared" si="175"/>
        <v>#VALUE!</v>
      </c>
      <c r="KQ5" s="292" t="e">
        <f t="shared" si="175"/>
        <v>#VALUE!</v>
      </c>
      <c r="KR5" s="292" t="e">
        <f t="shared" si="175"/>
        <v>#VALUE!</v>
      </c>
      <c r="KS5" s="292" t="e">
        <f t="shared" si="175"/>
        <v>#VALUE!</v>
      </c>
      <c r="KT5" s="292" t="e">
        <f t="shared" si="175"/>
        <v>#VALUE!</v>
      </c>
      <c r="KU5" s="292" t="e">
        <f t="shared" si="175"/>
        <v>#VALUE!</v>
      </c>
      <c r="KV5" s="292" t="e">
        <f t="shared" si="175"/>
        <v>#VALUE!</v>
      </c>
      <c r="KW5" s="292" t="e">
        <f t="shared" si="175"/>
        <v>#VALUE!</v>
      </c>
      <c r="KX5" s="292" t="e">
        <f t="shared" si="175"/>
        <v>#VALUE!</v>
      </c>
      <c r="KY5" s="292" t="e">
        <f t="shared" si="175"/>
        <v>#VALUE!</v>
      </c>
      <c r="KZ5" s="292" t="e">
        <f t="shared" si="175"/>
        <v>#VALUE!</v>
      </c>
      <c r="LA5" s="292" t="e">
        <f t="shared" si="175"/>
        <v>#VALUE!</v>
      </c>
      <c r="LB5" s="292" t="e">
        <f t="shared" si="175"/>
        <v>#VALUE!</v>
      </c>
      <c r="LC5" s="292" t="e">
        <f t="shared" si="175"/>
        <v>#VALUE!</v>
      </c>
      <c r="LD5" s="292" t="e">
        <f t="shared" si="175"/>
        <v>#VALUE!</v>
      </c>
      <c r="LE5" s="292" t="e">
        <f t="shared" si="175"/>
        <v>#VALUE!</v>
      </c>
      <c r="LF5" s="292" t="e">
        <f t="shared" si="175"/>
        <v>#VALUE!</v>
      </c>
      <c r="LG5" s="292" t="e">
        <f t="shared" si="175"/>
        <v>#VALUE!</v>
      </c>
      <c r="LH5" s="292" t="e">
        <f t="shared" si="175"/>
        <v>#VALUE!</v>
      </c>
      <c r="LI5" s="292" t="e">
        <f t="shared" si="175"/>
        <v>#VALUE!</v>
      </c>
      <c r="LJ5" s="292" t="e">
        <f t="shared" si="175"/>
        <v>#VALUE!</v>
      </c>
      <c r="LK5" s="292" t="e">
        <f t="shared" si="175"/>
        <v>#VALUE!</v>
      </c>
      <c r="LL5" s="292" t="e">
        <f t="shared" si="175"/>
        <v>#VALUE!</v>
      </c>
      <c r="LM5" s="292" t="e">
        <f t="shared" si="175"/>
        <v>#VALUE!</v>
      </c>
      <c r="LN5" s="292" t="e">
        <f t="shared" si="175"/>
        <v>#VALUE!</v>
      </c>
      <c r="LO5" s="292" t="e">
        <f t="shared" si="175"/>
        <v>#VALUE!</v>
      </c>
      <c r="LP5" s="292" t="e">
        <f t="shared" si="175"/>
        <v>#VALUE!</v>
      </c>
      <c r="LQ5" s="292" t="e">
        <f t="shared" si="175"/>
        <v>#VALUE!</v>
      </c>
      <c r="LR5" s="292" t="e">
        <f t="shared" si="175"/>
        <v>#VALUE!</v>
      </c>
      <c r="LS5" s="292" t="e">
        <f t="shared" si="175"/>
        <v>#VALUE!</v>
      </c>
      <c r="LT5" s="292" t="e">
        <f t="shared" si="175"/>
        <v>#VALUE!</v>
      </c>
      <c r="LU5" s="292" t="e">
        <f t="shared" si="175"/>
        <v>#VALUE!</v>
      </c>
      <c r="LV5" s="292" t="e">
        <f t="shared" si="175"/>
        <v>#VALUE!</v>
      </c>
      <c r="LW5" s="292" t="e">
        <f t="shared" si="175"/>
        <v>#VALUE!</v>
      </c>
      <c r="LX5" s="292" t="e">
        <f t="shared" si="175"/>
        <v>#VALUE!</v>
      </c>
      <c r="LY5" s="292" t="e">
        <f t="shared" si="175"/>
        <v>#VALUE!</v>
      </c>
      <c r="LZ5" s="292" t="e">
        <f t="shared" si="175"/>
        <v>#VALUE!</v>
      </c>
      <c r="MA5" s="292" t="e">
        <f t="shared" si="175"/>
        <v>#VALUE!</v>
      </c>
      <c r="MB5" s="292" t="e">
        <f t="shared" si="175"/>
        <v>#VALUE!</v>
      </c>
      <c r="MC5" s="292" t="e">
        <f t="shared" si="175"/>
        <v>#VALUE!</v>
      </c>
      <c r="MD5" s="292" t="e">
        <f t="shared" si="175"/>
        <v>#VALUE!</v>
      </c>
      <c r="ME5" s="292" t="e">
        <f t="shared" si="175"/>
        <v>#VALUE!</v>
      </c>
      <c r="MF5" s="292" t="e">
        <f t="shared" si="175"/>
        <v>#VALUE!</v>
      </c>
      <c r="MG5" s="292" t="e">
        <f t="shared" si="175"/>
        <v>#VALUE!</v>
      </c>
      <c r="MH5" s="292" t="e">
        <f t="shared" si="175"/>
        <v>#VALUE!</v>
      </c>
      <c r="MI5" s="292" t="e">
        <f t="shared" si="175"/>
        <v>#VALUE!</v>
      </c>
      <c r="MJ5" s="292" t="e">
        <f t="shared" si="175"/>
        <v>#VALUE!</v>
      </c>
      <c r="MK5" s="292" t="e">
        <f t="shared" si="175"/>
        <v>#VALUE!</v>
      </c>
      <c r="ML5" s="292" t="e">
        <f t="shared" si="175"/>
        <v>#VALUE!</v>
      </c>
      <c r="MM5" s="292" t="e">
        <f t="shared" si="175"/>
        <v>#VALUE!</v>
      </c>
      <c r="MN5" s="292" t="e">
        <f t="shared" si="175"/>
        <v>#VALUE!</v>
      </c>
      <c r="MO5" s="292" t="e">
        <f t="shared" ref="MO5:OZ5" si="176">+_xlfn.NORM.DIST(MO4,$KA$31,$KA$37,FALSE)</f>
        <v>#VALUE!</v>
      </c>
      <c r="MP5" s="292" t="e">
        <f t="shared" si="176"/>
        <v>#VALUE!</v>
      </c>
      <c r="MQ5" s="292" t="e">
        <f t="shared" si="176"/>
        <v>#VALUE!</v>
      </c>
      <c r="MR5" s="292" t="e">
        <f t="shared" si="176"/>
        <v>#VALUE!</v>
      </c>
      <c r="MS5" s="292" t="e">
        <f t="shared" si="176"/>
        <v>#VALUE!</v>
      </c>
      <c r="MT5" s="292" t="e">
        <f t="shared" si="176"/>
        <v>#VALUE!</v>
      </c>
      <c r="MU5" s="292" t="e">
        <f t="shared" si="176"/>
        <v>#VALUE!</v>
      </c>
      <c r="MV5" s="292" t="e">
        <f t="shared" si="176"/>
        <v>#VALUE!</v>
      </c>
      <c r="MW5" s="292" t="e">
        <f t="shared" si="176"/>
        <v>#VALUE!</v>
      </c>
      <c r="MX5" s="292" t="e">
        <f t="shared" si="176"/>
        <v>#VALUE!</v>
      </c>
      <c r="MY5" s="292" t="e">
        <f t="shared" si="176"/>
        <v>#VALUE!</v>
      </c>
      <c r="MZ5" s="292" t="e">
        <f t="shared" si="176"/>
        <v>#VALUE!</v>
      </c>
      <c r="NA5" s="292" t="e">
        <f t="shared" si="176"/>
        <v>#VALUE!</v>
      </c>
      <c r="NB5" s="292" t="e">
        <f t="shared" si="176"/>
        <v>#VALUE!</v>
      </c>
      <c r="NC5" s="292" t="e">
        <f t="shared" si="176"/>
        <v>#VALUE!</v>
      </c>
      <c r="ND5" s="292" t="e">
        <f t="shared" si="176"/>
        <v>#VALUE!</v>
      </c>
      <c r="NE5" s="292" t="e">
        <f t="shared" si="176"/>
        <v>#VALUE!</v>
      </c>
      <c r="NF5" s="292" t="e">
        <f t="shared" si="176"/>
        <v>#VALUE!</v>
      </c>
      <c r="NG5" s="292" t="e">
        <f t="shared" si="176"/>
        <v>#VALUE!</v>
      </c>
      <c r="NH5" s="292" t="e">
        <f t="shared" si="176"/>
        <v>#VALUE!</v>
      </c>
      <c r="NI5" s="292" t="e">
        <f t="shared" si="176"/>
        <v>#VALUE!</v>
      </c>
      <c r="NJ5" s="292" t="e">
        <f t="shared" si="176"/>
        <v>#VALUE!</v>
      </c>
      <c r="NK5" s="292" t="e">
        <f t="shared" si="176"/>
        <v>#VALUE!</v>
      </c>
      <c r="NL5" s="292" t="e">
        <f t="shared" si="176"/>
        <v>#VALUE!</v>
      </c>
      <c r="NM5" s="292" t="e">
        <f t="shared" si="176"/>
        <v>#VALUE!</v>
      </c>
      <c r="NN5" s="292" t="e">
        <f t="shared" si="176"/>
        <v>#VALUE!</v>
      </c>
      <c r="NO5" s="292" t="e">
        <f t="shared" si="176"/>
        <v>#VALUE!</v>
      </c>
      <c r="NP5" s="292" t="e">
        <f t="shared" si="176"/>
        <v>#VALUE!</v>
      </c>
      <c r="NQ5" s="292" t="e">
        <f t="shared" si="176"/>
        <v>#VALUE!</v>
      </c>
      <c r="NR5" s="292" t="e">
        <f t="shared" si="176"/>
        <v>#VALUE!</v>
      </c>
      <c r="NS5" s="292" t="e">
        <f t="shared" si="176"/>
        <v>#VALUE!</v>
      </c>
      <c r="NT5" s="292" t="e">
        <f t="shared" si="176"/>
        <v>#VALUE!</v>
      </c>
      <c r="NU5" s="292" t="e">
        <f t="shared" si="176"/>
        <v>#VALUE!</v>
      </c>
      <c r="NV5" s="292" t="e">
        <f t="shared" si="176"/>
        <v>#VALUE!</v>
      </c>
      <c r="NW5" s="292" t="e">
        <f t="shared" si="176"/>
        <v>#VALUE!</v>
      </c>
      <c r="NX5" s="292" t="e">
        <f t="shared" si="176"/>
        <v>#VALUE!</v>
      </c>
      <c r="NY5" s="292" t="e">
        <f t="shared" si="176"/>
        <v>#VALUE!</v>
      </c>
      <c r="NZ5" s="292" t="e">
        <f t="shared" si="176"/>
        <v>#VALUE!</v>
      </c>
      <c r="OA5" s="292" t="e">
        <f t="shared" si="176"/>
        <v>#VALUE!</v>
      </c>
      <c r="OB5" s="292" t="e">
        <f t="shared" si="176"/>
        <v>#VALUE!</v>
      </c>
      <c r="OC5" s="292" t="e">
        <f t="shared" si="176"/>
        <v>#VALUE!</v>
      </c>
      <c r="OD5" s="292" t="e">
        <f t="shared" si="176"/>
        <v>#VALUE!</v>
      </c>
      <c r="OE5" s="292" t="e">
        <f t="shared" si="176"/>
        <v>#VALUE!</v>
      </c>
      <c r="OF5" s="292" t="e">
        <f t="shared" si="176"/>
        <v>#VALUE!</v>
      </c>
      <c r="OG5" s="292" t="e">
        <f t="shared" si="176"/>
        <v>#VALUE!</v>
      </c>
      <c r="OH5" s="292" t="e">
        <f t="shared" si="176"/>
        <v>#VALUE!</v>
      </c>
      <c r="OI5" s="292" t="e">
        <f t="shared" si="176"/>
        <v>#VALUE!</v>
      </c>
      <c r="OJ5" s="292" t="e">
        <f t="shared" si="176"/>
        <v>#VALUE!</v>
      </c>
      <c r="OK5" s="292" t="e">
        <f t="shared" si="176"/>
        <v>#VALUE!</v>
      </c>
      <c r="OL5" s="292" t="e">
        <f t="shared" si="176"/>
        <v>#VALUE!</v>
      </c>
      <c r="OM5" s="292" t="e">
        <f t="shared" si="176"/>
        <v>#VALUE!</v>
      </c>
      <c r="ON5" s="292" t="e">
        <f t="shared" si="176"/>
        <v>#VALUE!</v>
      </c>
      <c r="OO5" s="292" t="e">
        <f t="shared" si="176"/>
        <v>#VALUE!</v>
      </c>
      <c r="OP5" s="292" t="e">
        <f t="shared" si="176"/>
        <v>#VALUE!</v>
      </c>
      <c r="OQ5" s="292" t="e">
        <f t="shared" si="176"/>
        <v>#VALUE!</v>
      </c>
      <c r="OR5" s="292" t="e">
        <f t="shared" si="176"/>
        <v>#VALUE!</v>
      </c>
      <c r="OS5" s="292" t="e">
        <f t="shared" si="176"/>
        <v>#VALUE!</v>
      </c>
      <c r="OT5" s="292" t="e">
        <f t="shared" si="176"/>
        <v>#VALUE!</v>
      </c>
      <c r="OU5" s="292" t="e">
        <f t="shared" si="176"/>
        <v>#VALUE!</v>
      </c>
      <c r="OV5" s="292" t="e">
        <f t="shared" si="176"/>
        <v>#VALUE!</v>
      </c>
      <c r="OW5" s="292" t="e">
        <f t="shared" si="176"/>
        <v>#VALUE!</v>
      </c>
      <c r="OX5" s="292" t="e">
        <f t="shared" si="176"/>
        <v>#VALUE!</v>
      </c>
      <c r="OY5" s="292" t="e">
        <f t="shared" si="176"/>
        <v>#VALUE!</v>
      </c>
      <c r="OZ5" s="292" t="e">
        <f t="shared" si="176"/>
        <v>#VALUE!</v>
      </c>
      <c r="PA5" s="292" t="e">
        <f t="shared" ref="PA5:QF5" si="177">+_xlfn.NORM.DIST(PA4,$KA$31,$KA$37,FALSE)</f>
        <v>#VALUE!</v>
      </c>
      <c r="PB5" s="292" t="e">
        <f t="shared" si="177"/>
        <v>#VALUE!</v>
      </c>
      <c r="PC5" s="292" t="e">
        <f t="shared" si="177"/>
        <v>#VALUE!</v>
      </c>
      <c r="PD5" s="292" t="e">
        <f t="shared" si="177"/>
        <v>#VALUE!</v>
      </c>
      <c r="PE5" s="292" t="e">
        <f t="shared" si="177"/>
        <v>#VALUE!</v>
      </c>
      <c r="PF5" s="292" t="e">
        <f t="shared" si="177"/>
        <v>#VALUE!</v>
      </c>
      <c r="PG5" s="292" t="e">
        <f t="shared" si="177"/>
        <v>#VALUE!</v>
      </c>
      <c r="PH5" s="292" t="e">
        <f t="shared" si="177"/>
        <v>#VALUE!</v>
      </c>
      <c r="PI5" s="292" t="e">
        <f t="shared" si="177"/>
        <v>#VALUE!</v>
      </c>
      <c r="PJ5" s="292" t="e">
        <f t="shared" si="177"/>
        <v>#VALUE!</v>
      </c>
      <c r="PK5" s="292" t="e">
        <f t="shared" si="177"/>
        <v>#VALUE!</v>
      </c>
      <c r="PL5" s="292" t="e">
        <f t="shared" si="177"/>
        <v>#VALUE!</v>
      </c>
      <c r="PM5" s="292" t="e">
        <f t="shared" si="177"/>
        <v>#VALUE!</v>
      </c>
      <c r="PN5" s="292" t="e">
        <f t="shared" si="177"/>
        <v>#VALUE!</v>
      </c>
      <c r="PO5" s="292" t="e">
        <f t="shared" si="177"/>
        <v>#VALUE!</v>
      </c>
      <c r="PP5" s="292" t="e">
        <f t="shared" si="177"/>
        <v>#VALUE!</v>
      </c>
      <c r="PQ5" s="292" t="e">
        <f t="shared" si="177"/>
        <v>#VALUE!</v>
      </c>
      <c r="PR5" s="292" t="e">
        <f t="shared" si="177"/>
        <v>#VALUE!</v>
      </c>
      <c r="PS5" s="292" t="e">
        <f t="shared" si="177"/>
        <v>#VALUE!</v>
      </c>
      <c r="PT5" s="292" t="e">
        <f t="shared" si="177"/>
        <v>#VALUE!</v>
      </c>
      <c r="PU5" s="292" t="e">
        <f t="shared" si="177"/>
        <v>#VALUE!</v>
      </c>
      <c r="PV5" s="292" t="e">
        <f t="shared" si="177"/>
        <v>#VALUE!</v>
      </c>
      <c r="PW5" s="292" t="e">
        <f t="shared" si="177"/>
        <v>#VALUE!</v>
      </c>
      <c r="PX5" s="292" t="e">
        <f t="shared" si="177"/>
        <v>#VALUE!</v>
      </c>
      <c r="PY5" s="292" t="e">
        <f t="shared" si="177"/>
        <v>#VALUE!</v>
      </c>
      <c r="PZ5" s="292" t="e">
        <f t="shared" si="177"/>
        <v>#VALUE!</v>
      </c>
      <c r="QA5" s="292" t="e">
        <f t="shared" si="177"/>
        <v>#VALUE!</v>
      </c>
      <c r="QB5" s="292" t="e">
        <f t="shared" si="177"/>
        <v>#VALUE!</v>
      </c>
      <c r="QC5" s="292" t="e">
        <f t="shared" si="177"/>
        <v>#VALUE!</v>
      </c>
      <c r="QD5" s="292" t="e">
        <f t="shared" si="177"/>
        <v>#VALUE!</v>
      </c>
      <c r="QE5" s="292" t="e">
        <f t="shared" si="177"/>
        <v>#VALUE!</v>
      </c>
      <c r="QF5" s="292" t="e">
        <f t="shared" si="177"/>
        <v>#VALUE!</v>
      </c>
    </row>
    <row r="6" spans="1:448" s="4" customFormat="1" ht="12.75" customHeight="1" thickBot="1">
      <c r="A6" s="172"/>
      <c r="B6" s="207"/>
      <c r="C6" s="208"/>
      <c r="D6" s="209"/>
      <c r="E6" s="209"/>
      <c r="F6" s="209"/>
      <c r="G6" s="210"/>
      <c r="H6" s="669" t="s">
        <v>224</v>
      </c>
      <c r="I6" s="670"/>
      <c r="J6" s="670"/>
      <c r="K6" s="670"/>
      <c r="L6" s="670"/>
      <c r="M6" s="670"/>
      <c r="N6" s="670"/>
      <c r="O6" s="670"/>
      <c r="P6" s="670"/>
      <c r="Q6" s="670"/>
      <c r="R6" s="670"/>
      <c r="S6" s="670"/>
      <c r="T6" s="670"/>
      <c r="U6" s="670"/>
      <c r="V6" s="670"/>
      <c r="W6" s="670"/>
      <c r="X6" s="670"/>
      <c r="Y6" s="670"/>
      <c r="Z6" s="670"/>
      <c r="AA6" s="670"/>
      <c r="AB6" s="670"/>
      <c r="AC6" s="670"/>
      <c r="AD6" s="670"/>
      <c r="AE6" s="670"/>
      <c r="AF6" s="670"/>
      <c r="AG6" s="671"/>
      <c r="AH6" s="408" t="str">
        <f>IF(AO8="","",IF(BC2="draft","",IF(BC2="Already Approved",IF(AH5=0,"",AH4),IF(AH5=0,"",AH4))))</f>
        <v/>
      </c>
      <c r="AI6" s="408"/>
      <c r="AJ6" s="408"/>
      <c r="AK6" s="408"/>
      <c r="AL6" s="408"/>
      <c r="AM6" s="408"/>
      <c r="AN6" s="408"/>
      <c r="AO6" s="408" t="str">
        <f>IF(AV8="","",IF(BC2="draft","",IF(BC2="Already Approved",IF(AO5=0,"",AO4),IF(AO5=0,"",AO4))))</f>
        <v/>
      </c>
      <c r="AP6" s="408"/>
      <c r="AQ6" s="408"/>
      <c r="AR6" s="408"/>
      <c r="AS6" s="408"/>
      <c r="AT6" s="408"/>
      <c r="AU6" s="408"/>
      <c r="AV6" s="408" t="str">
        <f>IF(BC8="","",IF(BC2="draft","",IF(BC2="Already Approved",IF(AV5=0,"",AV4),IF(AV5=0,"",AV4))))</f>
        <v/>
      </c>
      <c r="AW6" s="408"/>
      <c r="AX6" s="408"/>
      <c r="AY6" s="408"/>
      <c r="AZ6" s="408"/>
      <c r="BA6" s="408"/>
      <c r="BB6" s="408"/>
      <c r="BC6" s="408" t="str">
        <f>IF(BJ8="","",IF(BC2="draft","",IF(BC2="Already Approved",IF(BC5=0,"",BC4),IF(BC5=0,"",BC4))))</f>
        <v/>
      </c>
      <c r="BD6" s="408"/>
      <c r="BE6" s="408"/>
      <c r="BF6" s="408"/>
      <c r="BG6" s="408"/>
      <c r="BH6" s="408"/>
      <c r="BI6" s="408"/>
      <c r="BJ6" s="408" t="str">
        <f>IF(BJ4="","",IF(BC2="draft","",IF(BC2="Already Approved",BJ4,BJ4)))</f>
        <v/>
      </c>
      <c r="BK6" s="408"/>
      <c r="BL6" s="408"/>
      <c r="BM6" s="408"/>
      <c r="BN6" s="408"/>
      <c r="BO6" s="408"/>
      <c r="BP6" s="409"/>
      <c r="BQ6" s="348"/>
      <c r="BR6" s="173"/>
      <c r="BS6" s="173"/>
      <c r="BT6" s="174"/>
      <c r="BV6" s="393" t="s">
        <v>74</v>
      </c>
      <c r="BW6" s="394"/>
      <c r="BX6" s="394"/>
      <c r="BY6" s="394"/>
      <c r="BZ6" s="394"/>
      <c r="CA6" s="394"/>
      <c r="CB6" s="394"/>
      <c r="CC6" s="394"/>
      <c r="CD6" s="395"/>
      <c r="CF6" s="393" t="s">
        <v>75</v>
      </c>
      <c r="CG6" s="394"/>
      <c r="CH6" s="394"/>
      <c r="CI6" s="394"/>
      <c r="CJ6" s="394"/>
      <c r="CK6" s="394"/>
      <c r="CL6" s="394"/>
      <c r="CM6" s="394"/>
      <c r="CN6" s="394"/>
      <c r="CO6" s="394"/>
      <c r="CP6" s="395"/>
      <c r="CS6" s="389" t="s">
        <v>164</v>
      </c>
      <c r="CT6" s="390"/>
      <c r="CU6" s="390"/>
      <c r="CV6" s="390"/>
      <c r="CW6" s="390"/>
      <c r="CX6" s="390"/>
      <c r="CY6" s="390"/>
      <c r="CZ6" s="391"/>
      <c r="DB6" s="9"/>
      <c r="DC6" s="92" t="s">
        <v>81</v>
      </c>
      <c r="DD6" s="49" t="s">
        <v>83</v>
      </c>
      <c r="DE6" s="92" t="s">
        <v>60</v>
      </c>
      <c r="DF6" s="92" t="s">
        <v>63</v>
      </c>
      <c r="DG6" s="92" t="s">
        <v>62</v>
      </c>
      <c r="DH6" s="92" t="s">
        <v>55</v>
      </c>
      <c r="DI6" s="92" t="s">
        <v>58</v>
      </c>
      <c r="DJ6" s="92" t="s">
        <v>59</v>
      </c>
      <c r="DK6" s="92"/>
      <c r="DL6" s="92"/>
      <c r="DM6" s="92"/>
      <c r="DP6" s="7"/>
      <c r="DR6" s="352" t="s">
        <v>202</v>
      </c>
      <c r="DS6" s="289" t="s">
        <v>8</v>
      </c>
      <c r="DT6" s="292" t="e">
        <f>+IF(DT4&gt;$DS$35,"N/A",IF(DT4&lt;$DT$4,"N/A",DT5))</f>
        <v>#VALUE!</v>
      </c>
      <c r="DU6" s="292" t="e">
        <f t="shared" ref="DU6:EY6" si="178">+IF(DU4&gt;$DS$35,"N/A",IF(DU4&lt;$DT$4,"N/A",DU5))</f>
        <v>#VALUE!</v>
      </c>
      <c r="DV6" s="292" t="e">
        <f t="shared" si="178"/>
        <v>#VALUE!</v>
      </c>
      <c r="DW6" s="292" t="e">
        <f t="shared" si="178"/>
        <v>#VALUE!</v>
      </c>
      <c r="DX6" s="292" t="e">
        <f t="shared" si="178"/>
        <v>#VALUE!</v>
      </c>
      <c r="DY6" s="292" t="e">
        <f t="shared" si="178"/>
        <v>#VALUE!</v>
      </c>
      <c r="DZ6" s="292" t="e">
        <f t="shared" si="178"/>
        <v>#VALUE!</v>
      </c>
      <c r="EA6" s="292" t="e">
        <f t="shared" si="178"/>
        <v>#VALUE!</v>
      </c>
      <c r="EB6" s="292" t="e">
        <f t="shared" si="178"/>
        <v>#VALUE!</v>
      </c>
      <c r="EC6" s="292" t="e">
        <f t="shared" si="178"/>
        <v>#VALUE!</v>
      </c>
      <c r="ED6" s="292" t="e">
        <f t="shared" si="178"/>
        <v>#VALUE!</v>
      </c>
      <c r="EE6" s="292" t="e">
        <f t="shared" si="178"/>
        <v>#VALUE!</v>
      </c>
      <c r="EF6" s="292" t="e">
        <f t="shared" si="178"/>
        <v>#VALUE!</v>
      </c>
      <c r="EG6" s="292" t="e">
        <f t="shared" si="178"/>
        <v>#VALUE!</v>
      </c>
      <c r="EH6" s="292" t="e">
        <f t="shared" si="178"/>
        <v>#VALUE!</v>
      </c>
      <c r="EI6" s="292" t="e">
        <f t="shared" si="178"/>
        <v>#VALUE!</v>
      </c>
      <c r="EJ6" s="292" t="e">
        <f t="shared" si="178"/>
        <v>#VALUE!</v>
      </c>
      <c r="EK6" s="292" t="e">
        <f t="shared" si="178"/>
        <v>#VALUE!</v>
      </c>
      <c r="EL6" s="292" t="e">
        <f t="shared" si="178"/>
        <v>#VALUE!</v>
      </c>
      <c r="EM6" s="292" t="e">
        <f t="shared" si="178"/>
        <v>#VALUE!</v>
      </c>
      <c r="EN6" s="292" t="e">
        <f t="shared" si="178"/>
        <v>#VALUE!</v>
      </c>
      <c r="EO6" s="292" t="e">
        <f t="shared" si="178"/>
        <v>#VALUE!</v>
      </c>
      <c r="EP6" s="292" t="e">
        <f t="shared" si="178"/>
        <v>#VALUE!</v>
      </c>
      <c r="EQ6" s="292" t="e">
        <f t="shared" si="178"/>
        <v>#VALUE!</v>
      </c>
      <c r="ER6" s="292" t="e">
        <f t="shared" si="178"/>
        <v>#VALUE!</v>
      </c>
      <c r="ES6" s="292" t="e">
        <f t="shared" si="178"/>
        <v>#VALUE!</v>
      </c>
      <c r="ET6" s="292" t="e">
        <f t="shared" si="178"/>
        <v>#VALUE!</v>
      </c>
      <c r="EU6" s="292" t="e">
        <f t="shared" si="178"/>
        <v>#VALUE!</v>
      </c>
      <c r="EV6" s="292" t="e">
        <f t="shared" si="178"/>
        <v>#VALUE!</v>
      </c>
      <c r="EW6" s="292" t="e">
        <f t="shared" si="178"/>
        <v>#VALUE!</v>
      </c>
      <c r="EX6" s="292" t="e">
        <f t="shared" si="178"/>
        <v>#VALUE!</v>
      </c>
      <c r="EY6" s="292" t="e">
        <f t="shared" si="178"/>
        <v>#VALUE!</v>
      </c>
      <c r="EZ6" s="292" t="e">
        <f t="shared" ref="EZ6:GE6" si="179">+IF(EZ4&gt;$DS$35,"N/A",IF(EZ4&lt;$DT$4,"N/A",EZ5))</f>
        <v>#VALUE!</v>
      </c>
      <c r="FA6" s="292" t="e">
        <f t="shared" si="179"/>
        <v>#VALUE!</v>
      </c>
      <c r="FB6" s="292" t="e">
        <f t="shared" si="179"/>
        <v>#VALUE!</v>
      </c>
      <c r="FC6" s="292" t="e">
        <f t="shared" si="179"/>
        <v>#VALUE!</v>
      </c>
      <c r="FD6" s="292" t="e">
        <f t="shared" si="179"/>
        <v>#VALUE!</v>
      </c>
      <c r="FE6" s="292" t="e">
        <f t="shared" si="179"/>
        <v>#VALUE!</v>
      </c>
      <c r="FF6" s="292" t="e">
        <f t="shared" si="179"/>
        <v>#VALUE!</v>
      </c>
      <c r="FG6" s="292" t="e">
        <f t="shared" si="179"/>
        <v>#VALUE!</v>
      </c>
      <c r="FH6" s="292" t="e">
        <f t="shared" si="179"/>
        <v>#VALUE!</v>
      </c>
      <c r="FI6" s="292" t="e">
        <f t="shared" si="179"/>
        <v>#VALUE!</v>
      </c>
      <c r="FJ6" s="292" t="e">
        <f t="shared" si="179"/>
        <v>#VALUE!</v>
      </c>
      <c r="FK6" s="292" t="e">
        <f t="shared" si="179"/>
        <v>#VALUE!</v>
      </c>
      <c r="FL6" s="292" t="e">
        <f t="shared" si="179"/>
        <v>#VALUE!</v>
      </c>
      <c r="FM6" s="292" t="e">
        <f t="shared" si="179"/>
        <v>#VALUE!</v>
      </c>
      <c r="FN6" s="292" t="e">
        <f t="shared" si="179"/>
        <v>#VALUE!</v>
      </c>
      <c r="FO6" s="292" t="e">
        <f t="shared" si="179"/>
        <v>#VALUE!</v>
      </c>
      <c r="FP6" s="292" t="e">
        <f t="shared" si="179"/>
        <v>#VALUE!</v>
      </c>
      <c r="FQ6" s="292" t="e">
        <f t="shared" si="179"/>
        <v>#VALUE!</v>
      </c>
      <c r="FR6" s="292" t="e">
        <f t="shared" si="179"/>
        <v>#VALUE!</v>
      </c>
      <c r="FS6" s="292" t="e">
        <f t="shared" si="179"/>
        <v>#VALUE!</v>
      </c>
      <c r="FT6" s="292" t="e">
        <f t="shared" si="179"/>
        <v>#VALUE!</v>
      </c>
      <c r="FU6" s="292" t="e">
        <f t="shared" si="179"/>
        <v>#VALUE!</v>
      </c>
      <c r="FV6" s="292" t="e">
        <f t="shared" si="179"/>
        <v>#VALUE!</v>
      </c>
      <c r="FW6" s="292" t="e">
        <f t="shared" si="179"/>
        <v>#VALUE!</v>
      </c>
      <c r="FX6" s="292" t="e">
        <f t="shared" si="179"/>
        <v>#VALUE!</v>
      </c>
      <c r="FY6" s="292" t="e">
        <f t="shared" si="179"/>
        <v>#VALUE!</v>
      </c>
      <c r="FZ6" s="292" t="e">
        <f t="shared" si="179"/>
        <v>#VALUE!</v>
      </c>
      <c r="GA6" s="292" t="e">
        <f t="shared" si="179"/>
        <v>#VALUE!</v>
      </c>
      <c r="GB6" s="292" t="e">
        <f t="shared" si="179"/>
        <v>#VALUE!</v>
      </c>
      <c r="GC6" s="292" t="e">
        <f t="shared" si="179"/>
        <v>#VALUE!</v>
      </c>
      <c r="GD6" s="292" t="e">
        <f t="shared" si="179"/>
        <v>#VALUE!</v>
      </c>
      <c r="GE6" s="292" t="e">
        <f t="shared" si="179"/>
        <v>#VALUE!</v>
      </c>
      <c r="GF6" s="292" t="e">
        <f t="shared" ref="GF6:HK6" si="180">+IF(GF4&gt;$DS$35,"N/A",IF(GF4&lt;$DT$4,"N/A",GF5))</f>
        <v>#VALUE!</v>
      </c>
      <c r="GG6" s="292" t="e">
        <f t="shared" si="180"/>
        <v>#VALUE!</v>
      </c>
      <c r="GH6" s="292" t="e">
        <f t="shared" si="180"/>
        <v>#VALUE!</v>
      </c>
      <c r="GI6" s="292" t="e">
        <f t="shared" si="180"/>
        <v>#VALUE!</v>
      </c>
      <c r="GJ6" s="292" t="e">
        <f t="shared" si="180"/>
        <v>#VALUE!</v>
      </c>
      <c r="GK6" s="292" t="e">
        <f t="shared" si="180"/>
        <v>#VALUE!</v>
      </c>
      <c r="GL6" s="292" t="e">
        <f t="shared" si="180"/>
        <v>#VALUE!</v>
      </c>
      <c r="GM6" s="292" t="e">
        <f t="shared" si="180"/>
        <v>#VALUE!</v>
      </c>
      <c r="GN6" s="292" t="e">
        <f t="shared" si="180"/>
        <v>#VALUE!</v>
      </c>
      <c r="GO6" s="292" t="e">
        <f t="shared" si="180"/>
        <v>#VALUE!</v>
      </c>
      <c r="GP6" s="292" t="e">
        <f t="shared" si="180"/>
        <v>#VALUE!</v>
      </c>
      <c r="GQ6" s="292" t="e">
        <f t="shared" si="180"/>
        <v>#VALUE!</v>
      </c>
      <c r="GR6" s="292" t="e">
        <f t="shared" si="180"/>
        <v>#VALUE!</v>
      </c>
      <c r="GS6" s="292" t="e">
        <f t="shared" si="180"/>
        <v>#VALUE!</v>
      </c>
      <c r="GT6" s="292" t="e">
        <f t="shared" si="180"/>
        <v>#VALUE!</v>
      </c>
      <c r="GU6" s="292" t="e">
        <f t="shared" si="180"/>
        <v>#VALUE!</v>
      </c>
      <c r="GV6" s="292" t="e">
        <f t="shared" si="180"/>
        <v>#VALUE!</v>
      </c>
      <c r="GW6" s="292" t="e">
        <f t="shared" si="180"/>
        <v>#VALUE!</v>
      </c>
      <c r="GX6" s="292" t="e">
        <f t="shared" si="180"/>
        <v>#VALUE!</v>
      </c>
      <c r="GY6" s="292" t="e">
        <f t="shared" si="180"/>
        <v>#VALUE!</v>
      </c>
      <c r="GZ6" s="292" t="e">
        <f t="shared" si="180"/>
        <v>#VALUE!</v>
      </c>
      <c r="HA6" s="292" t="e">
        <f t="shared" si="180"/>
        <v>#VALUE!</v>
      </c>
      <c r="HB6" s="292" t="e">
        <f t="shared" si="180"/>
        <v>#VALUE!</v>
      </c>
      <c r="HC6" s="292" t="e">
        <f t="shared" si="180"/>
        <v>#VALUE!</v>
      </c>
      <c r="HD6" s="292" t="e">
        <f t="shared" si="180"/>
        <v>#VALUE!</v>
      </c>
      <c r="HE6" s="292" t="e">
        <f t="shared" si="180"/>
        <v>#VALUE!</v>
      </c>
      <c r="HF6" s="292" t="e">
        <f t="shared" si="180"/>
        <v>#VALUE!</v>
      </c>
      <c r="HG6" s="292" t="e">
        <f t="shared" si="180"/>
        <v>#VALUE!</v>
      </c>
      <c r="HH6" s="292" t="e">
        <f t="shared" si="180"/>
        <v>#VALUE!</v>
      </c>
      <c r="HI6" s="292" t="e">
        <f t="shared" si="180"/>
        <v>#VALUE!</v>
      </c>
      <c r="HJ6" s="292" t="e">
        <f t="shared" si="180"/>
        <v>#VALUE!</v>
      </c>
      <c r="HK6" s="292" t="e">
        <f t="shared" si="180"/>
        <v>#VALUE!</v>
      </c>
      <c r="HL6" s="292" t="e">
        <f t="shared" ref="HL6:IQ6" si="181">+IF(HL4&gt;$DS$35,"N/A",IF(HL4&lt;$DT$4,"N/A",HL5))</f>
        <v>#VALUE!</v>
      </c>
      <c r="HM6" s="292" t="e">
        <f t="shared" si="181"/>
        <v>#VALUE!</v>
      </c>
      <c r="HN6" s="292" t="e">
        <f t="shared" si="181"/>
        <v>#VALUE!</v>
      </c>
      <c r="HO6" s="292" t="e">
        <f t="shared" si="181"/>
        <v>#VALUE!</v>
      </c>
      <c r="HP6" s="292" t="e">
        <f t="shared" si="181"/>
        <v>#VALUE!</v>
      </c>
      <c r="HQ6" s="292" t="e">
        <f t="shared" si="181"/>
        <v>#VALUE!</v>
      </c>
      <c r="HR6" s="292" t="e">
        <f t="shared" si="181"/>
        <v>#VALUE!</v>
      </c>
      <c r="HS6" s="292" t="e">
        <f t="shared" si="181"/>
        <v>#VALUE!</v>
      </c>
      <c r="HT6" s="292" t="e">
        <f t="shared" si="181"/>
        <v>#VALUE!</v>
      </c>
      <c r="HU6" s="292" t="e">
        <f t="shared" si="181"/>
        <v>#VALUE!</v>
      </c>
      <c r="HV6" s="292" t="e">
        <f t="shared" si="181"/>
        <v>#VALUE!</v>
      </c>
      <c r="HW6" s="292" t="e">
        <f t="shared" si="181"/>
        <v>#VALUE!</v>
      </c>
      <c r="HX6" s="292" t="e">
        <f t="shared" si="181"/>
        <v>#VALUE!</v>
      </c>
      <c r="HY6" s="292" t="e">
        <f t="shared" si="181"/>
        <v>#VALUE!</v>
      </c>
      <c r="HZ6" s="292" t="e">
        <f t="shared" si="181"/>
        <v>#VALUE!</v>
      </c>
      <c r="IA6" s="292" t="e">
        <f t="shared" si="181"/>
        <v>#VALUE!</v>
      </c>
      <c r="IB6" s="292" t="e">
        <f t="shared" si="181"/>
        <v>#VALUE!</v>
      </c>
      <c r="IC6" s="292" t="e">
        <f t="shared" si="181"/>
        <v>#VALUE!</v>
      </c>
      <c r="ID6" s="292" t="e">
        <f t="shared" si="181"/>
        <v>#VALUE!</v>
      </c>
      <c r="IE6" s="292" t="e">
        <f t="shared" si="181"/>
        <v>#VALUE!</v>
      </c>
      <c r="IF6" s="292" t="e">
        <f t="shared" si="181"/>
        <v>#VALUE!</v>
      </c>
      <c r="IG6" s="292" t="e">
        <f t="shared" si="181"/>
        <v>#VALUE!</v>
      </c>
      <c r="IH6" s="292" t="e">
        <f t="shared" si="181"/>
        <v>#VALUE!</v>
      </c>
      <c r="II6" s="292" t="e">
        <f t="shared" si="181"/>
        <v>#VALUE!</v>
      </c>
      <c r="IJ6" s="292" t="e">
        <f t="shared" si="181"/>
        <v>#VALUE!</v>
      </c>
      <c r="IK6" s="292" t="e">
        <f t="shared" si="181"/>
        <v>#VALUE!</v>
      </c>
      <c r="IL6" s="292" t="e">
        <f t="shared" si="181"/>
        <v>#VALUE!</v>
      </c>
      <c r="IM6" s="292" t="e">
        <f t="shared" si="181"/>
        <v>#VALUE!</v>
      </c>
      <c r="IN6" s="292" t="e">
        <f t="shared" si="181"/>
        <v>#VALUE!</v>
      </c>
      <c r="IO6" s="292" t="e">
        <f t="shared" si="181"/>
        <v>#VALUE!</v>
      </c>
      <c r="IP6" s="292" t="e">
        <f t="shared" si="181"/>
        <v>#VALUE!</v>
      </c>
      <c r="IQ6" s="292" t="e">
        <f t="shared" si="181"/>
        <v>#VALUE!</v>
      </c>
      <c r="IR6" s="292" t="e">
        <f t="shared" ref="IR6:JW6" si="182">+IF(IR4&gt;$DS$35,"N/A",IF(IR4&lt;$DT$4,"N/A",IR5))</f>
        <v>#VALUE!</v>
      </c>
      <c r="IS6" s="292" t="e">
        <f t="shared" si="182"/>
        <v>#VALUE!</v>
      </c>
      <c r="IT6" s="292" t="e">
        <f t="shared" si="182"/>
        <v>#VALUE!</v>
      </c>
      <c r="IU6" s="292" t="e">
        <f t="shared" si="182"/>
        <v>#VALUE!</v>
      </c>
      <c r="IV6" s="292" t="e">
        <f t="shared" si="182"/>
        <v>#VALUE!</v>
      </c>
      <c r="IW6" s="292" t="e">
        <f t="shared" si="182"/>
        <v>#VALUE!</v>
      </c>
      <c r="IX6" s="292" t="e">
        <f t="shared" si="182"/>
        <v>#VALUE!</v>
      </c>
      <c r="IY6" s="292" t="e">
        <f t="shared" si="182"/>
        <v>#VALUE!</v>
      </c>
      <c r="IZ6" s="292" t="e">
        <f t="shared" si="182"/>
        <v>#VALUE!</v>
      </c>
      <c r="JA6" s="292" t="e">
        <f t="shared" si="182"/>
        <v>#VALUE!</v>
      </c>
      <c r="JB6" s="292" t="e">
        <f t="shared" si="182"/>
        <v>#VALUE!</v>
      </c>
      <c r="JC6" s="292" t="e">
        <f t="shared" si="182"/>
        <v>#VALUE!</v>
      </c>
      <c r="JD6" s="292" t="e">
        <f t="shared" si="182"/>
        <v>#VALUE!</v>
      </c>
      <c r="JE6" s="292" t="e">
        <f t="shared" si="182"/>
        <v>#VALUE!</v>
      </c>
      <c r="JF6" s="292" t="e">
        <f t="shared" si="182"/>
        <v>#VALUE!</v>
      </c>
      <c r="JG6" s="292" t="e">
        <f t="shared" si="182"/>
        <v>#VALUE!</v>
      </c>
      <c r="JH6" s="292" t="e">
        <f t="shared" si="182"/>
        <v>#VALUE!</v>
      </c>
      <c r="JI6" s="292" t="e">
        <f t="shared" si="182"/>
        <v>#VALUE!</v>
      </c>
      <c r="JJ6" s="292" t="e">
        <f t="shared" si="182"/>
        <v>#VALUE!</v>
      </c>
      <c r="JK6" s="292" t="e">
        <f t="shared" si="182"/>
        <v>#VALUE!</v>
      </c>
      <c r="JL6" s="292" t="e">
        <f t="shared" si="182"/>
        <v>#VALUE!</v>
      </c>
      <c r="JM6" s="292" t="e">
        <f t="shared" si="182"/>
        <v>#VALUE!</v>
      </c>
      <c r="JN6" s="292" t="e">
        <f t="shared" si="182"/>
        <v>#VALUE!</v>
      </c>
      <c r="JO6" s="292" t="e">
        <f t="shared" si="182"/>
        <v>#VALUE!</v>
      </c>
      <c r="JP6" s="292" t="e">
        <f t="shared" si="182"/>
        <v>#VALUE!</v>
      </c>
      <c r="JQ6" s="292" t="e">
        <f t="shared" si="182"/>
        <v>#VALUE!</v>
      </c>
      <c r="JR6" s="292" t="e">
        <f t="shared" si="182"/>
        <v>#VALUE!</v>
      </c>
      <c r="JS6" s="292" t="e">
        <f t="shared" si="182"/>
        <v>#VALUE!</v>
      </c>
      <c r="JT6" s="292" t="e">
        <f t="shared" si="182"/>
        <v>#VALUE!</v>
      </c>
      <c r="JU6" s="292" t="e">
        <f t="shared" si="182"/>
        <v>#VALUE!</v>
      </c>
      <c r="JV6" s="292" t="e">
        <f t="shared" si="182"/>
        <v>#VALUE!</v>
      </c>
      <c r="JW6" s="292" t="e">
        <f t="shared" si="182"/>
        <v>#VALUE!</v>
      </c>
      <c r="JX6" s="294" t="e">
        <f t="shared" ref="JX6" si="183">+IF(JX4&gt;$DS$35,"N/A",IF(JX4&lt;$DT$4,"N/A",JX5))</f>
        <v>#VALUE!</v>
      </c>
      <c r="JZ6" s="352" t="s">
        <v>202</v>
      </c>
      <c r="KA6" s="289" t="s">
        <v>8</v>
      </c>
      <c r="KB6" s="292" t="e">
        <f>+IF(KB4&gt;$KA$35,"N/A",IF(KB4&lt;$KB$4,"N/A",KB5))</f>
        <v>#VALUE!</v>
      </c>
      <c r="KC6" s="292" t="e">
        <f t="shared" ref="KC6:MN6" si="184">+IF(KC4&gt;$KA$35,"N/A",IF(KC4&lt;$KB$4,"N/A",KC5))</f>
        <v>#VALUE!</v>
      </c>
      <c r="KD6" s="292" t="e">
        <f t="shared" si="184"/>
        <v>#VALUE!</v>
      </c>
      <c r="KE6" s="292" t="e">
        <f t="shared" si="184"/>
        <v>#VALUE!</v>
      </c>
      <c r="KF6" s="292" t="e">
        <f t="shared" si="184"/>
        <v>#VALUE!</v>
      </c>
      <c r="KG6" s="292" t="e">
        <f t="shared" si="184"/>
        <v>#VALUE!</v>
      </c>
      <c r="KH6" s="292" t="e">
        <f t="shared" si="184"/>
        <v>#VALUE!</v>
      </c>
      <c r="KI6" s="292" t="e">
        <f t="shared" si="184"/>
        <v>#VALUE!</v>
      </c>
      <c r="KJ6" s="292" t="e">
        <f t="shared" si="184"/>
        <v>#VALUE!</v>
      </c>
      <c r="KK6" s="292" t="e">
        <f t="shared" si="184"/>
        <v>#VALUE!</v>
      </c>
      <c r="KL6" s="292" t="e">
        <f t="shared" si="184"/>
        <v>#VALUE!</v>
      </c>
      <c r="KM6" s="292" t="e">
        <f t="shared" si="184"/>
        <v>#VALUE!</v>
      </c>
      <c r="KN6" s="292" t="e">
        <f t="shared" si="184"/>
        <v>#VALUE!</v>
      </c>
      <c r="KO6" s="292" t="e">
        <f t="shared" si="184"/>
        <v>#VALUE!</v>
      </c>
      <c r="KP6" s="292" t="e">
        <f t="shared" si="184"/>
        <v>#VALUE!</v>
      </c>
      <c r="KQ6" s="292" t="e">
        <f t="shared" si="184"/>
        <v>#VALUE!</v>
      </c>
      <c r="KR6" s="292" t="e">
        <f t="shared" si="184"/>
        <v>#VALUE!</v>
      </c>
      <c r="KS6" s="292" t="e">
        <f t="shared" si="184"/>
        <v>#VALUE!</v>
      </c>
      <c r="KT6" s="292" t="e">
        <f t="shared" si="184"/>
        <v>#VALUE!</v>
      </c>
      <c r="KU6" s="292" t="e">
        <f t="shared" si="184"/>
        <v>#VALUE!</v>
      </c>
      <c r="KV6" s="292" t="e">
        <f t="shared" si="184"/>
        <v>#VALUE!</v>
      </c>
      <c r="KW6" s="292" t="e">
        <f t="shared" si="184"/>
        <v>#VALUE!</v>
      </c>
      <c r="KX6" s="292" t="e">
        <f t="shared" si="184"/>
        <v>#VALUE!</v>
      </c>
      <c r="KY6" s="292" t="e">
        <f t="shared" si="184"/>
        <v>#VALUE!</v>
      </c>
      <c r="KZ6" s="292" t="e">
        <f t="shared" si="184"/>
        <v>#VALUE!</v>
      </c>
      <c r="LA6" s="292" t="e">
        <f t="shared" si="184"/>
        <v>#VALUE!</v>
      </c>
      <c r="LB6" s="292" t="e">
        <f t="shared" si="184"/>
        <v>#VALUE!</v>
      </c>
      <c r="LC6" s="292" t="e">
        <f t="shared" si="184"/>
        <v>#VALUE!</v>
      </c>
      <c r="LD6" s="292" t="e">
        <f t="shared" si="184"/>
        <v>#VALUE!</v>
      </c>
      <c r="LE6" s="292" t="e">
        <f t="shared" si="184"/>
        <v>#VALUE!</v>
      </c>
      <c r="LF6" s="292" t="e">
        <f t="shared" si="184"/>
        <v>#VALUE!</v>
      </c>
      <c r="LG6" s="292" t="e">
        <f t="shared" si="184"/>
        <v>#VALUE!</v>
      </c>
      <c r="LH6" s="292" t="e">
        <f t="shared" si="184"/>
        <v>#VALUE!</v>
      </c>
      <c r="LI6" s="292" t="e">
        <f t="shared" si="184"/>
        <v>#VALUE!</v>
      </c>
      <c r="LJ6" s="292" t="e">
        <f t="shared" si="184"/>
        <v>#VALUE!</v>
      </c>
      <c r="LK6" s="292" t="e">
        <f t="shared" si="184"/>
        <v>#VALUE!</v>
      </c>
      <c r="LL6" s="292" t="e">
        <f t="shared" si="184"/>
        <v>#VALUE!</v>
      </c>
      <c r="LM6" s="292" t="e">
        <f t="shared" si="184"/>
        <v>#VALUE!</v>
      </c>
      <c r="LN6" s="292" t="e">
        <f t="shared" si="184"/>
        <v>#VALUE!</v>
      </c>
      <c r="LO6" s="292" t="e">
        <f t="shared" si="184"/>
        <v>#VALUE!</v>
      </c>
      <c r="LP6" s="292" t="e">
        <f t="shared" si="184"/>
        <v>#VALUE!</v>
      </c>
      <c r="LQ6" s="292" t="e">
        <f t="shared" si="184"/>
        <v>#VALUE!</v>
      </c>
      <c r="LR6" s="292" t="e">
        <f t="shared" si="184"/>
        <v>#VALUE!</v>
      </c>
      <c r="LS6" s="292" t="e">
        <f t="shared" si="184"/>
        <v>#VALUE!</v>
      </c>
      <c r="LT6" s="292" t="e">
        <f t="shared" si="184"/>
        <v>#VALUE!</v>
      </c>
      <c r="LU6" s="292" t="e">
        <f t="shared" si="184"/>
        <v>#VALUE!</v>
      </c>
      <c r="LV6" s="292" t="e">
        <f t="shared" si="184"/>
        <v>#VALUE!</v>
      </c>
      <c r="LW6" s="292" t="e">
        <f t="shared" si="184"/>
        <v>#VALUE!</v>
      </c>
      <c r="LX6" s="292" t="e">
        <f t="shared" si="184"/>
        <v>#VALUE!</v>
      </c>
      <c r="LY6" s="292" t="e">
        <f t="shared" si="184"/>
        <v>#VALUE!</v>
      </c>
      <c r="LZ6" s="292" t="e">
        <f t="shared" si="184"/>
        <v>#VALUE!</v>
      </c>
      <c r="MA6" s="292" t="e">
        <f t="shared" si="184"/>
        <v>#VALUE!</v>
      </c>
      <c r="MB6" s="292" t="e">
        <f t="shared" si="184"/>
        <v>#VALUE!</v>
      </c>
      <c r="MC6" s="292" t="e">
        <f t="shared" si="184"/>
        <v>#VALUE!</v>
      </c>
      <c r="MD6" s="292" t="e">
        <f t="shared" si="184"/>
        <v>#VALUE!</v>
      </c>
      <c r="ME6" s="292" t="e">
        <f t="shared" si="184"/>
        <v>#VALUE!</v>
      </c>
      <c r="MF6" s="292" t="e">
        <f t="shared" si="184"/>
        <v>#VALUE!</v>
      </c>
      <c r="MG6" s="292" t="e">
        <f t="shared" si="184"/>
        <v>#VALUE!</v>
      </c>
      <c r="MH6" s="292" t="e">
        <f t="shared" si="184"/>
        <v>#VALUE!</v>
      </c>
      <c r="MI6" s="292" t="e">
        <f t="shared" si="184"/>
        <v>#VALUE!</v>
      </c>
      <c r="MJ6" s="292" t="e">
        <f t="shared" si="184"/>
        <v>#VALUE!</v>
      </c>
      <c r="MK6" s="292" t="e">
        <f t="shared" si="184"/>
        <v>#VALUE!</v>
      </c>
      <c r="ML6" s="292" t="e">
        <f t="shared" si="184"/>
        <v>#VALUE!</v>
      </c>
      <c r="MM6" s="292" t="e">
        <f t="shared" si="184"/>
        <v>#VALUE!</v>
      </c>
      <c r="MN6" s="292" t="e">
        <f t="shared" si="184"/>
        <v>#VALUE!</v>
      </c>
      <c r="MO6" s="292" t="e">
        <f t="shared" ref="MO6:OZ6" si="185">+IF(MO4&gt;$KA$35,"N/A",IF(MO4&lt;$KB$4,"N/A",MO5))</f>
        <v>#VALUE!</v>
      </c>
      <c r="MP6" s="292" t="e">
        <f t="shared" si="185"/>
        <v>#VALUE!</v>
      </c>
      <c r="MQ6" s="292" t="e">
        <f t="shared" si="185"/>
        <v>#VALUE!</v>
      </c>
      <c r="MR6" s="292" t="e">
        <f t="shared" si="185"/>
        <v>#VALUE!</v>
      </c>
      <c r="MS6" s="292" t="e">
        <f t="shared" si="185"/>
        <v>#VALUE!</v>
      </c>
      <c r="MT6" s="292" t="e">
        <f t="shared" si="185"/>
        <v>#VALUE!</v>
      </c>
      <c r="MU6" s="292" t="e">
        <f t="shared" si="185"/>
        <v>#VALUE!</v>
      </c>
      <c r="MV6" s="292" t="e">
        <f t="shared" si="185"/>
        <v>#VALUE!</v>
      </c>
      <c r="MW6" s="292" t="e">
        <f t="shared" si="185"/>
        <v>#VALUE!</v>
      </c>
      <c r="MX6" s="292" t="e">
        <f t="shared" si="185"/>
        <v>#VALUE!</v>
      </c>
      <c r="MY6" s="292" t="e">
        <f t="shared" si="185"/>
        <v>#VALUE!</v>
      </c>
      <c r="MZ6" s="292" t="e">
        <f t="shared" si="185"/>
        <v>#VALUE!</v>
      </c>
      <c r="NA6" s="292" t="e">
        <f t="shared" si="185"/>
        <v>#VALUE!</v>
      </c>
      <c r="NB6" s="292" t="e">
        <f t="shared" si="185"/>
        <v>#VALUE!</v>
      </c>
      <c r="NC6" s="292" t="e">
        <f t="shared" si="185"/>
        <v>#VALUE!</v>
      </c>
      <c r="ND6" s="292" t="e">
        <f t="shared" si="185"/>
        <v>#VALUE!</v>
      </c>
      <c r="NE6" s="292" t="e">
        <f t="shared" si="185"/>
        <v>#VALUE!</v>
      </c>
      <c r="NF6" s="292" t="e">
        <f t="shared" si="185"/>
        <v>#VALUE!</v>
      </c>
      <c r="NG6" s="292" t="e">
        <f t="shared" si="185"/>
        <v>#VALUE!</v>
      </c>
      <c r="NH6" s="292" t="e">
        <f t="shared" si="185"/>
        <v>#VALUE!</v>
      </c>
      <c r="NI6" s="292" t="e">
        <f t="shared" si="185"/>
        <v>#VALUE!</v>
      </c>
      <c r="NJ6" s="292" t="e">
        <f t="shared" si="185"/>
        <v>#VALUE!</v>
      </c>
      <c r="NK6" s="292" t="e">
        <f t="shared" si="185"/>
        <v>#VALUE!</v>
      </c>
      <c r="NL6" s="292" t="e">
        <f t="shared" si="185"/>
        <v>#VALUE!</v>
      </c>
      <c r="NM6" s="292" t="e">
        <f t="shared" si="185"/>
        <v>#VALUE!</v>
      </c>
      <c r="NN6" s="292" t="e">
        <f t="shared" si="185"/>
        <v>#VALUE!</v>
      </c>
      <c r="NO6" s="292" t="e">
        <f t="shared" si="185"/>
        <v>#VALUE!</v>
      </c>
      <c r="NP6" s="292" t="e">
        <f t="shared" si="185"/>
        <v>#VALUE!</v>
      </c>
      <c r="NQ6" s="292" t="e">
        <f t="shared" si="185"/>
        <v>#VALUE!</v>
      </c>
      <c r="NR6" s="292" t="e">
        <f t="shared" si="185"/>
        <v>#VALUE!</v>
      </c>
      <c r="NS6" s="292" t="e">
        <f t="shared" si="185"/>
        <v>#VALUE!</v>
      </c>
      <c r="NT6" s="292" t="e">
        <f t="shared" si="185"/>
        <v>#VALUE!</v>
      </c>
      <c r="NU6" s="292" t="e">
        <f t="shared" si="185"/>
        <v>#VALUE!</v>
      </c>
      <c r="NV6" s="292" t="e">
        <f t="shared" si="185"/>
        <v>#VALUE!</v>
      </c>
      <c r="NW6" s="292" t="e">
        <f t="shared" si="185"/>
        <v>#VALUE!</v>
      </c>
      <c r="NX6" s="292" t="e">
        <f t="shared" si="185"/>
        <v>#VALUE!</v>
      </c>
      <c r="NY6" s="292" t="e">
        <f t="shared" si="185"/>
        <v>#VALUE!</v>
      </c>
      <c r="NZ6" s="292" t="e">
        <f t="shared" si="185"/>
        <v>#VALUE!</v>
      </c>
      <c r="OA6" s="292" t="e">
        <f t="shared" si="185"/>
        <v>#VALUE!</v>
      </c>
      <c r="OB6" s="292" t="e">
        <f t="shared" si="185"/>
        <v>#VALUE!</v>
      </c>
      <c r="OC6" s="292" t="e">
        <f t="shared" si="185"/>
        <v>#VALUE!</v>
      </c>
      <c r="OD6" s="292" t="e">
        <f t="shared" si="185"/>
        <v>#VALUE!</v>
      </c>
      <c r="OE6" s="292" t="e">
        <f t="shared" si="185"/>
        <v>#VALUE!</v>
      </c>
      <c r="OF6" s="292" t="e">
        <f t="shared" si="185"/>
        <v>#VALUE!</v>
      </c>
      <c r="OG6" s="292" t="e">
        <f t="shared" si="185"/>
        <v>#VALUE!</v>
      </c>
      <c r="OH6" s="292" t="e">
        <f t="shared" si="185"/>
        <v>#VALUE!</v>
      </c>
      <c r="OI6" s="292" t="e">
        <f t="shared" si="185"/>
        <v>#VALUE!</v>
      </c>
      <c r="OJ6" s="292" t="e">
        <f t="shared" si="185"/>
        <v>#VALUE!</v>
      </c>
      <c r="OK6" s="292" t="e">
        <f t="shared" si="185"/>
        <v>#VALUE!</v>
      </c>
      <c r="OL6" s="292" t="e">
        <f t="shared" si="185"/>
        <v>#VALUE!</v>
      </c>
      <c r="OM6" s="292" t="e">
        <f t="shared" si="185"/>
        <v>#VALUE!</v>
      </c>
      <c r="ON6" s="292" t="e">
        <f t="shared" si="185"/>
        <v>#VALUE!</v>
      </c>
      <c r="OO6" s="292" t="e">
        <f t="shared" si="185"/>
        <v>#VALUE!</v>
      </c>
      <c r="OP6" s="292" t="e">
        <f t="shared" si="185"/>
        <v>#VALUE!</v>
      </c>
      <c r="OQ6" s="292" t="e">
        <f t="shared" si="185"/>
        <v>#VALUE!</v>
      </c>
      <c r="OR6" s="292" t="e">
        <f t="shared" si="185"/>
        <v>#VALUE!</v>
      </c>
      <c r="OS6" s="292" t="e">
        <f t="shared" si="185"/>
        <v>#VALUE!</v>
      </c>
      <c r="OT6" s="292" t="e">
        <f t="shared" si="185"/>
        <v>#VALUE!</v>
      </c>
      <c r="OU6" s="292" t="e">
        <f t="shared" si="185"/>
        <v>#VALUE!</v>
      </c>
      <c r="OV6" s="292" t="e">
        <f t="shared" si="185"/>
        <v>#VALUE!</v>
      </c>
      <c r="OW6" s="292" t="e">
        <f t="shared" si="185"/>
        <v>#VALUE!</v>
      </c>
      <c r="OX6" s="292" t="e">
        <f t="shared" si="185"/>
        <v>#VALUE!</v>
      </c>
      <c r="OY6" s="292" t="e">
        <f t="shared" si="185"/>
        <v>#VALUE!</v>
      </c>
      <c r="OZ6" s="292" t="e">
        <f t="shared" si="185"/>
        <v>#VALUE!</v>
      </c>
      <c r="PA6" s="292" t="e">
        <f t="shared" ref="PA6:QF6" si="186">+IF(PA4&gt;$KA$35,"N/A",IF(PA4&lt;$KB$4,"N/A",PA5))</f>
        <v>#VALUE!</v>
      </c>
      <c r="PB6" s="292" t="e">
        <f t="shared" si="186"/>
        <v>#VALUE!</v>
      </c>
      <c r="PC6" s="292" t="e">
        <f t="shared" si="186"/>
        <v>#VALUE!</v>
      </c>
      <c r="PD6" s="292" t="e">
        <f t="shared" si="186"/>
        <v>#VALUE!</v>
      </c>
      <c r="PE6" s="292" t="e">
        <f t="shared" si="186"/>
        <v>#VALUE!</v>
      </c>
      <c r="PF6" s="292" t="e">
        <f t="shared" si="186"/>
        <v>#VALUE!</v>
      </c>
      <c r="PG6" s="292" t="e">
        <f t="shared" si="186"/>
        <v>#VALUE!</v>
      </c>
      <c r="PH6" s="292" t="e">
        <f t="shared" si="186"/>
        <v>#VALUE!</v>
      </c>
      <c r="PI6" s="292" t="e">
        <f t="shared" si="186"/>
        <v>#VALUE!</v>
      </c>
      <c r="PJ6" s="292" t="e">
        <f t="shared" si="186"/>
        <v>#VALUE!</v>
      </c>
      <c r="PK6" s="292" t="e">
        <f t="shared" si="186"/>
        <v>#VALUE!</v>
      </c>
      <c r="PL6" s="292" t="e">
        <f t="shared" si="186"/>
        <v>#VALUE!</v>
      </c>
      <c r="PM6" s="292" t="e">
        <f t="shared" si="186"/>
        <v>#VALUE!</v>
      </c>
      <c r="PN6" s="292" t="e">
        <f t="shared" si="186"/>
        <v>#VALUE!</v>
      </c>
      <c r="PO6" s="292" t="e">
        <f t="shared" si="186"/>
        <v>#VALUE!</v>
      </c>
      <c r="PP6" s="292" t="e">
        <f t="shared" si="186"/>
        <v>#VALUE!</v>
      </c>
      <c r="PQ6" s="292" t="e">
        <f t="shared" si="186"/>
        <v>#VALUE!</v>
      </c>
      <c r="PR6" s="292" t="e">
        <f t="shared" si="186"/>
        <v>#VALUE!</v>
      </c>
      <c r="PS6" s="292" t="e">
        <f t="shared" si="186"/>
        <v>#VALUE!</v>
      </c>
      <c r="PT6" s="292" t="e">
        <f t="shared" si="186"/>
        <v>#VALUE!</v>
      </c>
      <c r="PU6" s="292" t="e">
        <f t="shared" si="186"/>
        <v>#VALUE!</v>
      </c>
      <c r="PV6" s="292" t="e">
        <f t="shared" si="186"/>
        <v>#VALUE!</v>
      </c>
      <c r="PW6" s="292" t="e">
        <f t="shared" si="186"/>
        <v>#VALUE!</v>
      </c>
      <c r="PX6" s="292" t="e">
        <f t="shared" si="186"/>
        <v>#VALUE!</v>
      </c>
      <c r="PY6" s="292" t="e">
        <f t="shared" si="186"/>
        <v>#VALUE!</v>
      </c>
      <c r="PZ6" s="292" t="e">
        <f t="shared" si="186"/>
        <v>#VALUE!</v>
      </c>
      <c r="QA6" s="292" t="e">
        <f t="shared" si="186"/>
        <v>#VALUE!</v>
      </c>
      <c r="QB6" s="292" t="e">
        <f t="shared" si="186"/>
        <v>#VALUE!</v>
      </c>
      <c r="QC6" s="292" t="e">
        <f t="shared" si="186"/>
        <v>#VALUE!</v>
      </c>
      <c r="QD6" s="292" t="e">
        <f t="shared" si="186"/>
        <v>#VALUE!</v>
      </c>
      <c r="QE6" s="292" t="e">
        <f t="shared" si="186"/>
        <v>#VALUE!</v>
      </c>
      <c r="QF6" s="292" t="e">
        <f t="shared" si="186"/>
        <v>#VALUE!</v>
      </c>
    </row>
    <row r="7" spans="1:448" s="4" customFormat="1" ht="24" customHeight="1" thickBot="1">
      <c r="A7" s="172"/>
      <c r="B7" s="211"/>
      <c r="C7" s="46"/>
      <c r="D7" s="34"/>
      <c r="E7" s="34"/>
      <c r="F7" s="34"/>
      <c r="G7" s="82"/>
      <c r="H7" s="672"/>
      <c r="I7" s="672"/>
      <c r="J7" s="672"/>
      <c r="K7" s="672"/>
      <c r="L7" s="672"/>
      <c r="M7" s="672"/>
      <c r="N7" s="672"/>
      <c r="O7" s="672"/>
      <c r="P7" s="672"/>
      <c r="Q7" s="672"/>
      <c r="R7" s="672"/>
      <c r="S7" s="672"/>
      <c r="T7" s="672"/>
      <c r="U7" s="672"/>
      <c r="V7" s="672"/>
      <c r="W7" s="672"/>
      <c r="X7" s="672"/>
      <c r="Y7" s="672"/>
      <c r="Z7" s="672"/>
      <c r="AA7" s="672"/>
      <c r="AB7" s="672"/>
      <c r="AC7" s="672"/>
      <c r="AD7" s="672"/>
      <c r="AE7" s="672"/>
      <c r="AF7" s="672"/>
      <c r="AG7" s="673"/>
      <c r="AH7" s="668" t="str">
        <f>IF(BC2="draft","D",IF(BC2="Already Approved",IF(AH5="",IF(AO8="","",""),IF(AO8="","","SIGNED")),IF(BC2="Approval Proposal",IF(AH5="",IF(AO8="","",""),IF(AO8="","","_")),"")))</f>
        <v>D</v>
      </c>
      <c r="AI7" s="410"/>
      <c r="AJ7" s="410"/>
      <c r="AK7" s="410"/>
      <c r="AL7" s="410"/>
      <c r="AM7" s="410"/>
      <c r="AN7" s="410"/>
      <c r="AO7" s="410" t="str">
        <f>IF(BC2="draft","R",IF(BC2="Already Approved",IF(AO5="",IF(AV8="","",""),IF(AV8="","","SIGNED")),IF(BC2="Approval Proposal",IF(AO5="",IF(AV8="","",""),IF(AV8="","","_")),"")))</f>
        <v>R</v>
      </c>
      <c r="AP7" s="410"/>
      <c r="AQ7" s="410"/>
      <c r="AR7" s="410"/>
      <c r="AS7" s="410"/>
      <c r="AT7" s="410"/>
      <c r="AU7" s="410"/>
      <c r="AV7" s="410" t="str">
        <f>IF(BC2="draft","A",IF(BC2="Already Approved",IF(AV5="",IF(BC8="","",""),IF(BC8="","","SIGNED")),IF(BC2="Approval Proposal",IF(AV5="",IF(BC8="","",""),IF(BC8="","","_")),"")))</f>
        <v>A</v>
      </c>
      <c r="AW7" s="410"/>
      <c r="AX7" s="410"/>
      <c r="AY7" s="410"/>
      <c r="AZ7" s="410"/>
      <c r="BA7" s="410"/>
      <c r="BB7" s="410"/>
      <c r="BC7" s="410" t="str">
        <f>IF(BC2="draft","F",IF(BC2="Already Approved",IF(BC5="",IF(BJ8="","",""),IF(BJ8="","","SIGNED")),IF(BC2="Approval Proposal",IF(BC5="",IF(BJ8="","",""),IF(BJ8="","","_")),"")))</f>
        <v>F</v>
      </c>
      <c r="BD7" s="410"/>
      <c r="BE7" s="410"/>
      <c r="BF7" s="410"/>
      <c r="BG7" s="410"/>
      <c r="BH7" s="410"/>
      <c r="BI7" s="410"/>
      <c r="BJ7" s="410" t="str">
        <f>IF(BC2="draft","T",IF(BC2="Already Approved",IF(BJ5="","_","SIGNED"),IF(BC2="Approval Proposal",IF(BJ5="","_","  "),"")))</f>
        <v>T</v>
      </c>
      <c r="BK7" s="410"/>
      <c r="BL7" s="410"/>
      <c r="BM7" s="410"/>
      <c r="BN7" s="410"/>
      <c r="BO7" s="410"/>
      <c r="BP7" s="411"/>
      <c r="BQ7" s="348"/>
      <c r="BR7" s="173"/>
      <c r="BS7" s="173"/>
      <c r="BT7" s="174"/>
      <c r="BV7" s="60"/>
      <c r="BW7" s="62"/>
      <c r="BX7" s="62"/>
      <c r="BY7" s="62"/>
      <c r="BZ7" s="61"/>
      <c r="CA7" s="61"/>
      <c r="CB7" s="61"/>
      <c r="CC7" s="61"/>
      <c r="CD7" s="65"/>
      <c r="CF7" s="60"/>
      <c r="CG7" s="62"/>
      <c r="CH7" s="62"/>
      <c r="CI7" s="62"/>
      <c r="CJ7" s="62"/>
      <c r="CK7" s="62"/>
      <c r="CL7" s="62"/>
      <c r="CM7" s="62"/>
      <c r="CN7" s="62"/>
      <c r="CO7" s="62"/>
      <c r="CP7" s="58"/>
      <c r="CS7" s="256" t="s">
        <v>165</v>
      </c>
      <c r="CT7" s="62">
        <f>R16*105%</f>
        <v>16.8</v>
      </c>
      <c r="CU7" s="62"/>
      <c r="CV7" s="62"/>
      <c r="CW7" s="62"/>
      <c r="CX7" s="62"/>
      <c r="CY7" s="62"/>
      <c r="CZ7" s="58"/>
      <c r="DB7" s="9"/>
      <c r="DC7" s="92" t="s">
        <v>109</v>
      </c>
      <c r="DD7" s="49" t="s">
        <v>84</v>
      </c>
      <c r="DE7" s="92" t="s">
        <v>109</v>
      </c>
      <c r="DF7" s="92"/>
      <c r="DG7" s="92"/>
      <c r="DH7" s="92"/>
      <c r="DI7" s="92"/>
      <c r="DJ7" s="92"/>
      <c r="DK7" s="92"/>
      <c r="DL7" s="92"/>
      <c r="DM7" s="92"/>
      <c r="DP7" s="7"/>
      <c r="DR7" s="353"/>
      <c r="DS7" s="102" t="s">
        <v>7</v>
      </c>
      <c r="DT7" s="295" t="e">
        <f>+IF(DT4&gt;$JX$4,"N/A",IF(DT4&lt;$DS$34,"N/A",DT5))</f>
        <v>#VALUE!</v>
      </c>
      <c r="DU7" s="295" t="e">
        <f t="shared" ref="DU7:EY7" si="187">+IF(DU4&gt;$JX$4,"N/A",IF(DU4&lt;$DS$34,"N/A",DU5))</f>
        <v>#VALUE!</v>
      </c>
      <c r="DV7" s="295" t="e">
        <f t="shared" si="187"/>
        <v>#VALUE!</v>
      </c>
      <c r="DW7" s="295" t="e">
        <f t="shared" si="187"/>
        <v>#VALUE!</v>
      </c>
      <c r="DX7" s="295" t="e">
        <f t="shared" si="187"/>
        <v>#VALUE!</v>
      </c>
      <c r="DY7" s="295" t="e">
        <f t="shared" si="187"/>
        <v>#VALUE!</v>
      </c>
      <c r="DZ7" s="295" t="e">
        <f t="shared" si="187"/>
        <v>#VALUE!</v>
      </c>
      <c r="EA7" s="295" t="e">
        <f t="shared" si="187"/>
        <v>#VALUE!</v>
      </c>
      <c r="EB7" s="295" t="e">
        <f t="shared" si="187"/>
        <v>#VALUE!</v>
      </c>
      <c r="EC7" s="295" t="e">
        <f t="shared" si="187"/>
        <v>#VALUE!</v>
      </c>
      <c r="ED7" s="295" t="e">
        <f t="shared" si="187"/>
        <v>#VALUE!</v>
      </c>
      <c r="EE7" s="295" t="e">
        <f t="shared" si="187"/>
        <v>#VALUE!</v>
      </c>
      <c r="EF7" s="295" t="e">
        <f t="shared" si="187"/>
        <v>#VALUE!</v>
      </c>
      <c r="EG7" s="295" t="e">
        <f t="shared" si="187"/>
        <v>#VALUE!</v>
      </c>
      <c r="EH7" s="295" t="e">
        <f t="shared" si="187"/>
        <v>#VALUE!</v>
      </c>
      <c r="EI7" s="295" t="e">
        <f t="shared" si="187"/>
        <v>#VALUE!</v>
      </c>
      <c r="EJ7" s="295" t="e">
        <f t="shared" si="187"/>
        <v>#VALUE!</v>
      </c>
      <c r="EK7" s="295" t="e">
        <f t="shared" si="187"/>
        <v>#VALUE!</v>
      </c>
      <c r="EL7" s="295" t="e">
        <f t="shared" si="187"/>
        <v>#VALUE!</v>
      </c>
      <c r="EM7" s="295" t="e">
        <f t="shared" si="187"/>
        <v>#VALUE!</v>
      </c>
      <c r="EN7" s="295" t="e">
        <f t="shared" si="187"/>
        <v>#VALUE!</v>
      </c>
      <c r="EO7" s="295" t="e">
        <f t="shared" si="187"/>
        <v>#VALUE!</v>
      </c>
      <c r="EP7" s="295" t="e">
        <f t="shared" si="187"/>
        <v>#VALUE!</v>
      </c>
      <c r="EQ7" s="295" t="e">
        <f t="shared" si="187"/>
        <v>#VALUE!</v>
      </c>
      <c r="ER7" s="295" t="e">
        <f t="shared" si="187"/>
        <v>#VALUE!</v>
      </c>
      <c r="ES7" s="295" t="e">
        <f t="shared" si="187"/>
        <v>#VALUE!</v>
      </c>
      <c r="ET7" s="295" t="e">
        <f t="shared" si="187"/>
        <v>#VALUE!</v>
      </c>
      <c r="EU7" s="295" t="e">
        <f t="shared" si="187"/>
        <v>#VALUE!</v>
      </c>
      <c r="EV7" s="295" t="e">
        <f t="shared" si="187"/>
        <v>#VALUE!</v>
      </c>
      <c r="EW7" s="295" t="e">
        <f t="shared" si="187"/>
        <v>#VALUE!</v>
      </c>
      <c r="EX7" s="295" t="e">
        <f t="shared" si="187"/>
        <v>#VALUE!</v>
      </c>
      <c r="EY7" s="295" t="e">
        <f t="shared" si="187"/>
        <v>#VALUE!</v>
      </c>
      <c r="EZ7" s="295" t="e">
        <f t="shared" ref="EZ7:GE7" si="188">+IF(EZ4&gt;$JX$4,"N/A",IF(EZ4&lt;$DS$34,"N/A",EZ5))</f>
        <v>#VALUE!</v>
      </c>
      <c r="FA7" s="295" t="e">
        <f t="shared" si="188"/>
        <v>#VALUE!</v>
      </c>
      <c r="FB7" s="295" t="e">
        <f t="shared" si="188"/>
        <v>#VALUE!</v>
      </c>
      <c r="FC7" s="295" t="e">
        <f t="shared" si="188"/>
        <v>#VALUE!</v>
      </c>
      <c r="FD7" s="295" t="e">
        <f t="shared" si="188"/>
        <v>#VALUE!</v>
      </c>
      <c r="FE7" s="295" t="e">
        <f t="shared" si="188"/>
        <v>#VALUE!</v>
      </c>
      <c r="FF7" s="295" t="e">
        <f t="shared" si="188"/>
        <v>#VALUE!</v>
      </c>
      <c r="FG7" s="295" t="e">
        <f t="shared" si="188"/>
        <v>#VALUE!</v>
      </c>
      <c r="FH7" s="295" t="e">
        <f t="shared" si="188"/>
        <v>#VALUE!</v>
      </c>
      <c r="FI7" s="295" t="e">
        <f t="shared" si="188"/>
        <v>#VALUE!</v>
      </c>
      <c r="FJ7" s="295" t="e">
        <f t="shared" si="188"/>
        <v>#VALUE!</v>
      </c>
      <c r="FK7" s="295" t="e">
        <f t="shared" si="188"/>
        <v>#VALUE!</v>
      </c>
      <c r="FL7" s="295" t="e">
        <f t="shared" si="188"/>
        <v>#VALUE!</v>
      </c>
      <c r="FM7" s="295" t="e">
        <f t="shared" si="188"/>
        <v>#VALUE!</v>
      </c>
      <c r="FN7" s="295" t="e">
        <f t="shared" si="188"/>
        <v>#VALUE!</v>
      </c>
      <c r="FO7" s="295" t="e">
        <f t="shared" si="188"/>
        <v>#VALUE!</v>
      </c>
      <c r="FP7" s="295" t="e">
        <f t="shared" si="188"/>
        <v>#VALUE!</v>
      </c>
      <c r="FQ7" s="295" t="e">
        <f t="shared" si="188"/>
        <v>#VALUE!</v>
      </c>
      <c r="FR7" s="295" t="e">
        <f t="shared" si="188"/>
        <v>#VALUE!</v>
      </c>
      <c r="FS7" s="295" t="e">
        <f t="shared" si="188"/>
        <v>#VALUE!</v>
      </c>
      <c r="FT7" s="295" t="e">
        <f t="shared" si="188"/>
        <v>#VALUE!</v>
      </c>
      <c r="FU7" s="295" t="e">
        <f t="shared" si="188"/>
        <v>#VALUE!</v>
      </c>
      <c r="FV7" s="295" t="e">
        <f t="shared" si="188"/>
        <v>#VALUE!</v>
      </c>
      <c r="FW7" s="295" t="e">
        <f t="shared" si="188"/>
        <v>#VALUE!</v>
      </c>
      <c r="FX7" s="295" t="e">
        <f t="shared" si="188"/>
        <v>#VALUE!</v>
      </c>
      <c r="FY7" s="295" t="e">
        <f t="shared" si="188"/>
        <v>#VALUE!</v>
      </c>
      <c r="FZ7" s="295" t="e">
        <f t="shared" si="188"/>
        <v>#VALUE!</v>
      </c>
      <c r="GA7" s="295" t="e">
        <f t="shared" si="188"/>
        <v>#VALUE!</v>
      </c>
      <c r="GB7" s="295" t="e">
        <f t="shared" si="188"/>
        <v>#VALUE!</v>
      </c>
      <c r="GC7" s="295" t="e">
        <f t="shared" si="188"/>
        <v>#VALUE!</v>
      </c>
      <c r="GD7" s="295" t="e">
        <f t="shared" si="188"/>
        <v>#VALUE!</v>
      </c>
      <c r="GE7" s="295" t="e">
        <f t="shared" si="188"/>
        <v>#VALUE!</v>
      </c>
      <c r="GF7" s="295" t="e">
        <f t="shared" ref="GF7:HK7" si="189">+IF(GF4&gt;$JX$4,"N/A",IF(GF4&lt;$DS$34,"N/A",GF5))</f>
        <v>#VALUE!</v>
      </c>
      <c r="GG7" s="295" t="e">
        <f t="shared" si="189"/>
        <v>#VALUE!</v>
      </c>
      <c r="GH7" s="295" t="e">
        <f t="shared" si="189"/>
        <v>#VALUE!</v>
      </c>
      <c r="GI7" s="295" t="e">
        <f t="shared" si="189"/>
        <v>#VALUE!</v>
      </c>
      <c r="GJ7" s="295" t="e">
        <f t="shared" si="189"/>
        <v>#VALUE!</v>
      </c>
      <c r="GK7" s="295" t="e">
        <f t="shared" si="189"/>
        <v>#VALUE!</v>
      </c>
      <c r="GL7" s="295" t="e">
        <f t="shared" si="189"/>
        <v>#VALUE!</v>
      </c>
      <c r="GM7" s="295" t="e">
        <f t="shared" si="189"/>
        <v>#VALUE!</v>
      </c>
      <c r="GN7" s="295" t="e">
        <f t="shared" si="189"/>
        <v>#VALUE!</v>
      </c>
      <c r="GO7" s="295" t="e">
        <f t="shared" si="189"/>
        <v>#VALUE!</v>
      </c>
      <c r="GP7" s="295" t="e">
        <f t="shared" si="189"/>
        <v>#VALUE!</v>
      </c>
      <c r="GQ7" s="295" t="e">
        <f t="shared" si="189"/>
        <v>#VALUE!</v>
      </c>
      <c r="GR7" s="295" t="e">
        <f t="shared" si="189"/>
        <v>#VALUE!</v>
      </c>
      <c r="GS7" s="295" t="e">
        <f t="shared" si="189"/>
        <v>#VALUE!</v>
      </c>
      <c r="GT7" s="295" t="e">
        <f t="shared" si="189"/>
        <v>#VALUE!</v>
      </c>
      <c r="GU7" s="295" t="e">
        <f t="shared" si="189"/>
        <v>#VALUE!</v>
      </c>
      <c r="GV7" s="295" t="e">
        <f t="shared" si="189"/>
        <v>#VALUE!</v>
      </c>
      <c r="GW7" s="295" t="e">
        <f t="shared" si="189"/>
        <v>#VALUE!</v>
      </c>
      <c r="GX7" s="295" t="e">
        <f t="shared" si="189"/>
        <v>#VALUE!</v>
      </c>
      <c r="GY7" s="295" t="e">
        <f t="shared" si="189"/>
        <v>#VALUE!</v>
      </c>
      <c r="GZ7" s="295" t="e">
        <f t="shared" si="189"/>
        <v>#VALUE!</v>
      </c>
      <c r="HA7" s="295" t="e">
        <f t="shared" si="189"/>
        <v>#VALUE!</v>
      </c>
      <c r="HB7" s="295" t="e">
        <f t="shared" si="189"/>
        <v>#VALUE!</v>
      </c>
      <c r="HC7" s="295" t="e">
        <f t="shared" si="189"/>
        <v>#VALUE!</v>
      </c>
      <c r="HD7" s="295" t="e">
        <f t="shared" si="189"/>
        <v>#VALUE!</v>
      </c>
      <c r="HE7" s="295" t="e">
        <f t="shared" si="189"/>
        <v>#VALUE!</v>
      </c>
      <c r="HF7" s="295" t="e">
        <f t="shared" si="189"/>
        <v>#VALUE!</v>
      </c>
      <c r="HG7" s="295" t="e">
        <f t="shared" si="189"/>
        <v>#VALUE!</v>
      </c>
      <c r="HH7" s="295" t="e">
        <f t="shared" si="189"/>
        <v>#VALUE!</v>
      </c>
      <c r="HI7" s="295" t="e">
        <f t="shared" si="189"/>
        <v>#VALUE!</v>
      </c>
      <c r="HJ7" s="295" t="e">
        <f t="shared" si="189"/>
        <v>#VALUE!</v>
      </c>
      <c r="HK7" s="295" t="e">
        <f t="shared" si="189"/>
        <v>#VALUE!</v>
      </c>
      <c r="HL7" s="295" t="e">
        <f t="shared" ref="HL7:IQ7" si="190">+IF(HL4&gt;$JX$4,"N/A",IF(HL4&lt;$DS$34,"N/A",HL5))</f>
        <v>#VALUE!</v>
      </c>
      <c r="HM7" s="295" t="e">
        <f t="shared" si="190"/>
        <v>#VALUE!</v>
      </c>
      <c r="HN7" s="295" t="e">
        <f t="shared" si="190"/>
        <v>#VALUE!</v>
      </c>
      <c r="HO7" s="295" t="e">
        <f t="shared" si="190"/>
        <v>#VALUE!</v>
      </c>
      <c r="HP7" s="295" t="e">
        <f t="shared" si="190"/>
        <v>#VALUE!</v>
      </c>
      <c r="HQ7" s="295" t="e">
        <f t="shared" si="190"/>
        <v>#VALUE!</v>
      </c>
      <c r="HR7" s="295" t="e">
        <f t="shared" si="190"/>
        <v>#VALUE!</v>
      </c>
      <c r="HS7" s="295" t="e">
        <f t="shared" si="190"/>
        <v>#VALUE!</v>
      </c>
      <c r="HT7" s="295" t="e">
        <f t="shared" si="190"/>
        <v>#VALUE!</v>
      </c>
      <c r="HU7" s="295" t="e">
        <f t="shared" si="190"/>
        <v>#VALUE!</v>
      </c>
      <c r="HV7" s="295" t="e">
        <f t="shared" si="190"/>
        <v>#VALUE!</v>
      </c>
      <c r="HW7" s="295" t="e">
        <f t="shared" si="190"/>
        <v>#VALUE!</v>
      </c>
      <c r="HX7" s="295" t="e">
        <f t="shared" si="190"/>
        <v>#VALUE!</v>
      </c>
      <c r="HY7" s="295" t="e">
        <f t="shared" si="190"/>
        <v>#VALUE!</v>
      </c>
      <c r="HZ7" s="295" t="e">
        <f t="shared" si="190"/>
        <v>#VALUE!</v>
      </c>
      <c r="IA7" s="295" t="e">
        <f t="shared" si="190"/>
        <v>#VALUE!</v>
      </c>
      <c r="IB7" s="295" t="e">
        <f t="shared" si="190"/>
        <v>#VALUE!</v>
      </c>
      <c r="IC7" s="295" t="e">
        <f t="shared" si="190"/>
        <v>#VALUE!</v>
      </c>
      <c r="ID7" s="295" t="e">
        <f t="shared" si="190"/>
        <v>#VALUE!</v>
      </c>
      <c r="IE7" s="295" t="e">
        <f t="shared" si="190"/>
        <v>#VALUE!</v>
      </c>
      <c r="IF7" s="295" t="e">
        <f t="shared" si="190"/>
        <v>#VALUE!</v>
      </c>
      <c r="IG7" s="295" t="e">
        <f t="shared" si="190"/>
        <v>#VALUE!</v>
      </c>
      <c r="IH7" s="295" t="e">
        <f t="shared" si="190"/>
        <v>#VALUE!</v>
      </c>
      <c r="II7" s="295" t="e">
        <f t="shared" si="190"/>
        <v>#VALUE!</v>
      </c>
      <c r="IJ7" s="295" t="e">
        <f t="shared" si="190"/>
        <v>#VALUE!</v>
      </c>
      <c r="IK7" s="295" t="e">
        <f t="shared" si="190"/>
        <v>#VALUE!</v>
      </c>
      <c r="IL7" s="295" t="e">
        <f t="shared" si="190"/>
        <v>#VALUE!</v>
      </c>
      <c r="IM7" s="295" t="e">
        <f t="shared" si="190"/>
        <v>#VALUE!</v>
      </c>
      <c r="IN7" s="295" t="e">
        <f t="shared" si="190"/>
        <v>#VALUE!</v>
      </c>
      <c r="IO7" s="295" t="e">
        <f t="shared" si="190"/>
        <v>#VALUE!</v>
      </c>
      <c r="IP7" s="295" t="e">
        <f t="shared" si="190"/>
        <v>#VALUE!</v>
      </c>
      <c r="IQ7" s="295" t="e">
        <f t="shared" si="190"/>
        <v>#VALUE!</v>
      </c>
      <c r="IR7" s="295" t="e">
        <f t="shared" ref="IR7:JX7" si="191">+IF(IR4&gt;$JX$4,"N/A",IF(IR4&lt;$DS$34,"N/A",IR5))</f>
        <v>#VALUE!</v>
      </c>
      <c r="IS7" s="295" t="e">
        <f t="shared" si="191"/>
        <v>#VALUE!</v>
      </c>
      <c r="IT7" s="295" t="e">
        <f t="shared" si="191"/>
        <v>#VALUE!</v>
      </c>
      <c r="IU7" s="295" t="e">
        <f t="shared" si="191"/>
        <v>#VALUE!</v>
      </c>
      <c r="IV7" s="295" t="e">
        <f t="shared" si="191"/>
        <v>#VALUE!</v>
      </c>
      <c r="IW7" s="295" t="e">
        <f t="shared" si="191"/>
        <v>#VALUE!</v>
      </c>
      <c r="IX7" s="295" t="e">
        <f t="shared" si="191"/>
        <v>#VALUE!</v>
      </c>
      <c r="IY7" s="295" t="e">
        <f t="shared" si="191"/>
        <v>#VALUE!</v>
      </c>
      <c r="IZ7" s="295" t="e">
        <f t="shared" si="191"/>
        <v>#VALUE!</v>
      </c>
      <c r="JA7" s="295" t="e">
        <f t="shared" si="191"/>
        <v>#VALUE!</v>
      </c>
      <c r="JB7" s="295" t="e">
        <f t="shared" si="191"/>
        <v>#VALUE!</v>
      </c>
      <c r="JC7" s="295" t="e">
        <f t="shared" si="191"/>
        <v>#VALUE!</v>
      </c>
      <c r="JD7" s="295" t="e">
        <f t="shared" si="191"/>
        <v>#VALUE!</v>
      </c>
      <c r="JE7" s="295" t="e">
        <f t="shared" si="191"/>
        <v>#VALUE!</v>
      </c>
      <c r="JF7" s="295" t="e">
        <f t="shared" si="191"/>
        <v>#VALUE!</v>
      </c>
      <c r="JG7" s="295" t="e">
        <f t="shared" si="191"/>
        <v>#VALUE!</v>
      </c>
      <c r="JH7" s="295" t="e">
        <f t="shared" si="191"/>
        <v>#VALUE!</v>
      </c>
      <c r="JI7" s="295" t="e">
        <f t="shared" si="191"/>
        <v>#VALUE!</v>
      </c>
      <c r="JJ7" s="295" t="e">
        <f t="shared" si="191"/>
        <v>#VALUE!</v>
      </c>
      <c r="JK7" s="295" t="e">
        <f t="shared" si="191"/>
        <v>#VALUE!</v>
      </c>
      <c r="JL7" s="295" t="e">
        <f t="shared" si="191"/>
        <v>#VALUE!</v>
      </c>
      <c r="JM7" s="295" t="e">
        <f t="shared" si="191"/>
        <v>#VALUE!</v>
      </c>
      <c r="JN7" s="295" t="e">
        <f t="shared" si="191"/>
        <v>#VALUE!</v>
      </c>
      <c r="JO7" s="295" t="e">
        <f t="shared" si="191"/>
        <v>#VALUE!</v>
      </c>
      <c r="JP7" s="295" t="e">
        <f t="shared" si="191"/>
        <v>#VALUE!</v>
      </c>
      <c r="JQ7" s="295" t="e">
        <f t="shared" si="191"/>
        <v>#VALUE!</v>
      </c>
      <c r="JR7" s="295" t="e">
        <f t="shared" si="191"/>
        <v>#VALUE!</v>
      </c>
      <c r="JS7" s="295" t="e">
        <f t="shared" si="191"/>
        <v>#VALUE!</v>
      </c>
      <c r="JT7" s="295" t="e">
        <f t="shared" si="191"/>
        <v>#VALUE!</v>
      </c>
      <c r="JU7" s="295" t="e">
        <f t="shared" si="191"/>
        <v>#VALUE!</v>
      </c>
      <c r="JV7" s="295" t="e">
        <f t="shared" si="191"/>
        <v>#VALUE!</v>
      </c>
      <c r="JW7" s="295" t="e">
        <f t="shared" si="191"/>
        <v>#VALUE!</v>
      </c>
      <c r="JX7" s="296" t="e">
        <f t="shared" si="191"/>
        <v>#VALUE!</v>
      </c>
      <c r="JZ7" s="353"/>
      <c r="KA7" s="102" t="s">
        <v>7</v>
      </c>
      <c r="KB7" s="295" t="e">
        <f>+IF(KB4&gt;$QF$4,"N/A",IF(KB4&lt;$KA$34,"N/A",KB5))</f>
        <v>#VALUE!</v>
      </c>
      <c r="KC7" s="295" t="e">
        <f t="shared" ref="KC7:MN7" si="192">+IF(KC4&gt;$QF$4,"N/A",IF(KC4&lt;$KA$34,"N/A",KC5))</f>
        <v>#VALUE!</v>
      </c>
      <c r="KD7" s="295" t="e">
        <f t="shared" si="192"/>
        <v>#VALUE!</v>
      </c>
      <c r="KE7" s="295" t="e">
        <f t="shared" si="192"/>
        <v>#VALUE!</v>
      </c>
      <c r="KF7" s="295" t="e">
        <f t="shared" si="192"/>
        <v>#VALUE!</v>
      </c>
      <c r="KG7" s="295" t="e">
        <f t="shared" si="192"/>
        <v>#VALUE!</v>
      </c>
      <c r="KH7" s="295" t="e">
        <f t="shared" si="192"/>
        <v>#VALUE!</v>
      </c>
      <c r="KI7" s="295" t="e">
        <f t="shared" si="192"/>
        <v>#VALUE!</v>
      </c>
      <c r="KJ7" s="295" t="e">
        <f t="shared" si="192"/>
        <v>#VALUE!</v>
      </c>
      <c r="KK7" s="295" t="e">
        <f t="shared" si="192"/>
        <v>#VALUE!</v>
      </c>
      <c r="KL7" s="295" t="e">
        <f t="shared" si="192"/>
        <v>#VALUE!</v>
      </c>
      <c r="KM7" s="295" t="e">
        <f t="shared" si="192"/>
        <v>#VALUE!</v>
      </c>
      <c r="KN7" s="295" t="e">
        <f t="shared" si="192"/>
        <v>#VALUE!</v>
      </c>
      <c r="KO7" s="295" t="e">
        <f t="shared" si="192"/>
        <v>#VALUE!</v>
      </c>
      <c r="KP7" s="295" t="e">
        <f t="shared" si="192"/>
        <v>#VALUE!</v>
      </c>
      <c r="KQ7" s="295" t="e">
        <f t="shared" si="192"/>
        <v>#VALUE!</v>
      </c>
      <c r="KR7" s="295" t="e">
        <f t="shared" si="192"/>
        <v>#VALUE!</v>
      </c>
      <c r="KS7" s="295" t="e">
        <f t="shared" si="192"/>
        <v>#VALUE!</v>
      </c>
      <c r="KT7" s="295" t="e">
        <f t="shared" si="192"/>
        <v>#VALUE!</v>
      </c>
      <c r="KU7" s="295" t="e">
        <f t="shared" si="192"/>
        <v>#VALUE!</v>
      </c>
      <c r="KV7" s="295" t="e">
        <f t="shared" si="192"/>
        <v>#VALUE!</v>
      </c>
      <c r="KW7" s="295" t="e">
        <f t="shared" si="192"/>
        <v>#VALUE!</v>
      </c>
      <c r="KX7" s="295" t="e">
        <f t="shared" si="192"/>
        <v>#VALUE!</v>
      </c>
      <c r="KY7" s="295" t="e">
        <f t="shared" si="192"/>
        <v>#VALUE!</v>
      </c>
      <c r="KZ7" s="295" t="e">
        <f t="shared" si="192"/>
        <v>#VALUE!</v>
      </c>
      <c r="LA7" s="295" t="e">
        <f t="shared" si="192"/>
        <v>#VALUE!</v>
      </c>
      <c r="LB7" s="295" t="e">
        <f t="shared" si="192"/>
        <v>#VALUE!</v>
      </c>
      <c r="LC7" s="295" t="e">
        <f t="shared" si="192"/>
        <v>#VALUE!</v>
      </c>
      <c r="LD7" s="295" t="e">
        <f t="shared" si="192"/>
        <v>#VALUE!</v>
      </c>
      <c r="LE7" s="295" t="e">
        <f t="shared" si="192"/>
        <v>#VALUE!</v>
      </c>
      <c r="LF7" s="295" t="e">
        <f t="shared" si="192"/>
        <v>#VALUE!</v>
      </c>
      <c r="LG7" s="295" t="e">
        <f t="shared" si="192"/>
        <v>#VALUE!</v>
      </c>
      <c r="LH7" s="295" t="e">
        <f t="shared" si="192"/>
        <v>#VALUE!</v>
      </c>
      <c r="LI7" s="295" t="e">
        <f t="shared" si="192"/>
        <v>#VALUE!</v>
      </c>
      <c r="LJ7" s="295" t="e">
        <f t="shared" si="192"/>
        <v>#VALUE!</v>
      </c>
      <c r="LK7" s="295" t="e">
        <f t="shared" si="192"/>
        <v>#VALUE!</v>
      </c>
      <c r="LL7" s="295" t="e">
        <f t="shared" si="192"/>
        <v>#VALUE!</v>
      </c>
      <c r="LM7" s="295" t="e">
        <f t="shared" si="192"/>
        <v>#VALUE!</v>
      </c>
      <c r="LN7" s="295" t="e">
        <f t="shared" si="192"/>
        <v>#VALUE!</v>
      </c>
      <c r="LO7" s="295" t="e">
        <f t="shared" si="192"/>
        <v>#VALUE!</v>
      </c>
      <c r="LP7" s="295" t="e">
        <f t="shared" si="192"/>
        <v>#VALUE!</v>
      </c>
      <c r="LQ7" s="295" t="e">
        <f t="shared" si="192"/>
        <v>#VALUE!</v>
      </c>
      <c r="LR7" s="295" t="e">
        <f t="shared" si="192"/>
        <v>#VALUE!</v>
      </c>
      <c r="LS7" s="295" t="e">
        <f t="shared" si="192"/>
        <v>#VALUE!</v>
      </c>
      <c r="LT7" s="295" t="e">
        <f t="shared" si="192"/>
        <v>#VALUE!</v>
      </c>
      <c r="LU7" s="295" t="e">
        <f t="shared" si="192"/>
        <v>#VALUE!</v>
      </c>
      <c r="LV7" s="295" t="e">
        <f t="shared" si="192"/>
        <v>#VALUE!</v>
      </c>
      <c r="LW7" s="295" t="e">
        <f t="shared" si="192"/>
        <v>#VALUE!</v>
      </c>
      <c r="LX7" s="295" t="e">
        <f t="shared" si="192"/>
        <v>#VALUE!</v>
      </c>
      <c r="LY7" s="295" t="e">
        <f t="shared" si="192"/>
        <v>#VALUE!</v>
      </c>
      <c r="LZ7" s="295" t="e">
        <f t="shared" si="192"/>
        <v>#VALUE!</v>
      </c>
      <c r="MA7" s="295" t="e">
        <f t="shared" si="192"/>
        <v>#VALUE!</v>
      </c>
      <c r="MB7" s="295" t="e">
        <f t="shared" si="192"/>
        <v>#VALUE!</v>
      </c>
      <c r="MC7" s="295" t="e">
        <f t="shared" si="192"/>
        <v>#VALUE!</v>
      </c>
      <c r="MD7" s="295" t="e">
        <f t="shared" si="192"/>
        <v>#VALUE!</v>
      </c>
      <c r="ME7" s="295" t="e">
        <f t="shared" si="192"/>
        <v>#VALUE!</v>
      </c>
      <c r="MF7" s="295" t="e">
        <f t="shared" si="192"/>
        <v>#VALUE!</v>
      </c>
      <c r="MG7" s="295" t="e">
        <f t="shared" si="192"/>
        <v>#VALUE!</v>
      </c>
      <c r="MH7" s="295" t="e">
        <f t="shared" si="192"/>
        <v>#VALUE!</v>
      </c>
      <c r="MI7" s="295" t="e">
        <f t="shared" si="192"/>
        <v>#VALUE!</v>
      </c>
      <c r="MJ7" s="295" t="e">
        <f t="shared" si="192"/>
        <v>#VALUE!</v>
      </c>
      <c r="MK7" s="295" t="e">
        <f t="shared" si="192"/>
        <v>#VALUE!</v>
      </c>
      <c r="ML7" s="295" t="e">
        <f t="shared" si="192"/>
        <v>#VALUE!</v>
      </c>
      <c r="MM7" s="295" t="e">
        <f t="shared" si="192"/>
        <v>#VALUE!</v>
      </c>
      <c r="MN7" s="295" t="e">
        <f t="shared" si="192"/>
        <v>#VALUE!</v>
      </c>
      <c r="MO7" s="295" t="e">
        <f t="shared" ref="MO7:OZ7" si="193">+IF(MO4&gt;$QF$4,"N/A",IF(MO4&lt;$KA$34,"N/A",MO5))</f>
        <v>#VALUE!</v>
      </c>
      <c r="MP7" s="295" t="e">
        <f t="shared" si="193"/>
        <v>#VALUE!</v>
      </c>
      <c r="MQ7" s="295" t="e">
        <f t="shared" si="193"/>
        <v>#VALUE!</v>
      </c>
      <c r="MR7" s="295" t="e">
        <f t="shared" si="193"/>
        <v>#VALUE!</v>
      </c>
      <c r="MS7" s="295" t="e">
        <f t="shared" si="193"/>
        <v>#VALUE!</v>
      </c>
      <c r="MT7" s="295" t="e">
        <f t="shared" si="193"/>
        <v>#VALUE!</v>
      </c>
      <c r="MU7" s="295" t="e">
        <f t="shared" si="193"/>
        <v>#VALUE!</v>
      </c>
      <c r="MV7" s="295" t="e">
        <f t="shared" si="193"/>
        <v>#VALUE!</v>
      </c>
      <c r="MW7" s="295" t="e">
        <f t="shared" si="193"/>
        <v>#VALUE!</v>
      </c>
      <c r="MX7" s="295" t="e">
        <f t="shared" si="193"/>
        <v>#VALUE!</v>
      </c>
      <c r="MY7" s="295" t="e">
        <f t="shared" si="193"/>
        <v>#VALUE!</v>
      </c>
      <c r="MZ7" s="295" t="e">
        <f t="shared" si="193"/>
        <v>#VALUE!</v>
      </c>
      <c r="NA7" s="295" t="e">
        <f t="shared" si="193"/>
        <v>#VALUE!</v>
      </c>
      <c r="NB7" s="295" t="e">
        <f t="shared" si="193"/>
        <v>#VALUE!</v>
      </c>
      <c r="NC7" s="295" t="e">
        <f t="shared" si="193"/>
        <v>#VALUE!</v>
      </c>
      <c r="ND7" s="295" t="e">
        <f t="shared" si="193"/>
        <v>#VALUE!</v>
      </c>
      <c r="NE7" s="295" t="e">
        <f t="shared" si="193"/>
        <v>#VALUE!</v>
      </c>
      <c r="NF7" s="295" t="e">
        <f t="shared" si="193"/>
        <v>#VALUE!</v>
      </c>
      <c r="NG7" s="295" t="e">
        <f t="shared" si="193"/>
        <v>#VALUE!</v>
      </c>
      <c r="NH7" s="295" t="e">
        <f t="shared" si="193"/>
        <v>#VALUE!</v>
      </c>
      <c r="NI7" s="295" t="e">
        <f t="shared" si="193"/>
        <v>#VALUE!</v>
      </c>
      <c r="NJ7" s="295" t="e">
        <f t="shared" si="193"/>
        <v>#VALUE!</v>
      </c>
      <c r="NK7" s="295" t="e">
        <f t="shared" si="193"/>
        <v>#VALUE!</v>
      </c>
      <c r="NL7" s="295" t="e">
        <f t="shared" si="193"/>
        <v>#VALUE!</v>
      </c>
      <c r="NM7" s="295" t="e">
        <f t="shared" si="193"/>
        <v>#VALUE!</v>
      </c>
      <c r="NN7" s="295" t="e">
        <f t="shared" si="193"/>
        <v>#VALUE!</v>
      </c>
      <c r="NO7" s="295" t="e">
        <f t="shared" si="193"/>
        <v>#VALUE!</v>
      </c>
      <c r="NP7" s="295" t="e">
        <f t="shared" si="193"/>
        <v>#VALUE!</v>
      </c>
      <c r="NQ7" s="295" t="e">
        <f t="shared" si="193"/>
        <v>#VALUE!</v>
      </c>
      <c r="NR7" s="295" t="e">
        <f t="shared" si="193"/>
        <v>#VALUE!</v>
      </c>
      <c r="NS7" s="295" t="e">
        <f t="shared" si="193"/>
        <v>#VALUE!</v>
      </c>
      <c r="NT7" s="295" t="e">
        <f t="shared" si="193"/>
        <v>#VALUE!</v>
      </c>
      <c r="NU7" s="295" t="e">
        <f t="shared" si="193"/>
        <v>#VALUE!</v>
      </c>
      <c r="NV7" s="295" t="e">
        <f t="shared" si="193"/>
        <v>#VALUE!</v>
      </c>
      <c r="NW7" s="295" t="e">
        <f t="shared" si="193"/>
        <v>#VALUE!</v>
      </c>
      <c r="NX7" s="295" t="e">
        <f t="shared" si="193"/>
        <v>#VALUE!</v>
      </c>
      <c r="NY7" s="295" t="e">
        <f t="shared" si="193"/>
        <v>#VALUE!</v>
      </c>
      <c r="NZ7" s="295" t="e">
        <f t="shared" si="193"/>
        <v>#VALUE!</v>
      </c>
      <c r="OA7" s="295" t="e">
        <f t="shared" si="193"/>
        <v>#VALUE!</v>
      </c>
      <c r="OB7" s="295" t="e">
        <f t="shared" si="193"/>
        <v>#VALUE!</v>
      </c>
      <c r="OC7" s="295" t="e">
        <f t="shared" si="193"/>
        <v>#VALUE!</v>
      </c>
      <c r="OD7" s="295" t="e">
        <f t="shared" si="193"/>
        <v>#VALUE!</v>
      </c>
      <c r="OE7" s="295" t="e">
        <f t="shared" si="193"/>
        <v>#VALUE!</v>
      </c>
      <c r="OF7" s="295" t="e">
        <f t="shared" si="193"/>
        <v>#VALUE!</v>
      </c>
      <c r="OG7" s="295" t="e">
        <f t="shared" si="193"/>
        <v>#VALUE!</v>
      </c>
      <c r="OH7" s="295" t="e">
        <f t="shared" si="193"/>
        <v>#VALUE!</v>
      </c>
      <c r="OI7" s="295" t="e">
        <f t="shared" si="193"/>
        <v>#VALUE!</v>
      </c>
      <c r="OJ7" s="295" t="e">
        <f t="shared" si="193"/>
        <v>#VALUE!</v>
      </c>
      <c r="OK7" s="295" t="e">
        <f t="shared" si="193"/>
        <v>#VALUE!</v>
      </c>
      <c r="OL7" s="295" t="e">
        <f t="shared" si="193"/>
        <v>#VALUE!</v>
      </c>
      <c r="OM7" s="295" t="e">
        <f t="shared" si="193"/>
        <v>#VALUE!</v>
      </c>
      <c r="ON7" s="295" t="e">
        <f t="shared" si="193"/>
        <v>#VALUE!</v>
      </c>
      <c r="OO7" s="295" t="e">
        <f t="shared" si="193"/>
        <v>#VALUE!</v>
      </c>
      <c r="OP7" s="295" t="e">
        <f t="shared" si="193"/>
        <v>#VALUE!</v>
      </c>
      <c r="OQ7" s="295" t="e">
        <f t="shared" si="193"/>
        <v>#VALUE!</v>
      </c>
      <c r="OR7" s="295" t="e">
        <f t="shared" si="193"/>
        <v>#VALUE!</v>
      </c>
      <c r="OS7" s="295" t="e">
        <f t="shared" si="193"/>
        <v>#VALUE!</v>
      </c>
      <c r="OT7" s="295" t="e">
        <f t="shared" si="193"/>
        <v>#VALUE!</v>
      </c>
      <c r="OU7" s="295" t="e">
        <f t="shared" si="193"/>
        <v>#VALUE!</v>
      </c>
      <c r="OV7" s="295" t="e">
        <f t="shared" si="193"/>
        <v>#VALUE!</v>
      </c>
      <c r="OW7" s="295" t="e">
        <f t="shared" si="193"/>
        <v>#VALUE!</v>
      </c>
      <c r="OX7" s="295" t="e">
        <f t="shared" si="193"/>
        <v>#VALUE!</v>
      </c>
      <c r="OY7" s="295" t="e">
        <f t="shared" si="193"/>
        <v>#VALUE!</v>
      </c>
      <c r="OZ7" s="295" t="e">
        <f t="shared" si="193"/>
        <v>#VALUE!</v>
      </c>
      <c r="PA7" s="295" t="e">
        <f t="shared" ref="PA7:QF7" si="194">+IF(PA4&gt;$QF$4,"N/A",IF(PA4&lt;$KA$34,"N/A",PA5))</f>
        <v>#VALUE!</v>
      </c>
      <c r="PB7" s="295" t="e">
        <f t="shared" si="194"/>
        <v>#VALUE!</v>
      </c>
      <c r="PC7" s="295" t="e">
        <f t="shared" si="194"/>
        <v>#VALUE!</v>
      </c>
      <c r="PD7" s="295" t="e">
        <f t="shared" si="194"/>
        <v>#VALUE!</v>
      </c>
      <c r="PE7" s="295" t="e">
        <f t="shared" si="194"/>
        <v>#VALUE!</v>
      </c>
      <c r="PF7" s="295" t="e">
        <f t="shared" si="194"/>
        <v>#VALUE!</v>
      </c>
      <c r="PG7" s="295" t="e">
        <f t="shared" si="194"/>
        <v>#VALUE!</v>
      </c>
      <c r="PH7" s="295" t="e">
        <f t="shared" si="194"/>
        <v>#VALUE!</v>
      </c>
      <c r="PI7" s="295" t="e">
        <f t="shared" si="194"/>
        <v>#VALUE!</v>
      </c>
      <c r="PJ7" s="295" t="e">
        <f t="shared" si="194"/>
        <v>#VALUE!</v>
      </c>
      <c r="PK7" s="295" t="e">
        <f t="shared" si="194"/>
        <v>#VALUE!</v>
      </c>
      <c r="PL7" s="295" t="e">
        <f t="shared" si="194"/>
        <v>#VALUE!</v>
      </c>
      <c r="PM7" s="295" t="e">
        <f t="shared" si="194"/>
        <v>#VALUE!</v>
      </c>
      <c r="PN7" s="295" t="e">
        <f t="shared" si="194"/>
        <v>#VALUE!</v>
      </c>
      <c r="PO7" s="295" t="e">
        <f t="shared" si="194"/>
        <v>#VALUE!</v>
      </c>
      <c r="PP7" s="295" t="e">
        <f t="shared" si="194"/>
        <v>#VALUE!</v>
      </c>
      <c r="PQ7" s="295" t="e">
        <f t="shared" si="194"/>
        <v>#VALUE!</v>
      </c>
      <c r="PR7" s="295" t="e">
        <f t="shared" si="194"/>
        <v>#VALUE!</v>
      </c>
      <c r="PS7" s="295" t="e">
        <f t="shared" si="194"/>
        <v>#VALUE!</v>
      </c>
      <c r="PT7" s="295" t="e">
        <f t="shared" si="194"/>
        <v>#VALUE!</v>
      </c>
      <c r="PU7" s="295" t="e">
        <f t="shared" si="194"/>
        <v>#VALUE!</v>
      </c>
      <c r="PV7" s="295" t="e">
        <f t="shared" si="194"/>
        <v>#VALUE!</v>
      </c>
      <c r="PW7" s="295" t="e">
        <f t="shared" si="194"/>
        <v>#VALUE!</v>
      </c>
      <c r="PX7" s="295" t="e">
        <f t="shared" si="194"/>
        <v>#VALUE!</v>
      </c>
      <c r="PY7" s="295" t="e">
        <f t="shared" si="194"/>
        <v>#VALUE!</v>
      </c>
      <c r="PZ7" s="295" t="e">
        <f t="shared" si="194"/>
        <v>#VALUE!</v>
      </c>
      <c r="QA7" s="295" t="e">
        <f t="shared" si="194"/>
        <v>#VALUE!</v>
      </c>
      <c r="QB7" s="295" t="e">
        <f t="shared" si="194"/>
        <v>#VALUE!</v>
      </c>
      <c r="QC7" s="295" t="e">
        <f t="shared" si="194"/>
        <v>#VALUE!</v>
      </c>
      <c r="QD7" s="295" t="e">
        <f t="shared" si="194"/>
        <v>#VALUE!</v>
      </c>
      <c r="QE7" s="295" t="e">
        <f t="shared" si="194"/>
        <v>#VALUE!</v>
      </c>
      <c r="QF7" s="295" t="e">
        <f t="shared" si="194"/>
        <v>#VALUE!</v>
      </c>
    </row>
    <row r="8" spans="1:448" s="13" customFormat="1" ht="18" customHeight="1">
      <c r="A8" s="219"/>
      <c r="B8" s="521" t="s">
        <v>22</v>
      </c>
      <c r="C8" s="522"/>
      <c r="D8" s="522"/>
      <c r="E8" s="522"/>
      <c r="F8" s="523"/>
      <c r="G8" s="524"/>
      <c r="H8" s="199" t="s">
        <v>27</v>
      </c>
      <c r="I8" s="525"/>
      <c r="J8" s="526"/>
      <c r="K8" s="526"/>
      <c r="L8" s="526"/>
      <c r="M8" s="526"/>
      <c r="N8" s="526"/>
      <c r="O8" s="527"/>
      <c r="P8" s="528" t="s">
        <v>111</v>
      </c>
      <c r="Q8" s="529"/>
      <c r="R8" s="529"/>
      <c r="S8" s="529"/>
      <c r="T8" s="529"/>
      <c r="U8" s="530" t="s">
        <v>50</v>
      </c>
      <c r="V8" s="530"/>
      <c r="W8" s="530"/>
      <c r="X8" s="530"/>
      <c r="Y8" s="531"/>
      <c r="Z8" s="508" t="s">
        <v>141</v>
      </c>
      <c r="AA8" s="509"/>
      <c r="AB8" s="509"/>
      <c r="AC8" s="509"/>
      <c r="AD8" s="509"/>
      <c r="AE8" s="532" t="s">
        <v>23</v>
      </c>
      <c r="AF8" s="532"/>
      <c r="AG8" s="533"/>
      <c r="AH8" s="401" t="str">
        <f>IF(AO8="","",IF(BC2="draft","",IF(BC2="Already Approved",IF(AH5=0,"",AH5),IF(AH5=0,"",AH5))))</f>
        <v/>
      </c>
      <c r="AI8" s="401"/>
      <c r="AJ8" s="401"/>
      <c r="AK8" s="401"/>
      <c r="AL8" s="401"/>
      <c r="AM8" s="401"/>
      <c r="AN8" s="401"/>
      <c r="AO8" s="401" t="str">
        <f>IF(AV8="","",IF(BC2="draft","",IF(BC2="Already Approved",IF(AO5=0,"",AO5),IF(AO5=0,"",AO5))))</f>
        <v/>
      </c>
      <c r="AP8" s="401"/>
      <c r="AQ8" s="401"/>
      <c r="AR8" s="401"/>
      <c r="AS8" s="401"/>
      <c r="AT8" s="401"/>
      <c r="AU8" s="401"/>
      <c r="AV8" s="401" t="str">
        <f>IF(BC8="","",IF(BC2="draft","",IF(BC2="Already Approved",IF(AV5=0,"",AV5),IF(AV5=0,"",AV5))))</f>
        <v/>
      </c>
      <c r="AW8" s="401"/>
      <c r="AX8" s="401"/>
      <c r="AY8" s="401"/>
      <c r="AZ8" s="401"/>
      <c r="BA8" s="401"/>
      <c r="BB8" s="401"/>
      <c r="BC8" s="401" t="str">
        <f>IF(BJ8="","",IF(BC2="draft","",IF(BC2="Already Approved",IF(BC5=0,"",BC5),IF(BC5=0,"",BC5))))</f>
        <v/>
      </c>
      <c r="BD8" s="401"/>
      <c r="BE8" s="401"/>
      <c r="BF8" s="401"/>
      <c r="BG8" s="401"/>
      <c r="BH8" s="401"/>
      <c r="BI8" s="401"/>
      <c r="BJ8" s="401" t="str">
        <f>IF(BJ5="","",IF(BC2="draft","",IF(BC2="Already Approved",BJ5,BJ5)))</f>
        <v/>
      </c>
      <c r="BK8" s="401"/>
      <c r="BL8" s="401"/>
      <c r="BM8" s="401"/>
      <c r="BN8" s="401"/>
      <c r="BO8" s="401"/>
      <c r="BP8" s="691"/>
      <c r="BQ8" s="348"/>
      <c r="BR8" s="175"/>
      <c r="BS8" s="175"/>
      <c r="BT8" s="174"/>
      <c r="BV8" s="9"/>
      <c r="BW8" s="1"/>
      <c r="BX8" s="1"/>
      <c r="BY8" s="47"/>
      <c r="BZ8" s="47"/>
      <c r="CA8" s="1"/>
      <c r="CB8" s="1"/>
      <c r="CC8" s="73"/>
      <c r="CD8" s="66"/>
      <c r="CF8" s="9"/>
      <c r="CG8" s="1"/>
      <c r="CH8" s="1"/>
      <c r="CI8" s="1"/>
      <c r="CJ8" s="1"/>
      <c r="CK8" s="1"/>
      <c r="CL8" s="1"/>
      <c r="CM8" s="1"/>
      <c r="CN8" s="1"/>
      <c r="CO8" s="1"/>
      <c r="CP8" s="7"/>
      <c r="CS8" s="257" t="s">
        <v>166</v>
      </c>
      <c r="CT8" s="4">
        <f>R18*95%</f>
        <v>9.5</v>
      </c>
      <c r="CU8" s="287"/>
      <c r="CV8" s="287"/>
      <c r="CW8" s="287"/>
      <c r="CX8" s="4"/>
      <c r="CY8" s="4"/>
      <c r="CZ8" s="255"/>
      <c r="DB8" s="281"/>
      <c r="DC8" s="92" t="s">
        <v>110</v>
      </c>
      <c r="DD8" s="49" t="s">
        <v>85</v>
      </c>
      <c r="DE8" s="92" t="s">
        <v>110</v>
      </c>
      <c r="DF8" s="109"/>
      <c r="DG8" s="110" t="str">
        <f>F12</f>
        <v>Data 1</v>
      </c>
      <c r="DH8" s="110" t="str">
        <f t="shared" ref="DH8:DJ8" si="195">G12</f>
        <v>Data 2</v>
      </c>
      <c r="DI8" s="110" t="str">
        <f t="shared" si="195"/>
        <v>Data 3</v>
      </c>
      <c r="DJ8" s="111" t="str">
        <f t="shared" si="195"/>
        <v>Data 4</v>
      </c>
      <c r="DK8" s="685" t="s">
        <v>118</v>
      </c>
      <c r="DL8" s="94">
        <v>1</v>
      </c>
      <c r="DM8" s="687" t="s">
        <v>119</v>
      </c>
      <c r="DN8" s="94">
        <v>1</v>
      </c>
      <c r="DP8" s="255"/>
      <c r="DR8" s="366" t="s">
        <v>206</v>
      </c>
      <c r="DS8" s="367"/>
      <c r="DT8" s="187">
        <v>-3</v>
      </c>
      <c r="DU8" s="187">
        <f>DT8+0.0375</f>
        <v>-2.9624999999999999</v>
      </c>
      <c r="DV8" s="187">
        <f t="shared" ref="DV8:GG8" si="196">DU8+0.0375</f>
        <v>-2.9249999999999998</v>
      </c>
      <c r="DW8" s="187">
        <f t="shared" si="196"/>
        <v>-2.8874999999999997</v>
      </c>
      <c r="DX8" s="187">
        <f t="shared" si="196"/>
        <v>-2.8499999999999996</v>
      </c>
      <c r="DY8" s="187">
        <f t="shared" si="196"/>
        <v>-2.8124999999999996</v>
      </c>
      <c r="DZ8" s="187">
        <f t="shared" si="196"/>
        <v>-2.7749999999999995</v>
      </c>
      <c r="EA8" s="187">
        <f t="shared" si="196"/>
        <v>-2.7374999999999994</v>
      </c>
      <c r="EB8" s="187">
        <f t="shared" si="196"/>
        <v>-2.6999999999999993</v>
      </c>
      <c r="EC8" s="187">
        <f t="shared" si="196"/>
        <v>-2.6624999999999992</v>
      </c>
      <c r="ED8" s="187">
        <f t="shared" si="196"/>
        <v>-2.6249999999999991</v>
      </c>
      <c r="EE8" s="187">
        <f t="shared" si="196"/>
        <v>-2.587499999999999</v>
      </c>
      <c r="EF8" s="187">
        <f t="shared" si="196"/>
        <v>-2.5499999999999989</v>
      </c>
      <c r="EG8" s="187">
        <f t="shared" si="196"/>
        <v>-2.5124999999999988</v>
      </c>
      <c r="EH8" s="187">
        <f t="shared" si="196"/>
        <v>-2.4749999999999988</v>
      </c>
      <c r="EI8" s="187">
        <f t="shared" si="196"/>
        <v>-2.4374999999999987</v>
      </c>
      <c r="EJ8" s="187">
        <f t="shared" si="196"/>
        <v>-2.3999999999999986</v>
      </c>
      <c r="EK8" s="187">
        <f t="shared" si="196"/>
        <v>-2.3624999999999985</v>
      </c>
      <c r="EL8" s="187">
        <f t="shared" si="196"/>
        <v>-2.3249999999999984</v>
      </c>
      <c r="EM8" s="187">
        <f t="shared" si="196"/>
        <v>-2.2874999999999983</v>
      </c>
      <c r="EN8" s="187">
        <f t="shared" si="196"/>
        <v>-2.2499999999999982</v>
      </c>
      <c r="EO8" s="187">
        <f t="shared" si="196"/>
        <v>-2.2124999999999981</v>
      </c>
      <c r="EP8" s="187">
        <f t="shared" si="196"/>
        <v>-2.174999999999998</v>
      </c>
      <c r="EQ8" s="187">
        <f t="shared" si="196"/>
        <v>-2.137499999999998</v>
      </c>
      <c r="ER8" s="187">
        <f t="shared" si="196"/>
        <v>-2.0999999999999979</v>
      </c>
      <c r="ES8" s="187">
        <f t="shared" si="196"/>
        <v>-2.0624999999999978</v>
      </c>
      <c r="ET8" s="187">
        <f t="shared" si="196"/>
        <v>-2.0249999999999977</v>
      </c>
      <c r="EU8" s="187">
        <f t="shared" si="196"/>
        <v>-1.9874999999999976</v>
      </c>
      <c r="EV8" s="187">
        <f t="shared" si="196"/>
        <v>-1.9499999999999975</v>
      </c>
      <c r="EW8" s="187">
        <f t="shared" si="196"/>
        <v>-1.9124999999999974</v>
      </c>
      <c r="EX8" s="187">
        <f t="shared" si="196"/>
        <v>-1.8749999999999973</v>
      </c>
      <c r="EY8" s="187">
        <f t="shared" si="196"/>
        <v>-1.8374999999999972</v>
      </c>
      <c r="EZ8" s="187">
        <f t="shared" si="196"/>
        <v>-1.7999999999999972</v>
      </c>
      <c r="FA8" s="187">
        <f t="shared" si="196"/>
        <v>-1.7624999999999971</v>
      </c>
      <c r="FB8" s="187">
        <f t="shared" si="196"/>
        <v>-1.724999999999997</v>
      </c>
      <c r="FC8" s="187">
        <f t="shared" si="196"/>
        <v>-1.6874999999999969</v>
      </c>
      <c r="FD8" s="187">
        <f t="shared" si="196"/>
        <v>-1.6499999999999968</v>
      </c>
      <c r="FE8" s="187">
        <f t="shared" si="196"/>
        <v>-1.6124999999999967</v>
      </c>
      <c r="FF8" s="187">
        <f t="shared" si="196"/>
        <v>-1.5749999999999966</v>
      </c>
      <c r="FG8" s="187">
        <f t="shared" si="196"/>
        <v>-1.5374999999999965</v>
      </c>
      <c r="FH8" s="187">
        <f t="shared" si="196"/>
        <v>-1.4999999999999964</v>
      </c>
      <c r="FI8" s="187">
        <f t="shared" si="196"/>
        <v>-1.4624999999999964</v>
      </c>
      <c r="FJ8" s="187">
        <f t="shared" si="196"/>
        <v>-1.4249999999999963</v>
      </c>
      <c r="FK8" s="187">
        <f t="shared" si="196"/>
        <v>-1.3874999999999962</v>
      </c>
      <c r="FL8" s="187">
        <f t="shared" si="196"/>
        <v>-1.3499999999999961</v>
      </c>
      <c r="FM8" s="187">
        <f t="shared" si="196"/>
        <v>-1.312499999999996</v>
      </c>
      <c r="FN8" s="187">
        <f t="shared" si="196"/>
        <v>-1.2749999999999959</v>
      </c>
      <c r="FO8" s="187">
        <f t="shared" si="196"/>
        <v>-1.2374999999999958</v>
      </c>
      <c r="FP8" s="187">
        <f t="shared" si="196"/>
        <v>-1.1999999999999957</v>
      </c>
      <c r="FQ8" s="187">
        <f t="shared" si="196"/>
        <v>-1.1624999999999956</v>
      </c>
      <c r="FR8" s="187">
        <f t="shared" si="196"/>
        <v>-1.1249999999999956</v>
      </c>
      <c r="FS8" s="187">
        <f t="shared" si="196"/>
        <v>-1.0874999999999955</v>
      </c>
      <c r="FT8" s="187">
        <f t="shared" si="196"/>
        <v>-1.0499999999999954</v>
      </c>
      <c r="FU8" s="187">
        <f t="shared" si="196"/>
        <v>-1.0124999999999953</v>
      </c>
      <c r="FV8" s="187">
        <f t="shared" si="196"/>
        <v>-0.97499999999999531</v>
      </c>
      <c r="FW8" s="187">
        <f t="shared" si="196"/>
        <v>-0.93749999999999534</v>
      </c>
      <c r="FX8" s="187">
        <f t="shared" si="196"/>
        <v>-0.89999999999999536</v>
      </c>
      <c r="FY8" s="187">
        <f t="shared" si="196"/>
        <v>-0.86249999999999538</v>
      </c>
      <c r="FZ8" s="187">
        <f t="shared" si="196"/>
        <v>-0.8249999999999954</v>
      </c>
      <c r="GA8" s="187">
        <f t="shared" si="196"/>
        <v>-0.78749999999999543</v>
      </c>
      <c r="GB8" s="187">
        <f t="shared" si="196"/>
        <v>-0.74999999999999545</v>
      </c>
      <c r="GC8" s="187">
        <f t="shared" si="196"/>
        <v>-0.71249999999999547</v>
      </c>
      <c r="GD8" s="187">
        <f t="shared" si="196"/>
        <v>-0.67499999999999549</v>
      </c>
      <c r="GE8" s="187">
        <f t="shared" si="196"/>
        <v>-0.63749999999999551</v>
      </c>
      <c r="GF8" s="187">
        <f t="shared" si="196"/>
        <v>-0.59999999999999554</v>
      </c>
      <c r="GG8" s="187">
        <f t="shared" si="196"/>
        <v>-0.56249999999999556</v>
      </c>
      <c r="GH8" s="187">
        <f t="shared" ref="GH8:IS8" si="197">GG8+0.0375</f>
        <v>-0.52499999999999558</v>
      </c>
      <c r="GI8" s="187">
        <f t="shared" si="197"/>
        <v>-0.4874999999999956</v>
      </c>
      <c r="GJ8" s="187">
        <f t="shared" si="197"/>
        <v>-0.44999999999999563</v>
      </c>
      <c r="GK8" s="187">
        <f t="shared" si="197"/>
        <v>-0.41249999999999565</v>
      </c>
      <c r="GL8" s="187">
        <f t="shared" si="197"/>
        <v>-0.37499999999999567</v>
      </c>
      <c r="GM8" s="187">
        <f t="shared" si="197"/>
        <v>-0.33749999999999569</v>
      </c>
      <c r="GN8" s="187">
        <f t="shared" si="197"/>
        <v>-0.29999999999999571</v>
      </c>
      <c r="GO8" s="187">
        <f t="shared" si="197"/>
        <v>-0.26249999999999574</v>
      </c>
      <c r="GP8" s="187">
        <f t="shared" si="197"/>
        <v>-0.22499999999999573</v>
      </c>
      <c r="GQ8" s="187">
        <f t="shared" si="197"/>
        <v>-0.18749999999999573</v>
      </c>
      <c r="GR8" s="187">
        <f t="shared" si="197"/>
        <v>-0.14999999999999572</v>
      </c>
      <c r="GS8" s="187">
        <f t="shared" si="197"/>
        <v>-0.11249999999999571</v>
      </c>
      <c r="GT8" s="187">
        <f t="shared" si="197"/>
        <v>-7.4999999999995709E-2</v>
      </c>
      <c r="GU8" s="187">
        <f t="shared" si="197"/>
        <v>-3.749999999999571E-2</v>
      </c>
      <c r="GV8" s="187">
        <f t="shared" si="197"/>
        <v>4.2882364326146671E-15</v>
      </c>
      <c r="GW8" s="187">
        <f t="shared" si="197"/>
        <v>3.7500000000004287E-2</v>
      </c>
      <c r="GX8" s="187">
        <f t="shared" si="197"/>
        <v>7.5000000000004285E-2</v>
      </c>
      <c r="GY8" s="187">
        <f t="shared" si="197"/>
        <v>0.11250000000000429</v>
      </c>
      <c r="GZ8" s="187">
        <f t="shared" si="197"/>
        <v>0.1500000000000043</v>
      </c>
      <c r="HA8" s="187">
        <f t="shared" si="197"/>
        <v>0.1875000000000043</v>
      </c>
      <c r="HB8" s="187">
        <f t="shared" si="197"/>
        <v>0.22500000000000431</v>
      </c>
      <c r="HC8" s="187">
        <f t="shared" si="197"/>
        <v>0.26250000000000429</v>
      </c>
      <c r="HD8" s="187">
        <f t="shared" si="197"/>
        <v>0.30000000000000426</v>
      </c>
      <c r="HE8" s="187">
        <f t="shared" si="197"/>
        <v>0.33750000000000424</v>
      </c>
      <c r="HF8" s="187">
        <f t="shared" si="197"/>
        <v>0.37500000000000422</v>
      </c>
      <c r="HG8" s="187">
        <f t="shared" si="197"/>
        <v>0.4125000000000042</v>
      </c>
      <c r="HH8" s="187">
        <f t="shared" si="197"/>
        <v>0.45000000000000417</v>
      </c>
      <c r="HI8" s="187">
        <f t="shared" si="197"/>
        <v>0.48750000000000415</v>
      </c>
      <c r="HJ8" s="187">
        <f t="shared" si="197"/>
        <v>0.52500000000000413</v>
      </c>
      <c r="HK8" s="187">
        <f t="shared" si="197"/>
        <v>0.56250000000000411</v>
      </c>
      <c r="HL8" s="187">
        <f t="shared" si="197"/>
        <v>0.60000000000000409</v>
      </c>
      <c r="HM8" s="187">
        <f t="shared" si="197"/>
        <v>0.63750000000000406</v>
      </c>
      <c r="HN8" s="187">
        <f t="shared" si="197"/>
        <v>0.67500000000000404</v>
      </c>
      <c r="HO8" s="187">
        <f t="shared" si="197"/>
        <v>0.71250000000000402</v>
      </c>
      <c r="HP8" s="187">
        <f t="shared" si="197"/>
        <v>0.750000000000004</v>
      </c>
      <c r="HQ8" s="187">
        <f t="shared" si="197"/>
        <v>0.78750000000000397</v>
      </c>
      <c r="HR8" s="187">
        <f t="shared" si="197"/>
        <v>0.82500000000000395</v>
      </c>
      <c r="HS8" s="187">
        <f t="shared" si="197"/>
        <v>0.86250000000000393</v>
      </c>
      <c r="HT8" s="187">
        <f t="shared" si="197"/>
        <v>0.90000000000000391</v>
      </c>
      <c r="HU8" s="187">
        <f t="shared" si="197"/>
        <v>0.93750000000000389</v>
      </c>
      <c r="HV8" s="187">
        <f t="shared" si="197"/>
        <v>0.97500000000000386</v>
      </c>
      <c r="HW8" s="187">
        <f t="shared" si="197"/>
        <v>1.012500000000004</v>
      </c>
      <c r="HX8" s="187">
        <f t="shared" si="197"/>
        <v>1.050000000000004</v>
      </c>
      <c r="HY8" s="187">
        <f t="shared" si="197"/>
        <v>1.0875000000000041</v>
      </c>
      <c r="HZ8" s="187">
        <f t="shared" si="197"/>
        <v>1.1250000000000042</v>
      </c>
      <c r="IA8" s="187">
        <f t="shared" si="197"/>
        <v>1.1625000000000043</v>
      </c>
      <c r="IB8" s="187">
        <f t="shared" si="197"/>
        <v>1.2000000000000044</v>
      </c>
      <c r="IC8" s="187">
        <f t="shared" si="197"/>
        <v>1.2375000000000045</v>
      </c>
      <c r="ID8" s="187">
        <f t="shared" si="197"/>
        <v>1.2750000000000046</v>
      </c>
      <c r="IE8" s="187">
        <f t="shared" si="197"/>
        <v>1.3125000000000047</v>
      </c>
      <c r="IF8" s="187">
        <f t="shared" si="197"/>
        <v>1.3500000000000048</v>
      </c>
      <c r="IG8" s="187">
        <f t="shared" si="197"/>
        <v>1.3875000000000048</v>
      </c>
      <c r="IH8" s="187">
        <f t="shared" si="197"/>
        <v>1.4250000000000049</v>
      </c>
      <c r="II8" s="187">
        <f t="shared" si="197"/>
        <v>1.462500000000005</v>
      </c>
      <c r="IJ8" s="187">
        <f t="shared" si="197"/>
        <v>1.5000000000000051</v>
      </c>
      <c r="IK8" s="187">
        <f t="shared" si="197"/>
        <v>1.5375000000000052</v>
      </c>
      <c r="IL8" s="187">
        <f t="shared" si="197"/>
        <v>1.5750000000000053</v>
      </c>
      <c r="IM8" s="187">
        <f t="shared" si="197"/>
        <v>1.6125000000000054</v>
      </c>
      <c r="IN8" s="187">
        <f t="shared" si="197"/>
        <v>1.6500000000000055</v>
      </c>
      <c r="IO8" s="187">
        <f t="shared" si="197"/>
        <v>1.6875000000000056</v>
      </c>
      <c r="IP8" s="187">
        <f t="shared" si="197"/>
        <v>1.7250000000000056</v>
      </c>
      <c r="IQ8" s="187">
        <f t="shared" si="197"/>
        <v>1.7625000000000057</v>
      </c>
      <c r="IR8" s="187">
        <f t="shared" si="197"/>
        <v>1.8000000000000058</v>
      </c>
      <c r="IS8" s="187">
        <f t="shared" si="197"/>
        <v>1.8375000000000059</v>
      </c>
      <c r="IT8" s="187">
        <f t="shared" ref="IT8:JX8" si="198">IS8+0.0375</f>
        <v>1.875000000000006</v>
      </c>
      <c r="IU8" s="187">
        <f t="shared" si="198"/>
        <v>1.9125000000000061</v>
      </c>
      <c r="IV8" s="187">
        <f t="shared" si="198"/>
        <v>1.9500000000000062</v>
      </c>
      <c r="IW8" s="187">
        <f t="shared" si="198"/>
        <v>1.9875000000000063</v>
      </c>
      <c r="IX8" s="187">
        <f t="shared" si="198"/>
        <v>2.0250000000000061</v>
      </c>
      <c r="IY8" s="187">
        <f t="shared" si="198"/>
        <v>2.0625000000000062</v>
      </c>
      <c r="IZ8" s="187">
        <f t="shared" si="198"/>
        <v>2.1000000000000063</v>
      </c>
      <c r="JA8" s="187">
        <f t="shared" si="198"/>
        <v>2.1375000000000064</v>
      </c>
      <c r="JB8" s="187">
        <f t="shared" si="198"/>
        <v>2.1750000000000065</v>
      </c>
      <c r="JC8" s="187">
        <f t="shared" si="198"/>
        <v>2.2125000000000066</v>
      </c>
      <c r="JD8" s="187">
        <f t="shared" si="198"/>
        <v>2.2500000000000067</v>
      </c>
      <c r="JE8" s="187">
        <f t="shared" si="198"/>
        <v>2.2875000000000068</v>
      </c>
      <c r="JF8" s="187">
        <f t="shared" si="198"/>
        <v>2.3250000000000068</v>
      </c>
      <c r="JG8" s="187">
        <f t="shared" si="198"/>
        <v>2.3625000000000069</v>
      </c>
      <c r="JH8" s="187">
        <f t="shared" si="198"/>
        <v>2.400000000000007</v>
      </c>
      <c r="JI8" s="187">
        <f t="shared" si="198"/>
        <v>2.4375000000000071</v>
      </c>
      <c r="JJ8" s="187">
        <f t="shared" si="198"/>
        <v>2.4750000000000072</v>
      </c>
      <c r="JK8" s="187">
        <f t="shared" si="198"/>
        <v>2.5125000000000073</v>
      </c>
      <c r="JL8" s="187">
        <f t="shared" si="198"/>
        <v>2.5500000000000074</v>
      </c>
      <c r="JM8" s="187">
        <f t="shared" si="198"/>
        <v>2.5875000000000075</v>
      </c>
      <c r="JN8" s="187">
        <f t="shared" si="198"/>
        <v>2.6250000000000075</v>
      </c>
      <c r="JO8" s="187">
        <f t="shared" si="198"/>
        <v>2.6625000000000076</v>
      </c>
      <c r="JP8" s="187">
        <f t="shared" si="198"/>
        <v>2.7000000000000077</v>
      </c>
      <c r="JQ8" s="187">
        <f t="shared" si="198"/>
        <v>2.7375000000000078</v>
      </c>
      <c r="JR8" s="187">
        <f t="shared" si="198"/>
        <v>2.7750000000000079</v>
      </c>
      <c r="JS8" s="187">
        <f t="shared" si="198"/>
        <v>2.812500000000008</v>
      </c>
      <c r="JT8" s="187">
        <f t="shared" si="198"/>
        <v>2.8500000000000081</v>
      </c>
      <c r="JU8" s="187">
        <f t="shared" si="198"/>
        <v>2.8875000000000082</v>
      </c>
      <c r="JV8" s="187">
        <f t="shared" si="198"/>
        <v>2.9250000000000083</v>
      </c>
      <c r="JW8" s="187">
        <f t="shared" si="198"/>
        <v>2.9625000000000083</v>
      </c>
      <c r="JX8" s="188">
        <f t="shared" si="198"/>
        <v>3.0000000000000084</v>
      </c>
      <c r="JZ8" s="366" t="s">
        <v>206</v>
      </c>
      <c r="KA8" s="367"/>
      <c r="KB8" s="187">
        <v>-3</v>
      </c>
      <c r="KC8" s="187">
        <f>KB8+0.0375</f>
        <v>-2.9624999999999999</v>
      </c>
      <c r="KD8" s="187">
        <f t="shared" ref="KD8:MO8" si="199">KC8+0.0375</f>
        <v>-2.9249999999999998</v>
      </c>
      <c r="KE8" s="187">
        <f t="shared" si="199"/>
        <v>-2.8874999999999997</v>
      </c>
      <c r="KF8" s="187">
        <f t="shared" si="199"/>
        <v>-2.8499999999999996</v>
      </c>
      <c r="KG8" s="187">
        <f t="shared" si="199"/>
        <v>-2.8124999999999996</v>
      </c>
      <c r="KH8" s="187">
        <f t="shared" si="199"/>
        <v>-2.7749999999999995</v>
      </c>
      <c r="KI8" s="187">
        <f t="shared" si="199"/>
        <v>-2.7374999999999994</v>
      </c>
      <c r="KJ8" s="187">
        <f t="shared" si="199"/>
        <v>-2.6999999999999993</v>
      </c>
      <c r="KK8" s="187">
        <f t="shared" si="199"/>
        <v>-2.6624999999999992</v>
      </c>
      <c r="KL8" s="187">
        <f t="shared" si="199"/>
        <v>-2.6249999999999991</v>
      </c>
      <c r="KM8" s="187">
        <f t="shared" si="199"/>
        <v>-2.587499999999999</v>
      </c>
      <c r="KN8" s="187">
        <f t="shared" si="199"/>
        <v>-2.5499999999999989</v>
      </c>
      <c r="KO8" s="187">
        <f t="shared" si="199"/>
        <v>-2.5124999999999988</v>
      </c>
      <c r="KP8" s="187">
        <f t="shared" si="199"/>
        <v>-2.4749999999999988</v>
      </c>
      <c r="KQ8" s="187">
        <f t="shared" si="199"/>
        <v>-2.4374999999999987</v>
      </c>
      <c r="KR8" s="187">
        <f t="shared" si="199"/>
        <v>-2.3999999999999986</v>
      </c>
      <c r="KS8" s="187">
        <f t="shared" si="199"/>
        <v>-2.3624999999999985</v>
      </c>
      <c r="KT8" s="187">
        <f t="shared" si="199"/>
        <v>-2.3249999999999984</v>
      </c>
      <c r="KU8" s="187">
        <f t="shared" si="199"/>
        <v>-2.2874999999999983</v>
      </c>
      <c r="KV8" s="187">
        <f t="shared" si="199"/>
        <v>-2.2499999999999982</v>
      </c>
      <c r="KW8" s="187">
        <f t="shared" si="199"/>
        <v>-2.2124999999999981</v>
      </c>
      <c r="KX8" s="187">
        <f t="shared" si="199"/>
        <v>-2.174999999999998</v>
      </c>
      <c r="KY8" s="187">
        <f t="shared" si="199"/>
        <v>-2.137499999999998</v>
      </c>
      <c r="KZ8" s="187">
        <f t="shared" si="199"/>
        <v>-2.0999999999999979</v>
      </c>
      <c r="LA8" s="187">
        <f t="shared" si="199"/>
        <v>-2.0624999999999978</v>
      </c>
      <c r="LB8" s="187">
        <f t="shared" si="199"/>
        <v>-2.0249999999999977</v>
      </c>
      <c r="LC8" s="187">
        <f t="shared" si="199"/>
        <v>-1.9874999999999976</v>
      </c>
      <c r="LD8" s="187">
        <f t="shared" si="199"/>
        <v>-1.9499999999999975</v>
      </c>
      <c r="LE8" s="187">
        <f t="shared" si="199"/>
        <v>-1.9124999999999974</v>
      </c>
      <c r="LF8" s="187">
        <f t="shared" si="199"/>
        <v>-1.8749999999999973</v>
      </c>
      <c r="LG8" s="187">
        <f t="shared" si="199"/>
        <v>-1.8374999999999972</v>
      </c>
      <c r="LH8" s="187">
        <f t="shared" si="199"/>
        <v>-1.7999999999999972</v>
      </c>
      <c r="LI8" s="187">
        <f t="shared" si="199"/>
        <v>-1.7624999999999971</v>
      </c>
      <c r="LJ8" s="187">
        <f t="shared" si="199"/>
        <v>-1.724999999999997</v>
      </c>
      <c r="LK8" s="187">
        <f t="shared" si="199"/>
        <v>-1.6874999999999969</v>
      </c>
      <c r="LL8" s="187">
        <f t="shared" si="199"/>
        <v>-1.6499999999999968</v>
      </c>
      <c r="LM8" s="187">
        <f t="shared" si="199"/>
        <v>-1.6124999999999967</v>
      </c>
      <c r="LN8" s="187">
        <f t="shared" si="199"/>
        <v>-1.5749999999999966</v>
      </c>
      <c r="LO8" s="187">
        <f t="shared" si="199"/>
        <v>-1.5374999999999965</v>
      </c>
      <c r="LP8" s="187">
        <f t="shared" si="199"/>
        <v>-1.4999999999999964</v>
      </c>
      <c r="LQ8" s="187">
        <f t="shared" si="199"/>
        <v>-1.4624999999999964</v>
      </c>
      <c r="LR8" s="187">
        <f t="shared" si="199"/>
        <v>-1.4249999999999963</v>
      </c>
      <c r="LS8" s="187">
        <f t="shared" si="199"/>
        <v>-1.3874999999999962</v>
      </c>
      <c r="LT8" s="187">
        <f t="shared" si="199"/>
        <v>-1.3499999999999961</v>
      </c>
      <c r="LU8" s="187">
        <f t="shared" si="199"/>
        <v>-1.312499999999996</v>
      </c>
      <c r="LV8" s="187">
        <f t="shared" si="199"/>
        <v>-1.2749999999999959</v>
      </c>
      <c r="LW8" s="187">
        <f t="shared" si="199"/>
        <v>-1.2374999999999958</v>
      </c>
      <c r="LX8" s="187">
        <f t="shared" si="199"/>
        <v>-1.1999999999999957</v>
      </c>
      <c r="LY8" s="187">
        <f t="shared" si="199"/>
        <v>-1.1624999999999956</v>
      </c>
      <c r="LZ8" s="187">
        <f t="shared" si="199"/>
        <v>-1.1249999999999956</v>
      </c>
      <c r="MA8" s="187">
        <f t="shared" si="199"/>
        <v>-1.0874999999999955</v>
      </c>
      <c r="MB8" s="187">
        <f t="shared" si="199"/>
        <v>-1.0499999999999954</v>
      </c>
      <c r="MC8" s="187">
        <f t="shared" si="199"/>
        <v>-1.0124999999999953</v>
      </c>
      <c r="MD8" s="187">
        <f t="shared" si="199"/>
        <v>-0.97499999999999531</v>
      </c>
      <c r="ME8" s="187">
        <f t="shared" si="199"/>
        <v>-0.93749999999999534</v>
      </c>
      <c r="MF8" s="187">
        <f t="shared" si="199"/>
        <v>-0.89999999999999536</v>
      </c>
      <c r="MG8" s="187">
        <f t="shared" si="199"/>
        <v>-0.86249999999999538</v>
      </c>
      <c r="MH8" s="187">
        <f t="shared" si="199"/>
        <v>-0.8249999999999954</v>
      </c>
      <c r="MI8" s="187">
        <f t="shared" si="199"/>
        <v>-0.78749999999999543</v>
      </c>
      <c r="MJ8" s="187">
        <f t="shared" si="199"/>
        <v>-0.74999999999999545</v>
      </c>
      <c r="MK8" s="187">
        <f t="shared" si="199"/>
        <v>-0.71249999999999547</v>
      </c>
      <c r="ML8" s="187">
        <f t="shared" si="199"/>
        <v>-0.67499999999999549</v>
      </c>
      <c r="MM8" s="187">
        <f t="shared" si="199"/>
        <v>-0.63749999999999551</v>
      </c>
      <c r="MN8" s="187">
        <f t="shared" si="199"/>
        <v>-0.59999999999999554</v>
      </c>
      <c r="MO8" s="187">
        <f t="shared" si="199"/>
        <v>-0.56249999999999556</v>
      </c>
      <c r="MP8" s="187">
        <f t="shared" ref="MP8:PA8" si="200">MO8+0.0375</f>
        <v>-0.52499999999999558</v>
      </c>
      <c r="MQ8" s="187">
        <f t="shared" si="200"/>
        <v>-0.4874999999999956</v>
      </c>
      <c r="MR8" s="187">
        <f t="shared" si="200"/>
        <v>-0.44999999999999563</v>
      </c>
      <c r="MS8" s="187">
        <f t="shared" si="200"/>
        <v>-0.41249999999999565</v>
      </c>
      <c r="MT8" s="187">
        <f t="shared" si="200"/>
        <v>-0.37499999999999567</v>
      </c>
      <c r="MU8" s="187">
        <f t="shared" si="200"/>
        <v>-0.33749999999999569</v>
      </c>
      <c r="MV8" s="187">
        <f t="shared" si="200"/>
        <v>-0.29999999999999571</v>
      </c>
      <c r="MW8" s="187">
        <f t="shared" si="200"/>
        <v>-0.26249999999999574</v>
      </c>
      <c r="MX8" s="187">
        <f t="shared" si="200"/>
        <v>-0.22499999999999573</v>
      </c>
      <c r="MY8" s="187">
        <f t="shared" si="200"/>
        <v>-0.18749999999999573</v>
      </c>
      <c r="MZ8" s="187">
        <f t="shared" si="200"/>
        <v>-0.14999999999999572</v>
      </c>
      <c r="NA8" s="187">
        <f t="shared" si="200"/>
        <v>-0.11249999999999571</v>
      </c>
      <c r="NB8" s="187">
        <f t="shared" si="200"/>
        <v>-7.4999999999995709E-2</v>
      </c>
      <c r="NC8" s="187">
        <f t="shared" si="200"/>
        <v>-3.749999999999571E-2</v>
      </c>
      <c r="ND8" s="187">
        <f t="shared" si="200"/>
        <v>4.2882364326146671E-15</v>
      </c>
      <c r="NE8" s="187">
        <f t="shared" si="200"/>
        <v>3.7500000000004287E-2</v>
      </c>
      <c r="NF8" s="187">
        <f t="shared" si="200"/>
        <v>7.5000000000004285E-2</v>
      </c>
      <c r="NG8" s="187">
        <f t="shared" si="200"/>
        <v>0.11250000000000429</v>
      </c>
      <c r="NH8" s="187">
        <f t="shared" si="200"/>
        <v>0.1500000000000043</v>
      </c>
      <c r="NI8" s="187">
        <f t="shared" si="200"/>
        <v>0.1875000000000043</v>
      </c>
      <c r="NJ8" s="187">
        <f t="shared" si="200"/>
        <v>0.22500000000000431</v>
      </c>
      <c r="NK8" s="187">
        <f t="shared" si="200"/>
        <v>0.26250000000000429</v>
      </c>
      <c r="NL8" s="187">
        <f t="shared" si="200"/>
        <v>0.30000000000000426</v>
      </c>
      <c r="NM8" s="187">
        <f t="shared" si="200"/>
        <v>0.33750000000000424</v>
      </c>
      <c r="NN8" s="187">
        <f t="shared" si="200"/>
        <v>0.37500000000000422</v>
      </c>
      <c r="NO8" s="187">
        <f t="shared" si="200"/>
        <v>0.4125000000000042</v>
      </c>
      <c r="NP8" s="187">
        <f t="shared" si="200"/>
        <v>0.45000000000000417</v>
      </c>
      <c r="NQ8" s="187">
        <f t="shared" si="200"/>
        <v>0.48750000000000415</v>
      </c>
      <c r="NR8" s="187">
        <f t="shared" si="200"/>
        <v>0.52500000000000413</v>
      </c>
      <c r="NS8" s="187">
        <f t="shared" si="200"/>
        <v>0.56250000000000411</v>
      </c>
      <c r="NT8" s="187">
        <f t="shared" si="200"/>
        <v>0.60000000000000409</v>
      </c>
      <c r="NU8" s="187">
        <f t="shared" si="200"/>
        <v>0.63750000000000406</v>
      </c>
      <c r="NV8" s="187">
        <f t="shared" si="200"/>
        <v>0.67500000000000404</v>
      </c>
      <c r="NW8" s="187">
        <f t="shared" si="200"/>
        <v>0.71250000000000402</v>
      </c>
      <c r="NX8" s="187">
        <f t="shared" si="200"/>
        <v>0.750000000000004</v>
      </c>
      <c r="NY8" s="187">
        <f t="shared" si="200"/>
        <v>0.78750000000000397</v>
      </c>
      <c r="NZ8" s="187">
        <f t="shared" si="200"/>
        <v>0.82500000000000395</v>
      </c>
      <c r="OA8" s="187">
        <f t="shared" si="200"/>
        <v>0.86250000000000393</v>
      </c>
      <c r="OB8" s="187">
        <f t="shared" si="200"/>
        <v>0.90000000000000391</v>
      </c>
      <c r="OC8" s="187">
        <f t="shared" si="200"/>
        <v>0.93750000000000389</v>
      </c>
      <c r="OD8" s="187">
        <f t="shared" si="200"/>
        <v>0.97500000000000386</v>
      </c>
      <c r="OE8" s="187">
        <f t="shared" si="200"/>
        <v>1.012500000000004</v>
      </c>
      <c r="OF8" s="187">
        <f t="shared" si="200"/>
        <v>1.050000000000004</v>
      </c>
      <c r="OG8" s="187">
        <f t="shared" si="200"/>
        <v>1.0875000000000041</v>
      </c>
      <c r="OH8" s="187">
        <f t="shared" si="200"/>
        <v>1.1250000000000042</v>
      </c>
      <c r="OI8" s="187">
        <f t="shared" si="200"/>
        <v>1.1625000000000043</v>
      </c>
      <c r="OJ8" s="187">
        <f t="shared" si="200"/>
        <v>1.2000000000000044</v>
      </c>
      <c r="OK8" s="187">
        <f t="shared" si="200"/>
        <v>1.2375000000000045</v>
      </c>
      <c r="OL8" s="187">
        <f t="shared" si="200"/>
        <v>1.2750000000000046</v>
      </c>
      <c r="OM8" s="187">
        <f t="shared" si="200"/>
        <v>1.3125000000000047</v>
      </c>
      <c r="ON8" s="187">
        <f t="shared" si="200"/>
        <v>1.3500000000000048</v>
      </c>
      <c r="OO8" s="187">
        <f t="shared" si="200"/>
        <v>1.3875000000000048</v>
      </c>
      <c r="OP8" s="187">
        <f t="shared" si="200"/>
        <v>1.4250000000000049</v>
      </c>
      <c r="OQ8" s="187">
        <f t="shared" si="200"/>
        <v>1.462500000000005</v>
      </c>
      <c r="OR8" s="187">
        <f t="shared" si="200"/>
        <v>1.5000000000000051</v>
      </c>
      <c r="OS8" s="187">
        <f t="shared" si="200"/>
        <v>1.5375000000000052</v>
      </c>
      <c r="OT8" s="187">
        <f t="shared" si="200"/>
        <v>1.5750000000000053</v>
      </c>
      <c r="OU8" s="187">
        <f t="shared" si="200"/>
        <v>1.6125000000000054</v>
      </c>
      <c r="OV8" s="187">
        <f t="shared" si="200"/>
        <v>1.6500000000000055</v>
      </c>
      <c r="OW8" s="187">
        <f t="shared" si="200"/>
        <v>1.6875000000000056</v>
      </c>
      <c r="OX8" s="187">
        <f t="shared" si="200"/>
        <v>1.7250000000000056</v>
      </c>
      <c r="OY8" s="187">
        <f t="shared" si="200"/>
        <v>1.7625000000000057</v>
      </c>
      <c r="OZ8" s="187">
        <f t="shared" si="200"/>
        <v>1.8000000000000058</v>
      </c>
      <c r="PA8" s="187">
        <f t="shared" si="200"/>
        <v>1.8375000000000059</v>
      </c>
      <c r="PB8" s="187">
        <f t="shared" ref="PB8:QF8" si="201">PA8+0.0375</f>
        <v>1.875000000000006</v>
      </c>
      <c r="PC8" s="187">
        <f t="shared" si="201"/>
        <v>1.9125000000000061</v>
      </c>
      <c r="PD8" s="187">
        <f t="shared" si="201"/>
        <v>1.9500000000000062</v>
      </c>
      <c r="PE8" s="187">
        <f t="shared" si="201"/>
        <v>1.9875000000000063</v>
      </c>
      <c r="PF8" s="187">
        <f t="shared" si="201"/>
        <v>2.0250000000000061</v>
      </c>
      <c r="PG8" s="187">
        <f t="shared" si="201"/>
        <v>2.0625000000000062</v>
      </c>
      <c r="PH8" s="187">
        <f t="shared" si="201"/>
        <v>2.1000000000000063</v>
      </c>
      <c r="PI8" s="187">
        <f t="shared" si="201"/>
        <v>2.1375000000000064</v>
      </c>
      <c r="PJ8" s="187">
        <f t="shared" si="201"/>
        <v>2.1750000000000065</v>
      </c>
      <c r="PK8" s="187">
        <f t="shared" si="201"/>
        <v>2.2125000000000066</v>
      </c>
      <c r="PL8" s="187">
        <f t="shared" si="201"/>
        <v>2.2500000000000067</v>
      </c>
      <c r="PM8" s="187">
        <f t="shared" si="201"/>
        <v>2.2875000000000068</v>
      </c>
      <c r="PN8" s="187">
        <f t="shared" si="201"/>
        <v>2.3250000000000068</v>
      </c>
      <c r="PO8" s="187">
        <f t="shared" si="201"/>
        <v>2.3625000000000069</v>
      </c>
      <c r="PP8" s="187">
        <f t="shared" si="201"/>
        <v>2.400000000000007</v>
      </c>
      <c r="PQ8" s="187">
        <f t="shared" si="201"/>
        <v>2.4375000000000071</v>
      </c>
      <c r="PR8" s="187">
        <f t="shared" si="201"/>
        <v>2.4750000000000072</v>
      </c>
      <c r="PS8" s="187">
        <f t="shared" si="201"/>
        <v>2.5125000000000073</v>
      </c>
      <c r="PT8" s="187">
        <f t="shared" si="201"/>
        <v>2.5500000000000074</v>
      </c>
      <c r="PU8" s="187">
        <f t="shared" si="201"/>
        <v>2.5875000000000075</v>
      </c>
      <c r="PV8" s="187">
        <f t="shared" si="201"/>
        <v>2.6250000000000075</v>
      </c>
      <c r="PW8" s="187">
        <f t="shared" si="201"/>
        <v>2.6625000000000076</v>
      </c>
      <c r="PX8" s="187">
        <f t="shared" si="201"/>
        <v>2.7000000000000077</v>
      </c>
      <c r="PY8" s="187">
        <f t="shared" si="201"/>
        <v>2.7375000000000078</v>
      </c>
      <c r="PZ8" s="187">
        <f t="shared" si="201"/>
        <v>2.7750000000000079</v>
      </c>
      <c r="QA8" s="187">
        <f t="shared" si="201"/>
        <v>2.812500000000008</v>
      </c>
      <c r="QB8" s="187">
        <f t="shared" si="201"/>
        <v>2.8500000000000081</v>
      </c>
      <c r="QC8" s="187">
        <f t="shared" si="201"/>
        <v>2.8875000000000082</v>
      </c>
      <c r="QD8" s="187">
        <f t="shared" si="201"/>
        <v>2.9250000000000083</v>
      </c>
      <c r="QE8" s="187">
        <f t="shared" si="201"/>
        <v>2.9625000000000083</v>
      </c>
      <c r="QF8" s="188">
        <f t="shared" si="201"/>
        <v>3.0000000000000084</v>
      </c>
    </row>
    <row r="9" spans="1:448" ht="24" customHeight="1" thickBot="1">
      <c r="A9" s="172"/>
      <c r="B9" s="502" t="s">
        <v>125</v>
      </c>
      <c r="C9" s="503"/>
      <c r="D9" s="503"/>
      <c r="E9" s="503"/>
      <c r="F9" s="339"/>
      <c r="G9" s="198" t="s">
        <v>28</v>
      </c>
      <c r="H9" s="504"/>
      <c r="I9" s="505"/>
      <c r="J9" s="505"/>
      <c r="K9" s="505"/>
      <c r="L9" s="505"/>
      <c r="M9" s="505"/>
      <c r="N9" s="505"/>
      <c r="O9" s="505"/>
      <c r="P9" s="505"/>
      <c r="Q9" s="505"/>
      <c r="R9" s="506"/>
      <c r="S9" s="507" t="s">
        <v>29</v>
      </c>
      <c r="T9" s="503"/>
      <c r="U9" s="503"/>
      <c r="V9" s="503"/>
      <c r="W9" s="503"/>
      <c r="X9" s="503"/>
      <c r="Y9" s="503"/>
      <c r="Z9" s="503"/>
      <c r="AA9" s="503"/>
      <c r="AB9" s="510"/>
      <c r="AC9" s="511"/>
      <c r="AD9" s="511"/>
      <c r="AE9" s="511"/>
      <c r="AF9" s="511"/>
      <c r="AG9" s="511"/>
      <c r="AH9" s="511"/>
      <c r="AI9" s="511"/>
      <c r="AJ9" s="511"/>
      <c r="AK9" s="511"/>
      <c r="AL9" s="511"/>
      <c r="AM9" s="511"/>
      <c r="AN9" s="511"/>
      <c r="AO9" s="511"/>
      <c r="AP9" s="511"/>
      <c r="AQ9" s="512"/>
      <c r="AR9" s="507" t="s">
        <v>30</v>
      </c>
      <c r="AS9" s="503"/>
      <c r="AT9" s="503"/>
      <c r="AU9" s="503"/>
      <c r="AV9" s="503"/>
      <c r="AW9" s="503"/>
      <c r="AX9" s="510"/>
      <c r="AY9" s="511"/>
      <c r="AZ9" s="511"/>
      <c r="BA9" s="511"/>
      <c r="BB9" s="511"/>
      <c r="BC9" s="511"/>
      <c r="BD9" s="511"/>
      <c r="BE9" s="511"/>
      <c r="BF9" s="511"/>
      <c r="BG9" s="511"/>
      <c r="BH9" s="511"/>
      <c r="BI9" s="511"/>
      <c r="BJ9" s="511"/>
      <c r="BK9" s="511"/>
      <c r="BL9" s="511"/>
      <c r="BM9" s="511"/>
      <c r="BN9" s="511"/>
      <c r="BO9" s="511"/>
      <c r="BP9" s="692"/>
      <c r="BQ9" s="348"/>
      <c r="BR9" s="172"/>
      <c r="BS9" s="172"/>
      <c r="BT9" s="174"/>
      <c r="BV9" s="9"/>
      <c r="BW9" s="447" t="s">
        <v>48</v>
      </c>
      <c r="BX9" s="447"/>
      <c r="BY9" s="47"/>
      <c r="CA9" s="1"/>
      <c r="CB9" s="1"/>
      <c r="CC9" s="73"/>
      <c r="CD9" s="66"/>
      <c r="CF9" s="9"/>
      <c r="CG9" s="19"/>
      <c r="CH9" s="72" t="s">
        <v>16</v>
      </c>
      <c r="CI9" s="72" t="s">
        <v>24</v>
      </c>
      <c r="CJ9" s="72" t="s">
        <v>9</v>
      </c>
      <c r="CK9" s="72" t="s">
        <v>10</v>
      </c>
      <c r="CL9" s="72" t="s">
        <v>18</v>
      </c>
      <c r="CM9" s="72" t="s">
        <v>2</v>
      </c>
      <c r="CN9" s="72" t="s">
        <v>1</v>
      </c>
      <c r="CO9" s="72" t="s">
        <v>19</v>
      </c>
      <c r="CP9" s="7"/>
      <c r="CS9" s="257" t="s">
        <v>167</v>
      </c>
      <c r="CT9" s="4">
        <f>(CT7-CT8)/20</f>
        <v>0.36500000000000005</v>
      </c>
      <c r="CU9" s="287"/>
      <c r="CV9" s="287"/>
      <c r="CW9" s="287"/>
      <c r="CX9" s="4"/>
      <c r="CY9" s="4"/>
      <c r="CZ9" s="7"/>
      <c r="DA9" s="279"/>
      <c r="DB9" s="9"/>
      <c r="DC9" s="80" t="s">
        <v>105</v>
      </c>
      <c r="DD9" s="282" t="str">
        <f>IF(U8="","",IF(U8=DE4,DC4,IF(U8=DF4,DC4,IF(U8=DG4,DC4,IF(U8=DH4,DC4,IF(U8=DI4,DC4,IF(U8=DJ4,DC4,IF(U8=DK4,DC4,IF(U8=DL4,DC4,IF(U8=DM4,DC4,IF(U8=DE6,DC6,IF(U8=DF6,DC6,IF(U8=DG6,DC6,IF(U8=DH6,DC6,IF(U8=DI6,DC6,IF(U8=DJ6,DC6,IF(U8=DE7,DC7,DC8)))))))))))))))))</f>
        <v>QA-2</v>
      </c>
      <c r="DE9" s="4"/>
      <c r="DF9" s="112" t="s">
        <v>106</v>
      </c>
      <c r="DG9" s="108" t="str">
        <f>AA38</f>
        <v/>
      </c>
      <c r="DH9" s="108" t="str">
        <f>AE38</f>
        <v/>
      </c>
      <c r="DI9" s="108" t="str">
        <f>AI38</f>
        <v/>
      </c>
      <c r="DJ9" s="113" t="str">
        <f>AM38</f>
        <v/>
      </c>
      <c r="DK9" s="686"/>
      <c r="DL9" s="96">
        <v>1.33</v>
      </c>
      <c r="DM9" s="688"/>
      <c r="DN9" s="95">
        <v>1.33</v>
      </c>
      <c r="DO9" s="4"/>
      <c r="DP9" s="7"/>
      <c r="DR9" s="364" t="s">
        <v>204</v>
      </c>
      <c r="DS9" s="365"/>
      <c r="DT9" s="285" t="e">
        <f>+DT8*$DS$37+$DS$31</f>
        <v>#VALUE!</v>
      </c>
      <c r="DU9" s="285" t="e">
        <f t="shared" ref="DU9:EY9" si="202">+DU8*$DS$37+$DS$31</f>
        <v>#VALUE!</v>
      </c>
      <c r="DV9" s="285" t="e">
        <f t="shared" si="202"/>
        <v>#VALUE!</v>
      </c>
      <c r="DW9" s="285" t="e">
        <f t="shared" si="202"/>
        <v>#VALUE!</v>
      </c>
      <c r="DX9" s="285" t="e">
        <f t="shared" si="202"/>
        <v>#VALUE!</v>
      </c>
      <c r="DY9" s="285" t="e">
        <f t="shared" si="202"/>
        <v>#VALUE!</v>
      </c>
      <c r="DZ9" s="285" t="e">
        <f t="shared" si="202"/>
        <v>#VALUE!</v>
      </c>
      <c r="EA9" s="285" t="e">
        <f t="shared" si="202"/>
        <v>#VALUE!</v>
      </c>
      <c r="EB9" s="285" t="e">
        <f t="shared" si="202"/>
        <v>#VALUE!</v>
      </c>
      <c r="EC9" s="285" t="e">
        <f t="shared" si="202"/>
        <v>#VALUE!</v>
      </c>
      <c r="ED9" s="285" t="e">
        <f t="shared" si="202"/>
        <v>#VALUE!</v>
      </c>
      <c r="EE9" s="285" t="e">
        <f t="shared" si="202"/>
        <v>#VALUE!</v>
      </c>
      <c r="EF9" s="285" t="e">
        <f t="shared" si="202"/>
        <v>#VALUE!</v>
      </c>
      <c r="EG9" s="285" t="e">
        <f t="shared" si="202"/>
        <v>#VALUE!</v>
      </c>
      <c r="EH9" s="285" t="e">
        <f t="shared" si="202"/>
        <v>#VALUE!</v>
      </c>
      <c r="EI9" s="285" t="e">
        <f t="shared" si="202"/>
        <v>#VALUE!</v>
      </c>
      <c r="EJ9" s="285" t="e">
        <f t="shared" si="202"/>
        <v>#VALUE!</v>
      </c>
      <c r="EK9" s="285" t="e">
        <f t="shared" si="202"/>
        <v>#VALUE!</v>
      </c>
      <c r="EL9" s="285" t="e">
        <f t="shared" si="202"/>
        <v>#VALUE!</v>
      </c>
      <c r="EM9" s="285" t="e">
        <f t="shared" si="202"/>
        <v>#VALUE!</v>
      </c>
      <c r="EN9" s="285" t="e">
        <f t="shared" si="202"/>
        <v>#VALUE!</v>
      </c>
      <c r="EO9" s="285" t="e">
        <f t="shared" si="202"/>
        <v>#VALUE!</v>
      </c>
      <c r="EP9" s="285" t="e">
        <f t="shared" si="202"/>
        <v>#VALUE!</v>
      </c>
      <c r="EQ9" s="285" t="e">
        <f t="shared" si="202"/>
        <v>#VALUE!</v>
      </c>
      <c r="ER9" s="285" t="e">
        <f t="shared" si="202"/>
        <v>#VALUE!</v>
      </c>
      <c r="ES9" s="285" t="e">
        <f t="shared" si="202"/>
        <v>#VALUE!</v>
      </c>
      <c r="ET9" s="285" t="e">
        <f t="shared" si="202"/>
        <v>#VALUE!</v>
      </c>
      <c r="EU9" s="285" t="e">
        <f t="shared" si="202"/>
        <v>#VALUE!</v>
      </c>
      <c r="EV9" s="285" t="e">
        <f t="shared" si="202"/>
        <v>#VALUE!</v>
      </c>
      <c r="EW9" s="285" t="e">
        <f t="shared" si="202"/>
        <v>#VALUE!</v>
      </c>
      <c r="EX9" s="285" t="e">
        <f t="shared" si="202"/>
        <v>#VALUE!</v>
      </c>
      <c r="EY9" s="285" t="e">
        <f t="shared" si="202"/>
        <v>#VALUE!</v>
      </c>
      <c r="EZ9" s="285" t="e">
        <f t="shared" ref="EZ9:GE9" si="203">+EZ8*$DS$37+$DS$31</f>
        <v>#VALUE!</v>
      </c>
      <c r="FA9" s="285" t="e">
        <f t="shared" si="203"/>
        <v>#VALUE!</v>
      </c>
      <c r="FB9" s="285" t="e">
        <f t="shared" si="203"/>
        <v>#VALUE!</v>
      </c>
      <c r="FC9" s="285" t="e">
        <f t="shared" si="203"/>
        <v>#VALUE!</v>
      </c>
      <c r="FD9" s="285" t="e">
        <f t="shared" si="203"/>
        <v>#VALUE!</v>
      </c>
      <c r="FE9" s="285" t="e">
        <f t="shared" si="203"/>
        <v>#VALUE!</v>
      </c>
      <c r="FF9" s="285" t="e">
        <f t="shared" si="203"/>
        <v>#VALUE!</v>
      </c>
      <c r="FG9" s="285" t="e">
        <f t="shared" si="203"/>
        <v>#VALUE!</v>
      </c>
      <c r="FH9" s="285" t="e">
        <f t="shared" si="203"/>
        <v>#VALUE!</v>
      </c>
      <c r="FI9" s="285" t="e">
        <f t="shared" si="203"/>
        <v>#VALUE!</v>
      </c>
      <c r="FJ9" s="285" t="e">
        <f t="shared" si="203"/>
        <v>#VALUE!</v>
      </c>
      <c r="FK9" s="285" t="e">
        <f t="shared" si="203"/>
        <v>#VALUE!</v>
      </c>
      <c r="FL9" s="285" t="e">
        <f t="shared" si="203"/>
        <v>#VALUE!</v>
      </c>
      <c r="FM9" s="285" t="e">
        <f t="shared" si="203"/>
        <v>#VALUE!</v>
      </c>
      <c r="FN9" s="285" t="e">
        <f t="shared" si="203"/>
        <v>#VALUE!</v>
      </c>
      <c r="FO9" s="285" t="e">
        <f t="shared" si="203"/>
        <v>#VALUE!</v>
      </c>
      <c r="FP9" s="285" t="e">
        <f t="shared" si="203"/>
        <v>#VALUE!</v>
      </c>
      <c r="FQ9" s="285" t="e">
        <f t="shared" si="203"/>
        <v>#VALUE!</v>
      </c>
      <c r="FR9" s="285" t="e">
        <f t="shared" si="203"/>
        <v>#VALUE!</v>
      </c>
      <c r="FS9" s="285" t="e">
        <f t="shared" si="203"/>
        <v>#VALUE!</v>
      </c>
      <c r="FT9" s="285" t="e">
        <f t="shared" si="203"/>
        <v>#VALUE!</v>
      </c>
      <c r="FU9" s="285" t="e">
        <f t="shared" si="203"/>
        <v>#VALUE!</v>
      </c>
      <c r="FV9" s="285" t="e">
        <f t="shared" si="203"/>
        <v>#VALUE!</v>
      </c>
      <c r="FW9" s="285" t="e">
        <f t="shared" si="203"/>
        <v>#VALUE!</v>
      </c>
      <c r="FX9" s="285" t="e">
        <f t="shared" si="203"/>
        <v>#VALUE!</v>
      </c>
      <c r="FY9" s="285" t="e">
        <f t="shared" si="203"/>
        <v>#VALUE!</v>
      </c>
      <c r="FZ9" s="285" t="e">
        <f t="shared" si="203"/>
        <v>#VALUE!</v>
      </c>
      <c r="GA9" s="285" t="e">
        <f t="shared" si="203"/>
        <v>#VALUE!</v>
      </c>
      <c r="GB9" s="285" t="e">
        <f t="shared" si="203"/>
        <v>#VALUE!</v>
      </c>
      <c r="GC9" s="285" t="e">
        <f t="shared" si="203"/>
        <v>#VALUE!</v>
      </c>
      <c r="GD9" s="285" t="e">
        <f t="shared" si="203"/>
        <v>#VALUE!</v>
      </c>
      <c r="GE9" s="285" t="e">
        <f t="shared" si="203"/>
        <v>#VALUE!</v>
      </c>
      <c r="GF9" s="285" t="e">
        <f t="shared" ref="GF9:HK9" si="204">+GF8*$DS$37+$DS$31</f>
        <v>#VALUE!</v>
      </c>
      <c r="GG9" s="285" t="e">
        <f t="shared" si="204"/>
        <v>#VALUE!</v>
      </c>
      <c r="GH9" s="285" t="e">
        <f t="shared" si="204"/>
        <v>#VALUE!</v>
      </c>
      <c r="GI9" s="285" t="e">
        <f t="shared" si="204"/>
        <v>#VALUE!</v>
      </c>
      <c r="GJ9" s="285" t="e">
        <f t="shared" si="204"/>
        <v>#VALUE!</v>
      </c>
      <c r="GK9" s="285" t="e">
        <f t="shared" si="204"/>
        <v>#VALUE!</v>
      </c>
      <c r="GL9" s="285" t="e">
        <f t="shared" si="204"/>
        <v>#VALUE!</v>
      </c>
      <c r="GM9" s="285" t="e">
        <f t="shared" si="204"/>
        <v>#VALUE!</v>
      </c>
      <c r="GN9" s="285" t="e">
        <f t="shared" si="204"/>
        <v>#VALUE!</v>
      </c>
      <c r="GO9" s="285" t="e">
        <f t="shared" si="204"/>
        <v>#VALUE!</v>
      </c>
      <c r="GP9" s="285" t="e">
        <f t="shared" si="204"/>
        <v>#VALUE!</v>
      </c>
      <c r="GQ9" s="285" t="e">
        <f t="shared" si="204"/>
        <v>#VALUE!</v>
      </c>
      <c r="GR9" s="285" t="e">
        <f t="shared" si="204"/>
        <v>#VALUE!</v>
      </c>
      <c r="GS9" s="285" t="e">
        <f t="shared" si="204"/>
        <v>#VALUE!</v>
      </c>
      <c r="GT9" s="285" t="e">
        <f t="shared" si="204"/>
        <v>#VALUE!</v>
      </c>
      <c r="GU9" s="285" t="e">
        <f t="shared" si="204"/>
        <v>#VALUE!</v>
      </c>
      <c r="GV9" s="285" t="e">
        <f t="shared" si="204"/>
        <v>#VALUE!</v>
      </c>
      <c r="GW9" s="285" t="e">
        <f t="shared" si="204"/>
        <v>#VALUE!</v>
      </c>
      <c r="GX9" s="285" t="e">
        <f t="shared" si="204"/>
        <v>#VALUE!</v>
      </c>
      <c r="GY9" s="285" t="e">
        <f t="shared" si="204"/>
        <v>#VALUE!</v>
      </c>
      <c r="GZ9" s="285" t="e">
        <f t="shared" si="204"/>
        <v>#VALUE!</v>
      </c>
      <c r="HA9" s="285" t="e">
        <f t="shared" si="204"/>
        <v>#VALUE!</v>
      </c>
      <c r="HB9" s="285" t="e">
        <f t="shared" si="204"/>
        <v>#VALUE!</v>
      </c>
      <c r="HC9" s="285" t="e">
        <f t="shared" si="204"/>
        <v>#VALUE!</v>
      </c>
      <c r="HD9" s="285" t="e">
        <f t="shared" si="204"/>
        <v>#VALUE!</v>
      </c>
      <c r="HE9" s="285" t="e">
        <f t="shared" si="204"/>
        <v>#VALUE!</v>
      </c>
      <c r="HF9" s="285" t="e">
        <f t="shared" si="204"/>
        <v>#VALUE!</v>
      </c>
      <c r="HG9" s="285" t="e">
        <f t="shared" si="204"/>
        <v>#VALUE!</v>
      </c>
      <c r="HH9" s="285" t="e">
        <f t="shared" si="204"/>
        <v>#VALUE!</v>
      </c>
      <c r="HI9" s="285" t="e">
        <f t="shared" si="204"/>
        <v>#VALUE!</v>
      </c>
      <c r="HJ9" s="285" t="e">
        <f t="shared" si="204"/>
        <v>#VALUE!</v>
      </c>
      <c r="HK9" s="285" t="e">
        <f t="shared" si="204"/>
        <v>#VALUE!</v>
      </c>
      <c r="HL9" s="285" t="e">
        <f t="shared" ref="HL9:IJ9" si="205">+HL8*$DS$37+$DS$31</f>
        <v>#VALUE!</v>
      </c>
      <c r="HM9" s="285" t="e">
        <f t="shared" si="205"/>
        <v>#VALUE!</v>
      </c>
      <c r="HN9" s="285" t="e">
        <f t="shared" si="205"/>
        <v>#VALUE!</v>
      </c>
      <c r="HO9" s="285" t="e">
        <f t="shared" si="205"/>
        <v>#VALUE!</v>
      </c>
      <c r="HP9" s="285" t="e">
        <f t="shared" si="205"/>
        <v>#VALUE!</v>
      </c>
      <c r="HQ9" s="285" t="e">
        <f t="shared" si="205"/>
        <v>#VALUE!</v>
      </c>
      <c r="HR9" s="285" t="e">
        <f t="shared" si="205"/>
        <v>#VALUE!</v>
      </c>
      <c r="HS9" s="285" t="e">
        <f t="shared" si="205"/>
        <v>#VALUE!</v>
      </c>
      <c r="HT9" s="285" t="e">
        <f t="shared" si="205"/>
        <v>#VALUE!</v>
      </c>
      <c r="HU9" s="285" t="e">
        <f t="shared" si="205"/>
        <v>#VALUE!</v>
      </c>
      <c r="HV9" s="285" t="e">
        <f t="shared" si="205"/>
        <v>#VALUE!</v>
      </c>
      <c r="HW9" s="285" t="e">
        <f t="shared" si="205"/>
        <v>#VALUE!</v>
      </c>
      <c r="HX9" s="285" t="e">
        <f t="shared" si="205"/>
        <v>#VALUE!</v>
      </c>
      <c r="HY9" s="285" t="e">
        <f t="shared" si="205"/>
        <v>#VALUE!</v>
      </c>
      <c r="HZ9" s="285" t="e">
        <f t="shared" si="205"/>
        <v>#VALUE!</v>
      </c>
      <c r="IA9" s="285" t="e">
        <f t="shared" si="205"/>
        <v>#VALUE!</v>
      </c>
      <c r="IB9" s="285" t="e">
        <f t="shared" si="205"/>
        <v>#VALUE!</v>
      </c>
      <c r="IC9" s="285" t="e">
        <f t="shared" si="205"/>
        <v>#VALUE!</v>
      </c>
      <c r="ID9" s="285" t="e">
        <f t="shared" si="205"/>
        <v>#VALUE!</v>
      </c>
      <c r="IE9" s="285" t="e">
        <f t="shared" si="205"/>
        <v>#VALUE!</v>
      </c>
      <c r="IF9" s="285" t="e">
        <f t="shared" si="205"/>
        <v>#VALUE!</v>
      </c>
      <c r="IG9" s="285" t="e">
        <f t="shared" si="205"/>
        <v>#VALUE!</v>
      </c>
      <c r="IH9" s="285" t="e">
        <f t="shared" si="205"/>
        <v>#VALUE!</v>
      </c>
      <c r="II9" s="285" t="e">
        <f t="shared" si="205"/>
        <v>#VALUE!</v>
      </c>
      <c r="IJ9" s="293" t="e">
        <f t="shared" si="205"/>
        <v>#VALUE!</v>
      </c>
      <c r="IK9" s="293" t="e">
        <f t="shared" ref="IK9" si="206">+IK8*$DS$37+$DS$31</f>
        <v>#VALUE!</v>
      </c>
      <c r="IL9" s="293" t="e">
        <f t="shared" ref="IL9" si="207">+IL8*$DS$37+$DS$31</f>
        <v>#VALUE!</v>
      </c>
      <c r="IM9" s="293" t="e">
        <f t="shared" ref="IM9" si="208">+IM8*$DS$37+$DS$31</f>
        <v>#VALUE!</v>
      </c>
      <c r="IN9" s="293" t="e">
        <f t="shared" ref="IN9" si="209">+IN8*$DS$37+$DS$31</f>
        <v>#VALUE!</v>
      </c>
      <c r="IO9" s="293" t="e">
        <f t="shared" ref="IO9" si="210">+IO8*$DS$37+$DS$31</f>
        <v>#VALUE!</v>
      </c>
      <c r="IP9" s="293" t="e">
        <f t="shared" ref="IP9" si="211">+IP8*$DS$37+$DS$31</f>
        <v>#VALUE!</v>
      </c>
      <c r="IQ9" s="293" t="e">
        <f t="shared" ref="IQ9" si="212">+IQ8*$DS$37+$DS$31</f>
        <v>#VALUE!</v>
      </c>
      <c r="IR9" s="293" t="e">
        <f t="shared" ref="IR9" si="213">+IR8*$DS$37+$DS$31</f>
        <v>#VALUE!</v>
      </c>
      <c r="IS9" s="293" t="e">
        <f t="shared" ref="IS9" si="214">+IS8*$DS$37+$DS$31</f>
        <v>#VALUE!</v>
      </c>
      <c r="IT9" s="293" t="e">
        <f t="shared" ref="IT9" si="215">+IT8*$DS$37+$DS$31</f>
        <v>#VALUE!</v>
      </c>
      <c r="IU9" s="293" t="e">
        <f t="shared" ref="IU9" si="216">+IU8*$DS$37+$DS$31</f>
        <v>#VALUE!</v>
      </c>
      <c r="IV9" s="293" t="e">
        <f t="shared" ref="IV9" si="217">+IV8*$DS$37+$DS$31</f>
        <v>#VALUE!</v>
      </c>
      <c r="IW9" s="293" t="e">
        <f t="shared" ref="IW9" si="218">+IW8*$DS$37+$DS$31</f>
        <v>#VALUE!</v>
      </c>
      <c r="IX9" s="293" t="e">
        <f t="shared" ref="IX9" si="219">+IX8*$DS$37+$DS$31</f>
        <v>#VALUE!</v>
      </c>
      <c r="IY9" s="293" t="e">
        <f t="shared" ref="IY9" si="220">+IY8*$DS$37+$DS$31</f>
        <v>#VALUE!</v>
      </c>
      <c r="IZ9" s="293" t="e">
        <f t="shared" ref="IZ9" si="221">+IZ8*$DS$37+$DS$31</f>
        <v>#VALUE!</v>
      </c>
      <c r="JA9" s="293" t="e">
        <f t="shared" ref="JA9" si="222">+JA8*$DS$37+$DS$31</f>
        <v>#VALUE!</v>
      </c>
      <c r="JB9" s="293" t="e">
        <f t="shared" ref="JB9" si="223">+JB8*$DS$37+$DS$31</f>
        <v>#VALUE!</v>
      </c>
      <c r="JC9" s="293" t="e">
        <f t="shared" ref="JC9" si="224">+JC8*$DS$37+$DS$31</f>
        <v>#VALUE!</v>
      </c>
      <c r="JD9" s="293" t="e">
        <f t="shared" ref="JD9" si="225">+JD8*$DS$37+$DS$31</f>
        <v>#VALUE!</v>
      </c>
      <c r="JE9" s="293" t="e">
        <f t="shared" ref="JE9" si="226">+JE8*$DS$37+$DS$31</f>
        <v>#VALUE!</v>
      </c>
      <c r="JF9" s="293" t="e">
        <f t="shared" ref="JF9" si="227">+JF8*$DS$37+$DS$31</f>
        <v>#VALUE!</v>
      </c>
      <c r="JG9" s="293" t="e">
        <f t="shared" ref="JG9" si="228">+JG8*$DS$37+$DS$31</f>
        <v>#VALUE!</v>
      </c>
      <c r="JH9" s="293" t="e">
        <f t="shared" ref="JH9" si="229">+JH8*$DS$37+$DS$31</f>
        <v>#VALUE!</v>
      </c>
      <c r="JI9" s="293" t="e">
        <f t="shared" ref="JI9" si="230">+JI8*$DS$37+$DS$31</f>
        <v>#VALUE!</v>
      </c>
      <c r="JJ9" s="293" t="e">
        <f t="shared" ref="JJ9" si="231">+JJ8*$DS$37+$DS$31</f>
        <v>#VALUE!</v>
      </c>
      <c r="JK9" s="293" t="e">
        <f t="shared" ref="JK9" si="232">+JK8*$DS$37+$DS$31</f>
        <v>#VALUE!</v>
      </c>
      <c r="JL9" s="293" t="e">
        <f t="shared" ref="JL9" si="233">+JL8*$DS$37+$DS$31</f>
        <v>#VALUE!</v>
      </c>
      <c r="JM9" s="293" t="e">
        <f t="shared" ref="JM9" si="234">+JM8*$DS$37+$DS$31</f>
        <v>#VALUE!</v>
      </c>
      <c r="JN9" s="293" t="e">
        <f t="shared" ref="JN9" si="235">+JN8*$DS$37+$DS$31</f>
        <v>#VALUE!</v>
      </c>
      <c r="JO9" s="293" t="e">
        <f t="shared" ref="JO9" si="236">+JO8*$DS$37+$DS$31</f>
        <v>#VALUE!</v>
      </c>
      <c r="JP9" s="293" t="e">
        <f t="shared" ref="JP9" si="237">+JP8*$DS$37+$DS$31</f>
        <v>#VALUE!</v>
      </c>
      <c r="JQ9" s="293" t="e">
        <f t="shared" ref="JQ9" si="238">+JQ8*$DS$37+$DS$31</f>
        <v>#VALUE!</v>
      </c>
      <c r="JR9" s="293" t="e">
        <f t="shared" ref="JR9" si="239">+JR8*$DS$37+$DS$31</f>
        <v>#VALUE!</v>
      </c>
      <c r="JS9" s="293" t="e">
        <f t="shared" ref="JS9" si="240">+JS8*$DS$37+$DS$31</f>
        <v>#VALUE!</v>
      </c>
      <c r="JT9" s="293" t="e">
        <f t="shared" ref="JT9" si="241">+JT8*$DS$37+$DS$31</f>
        <v>#VALUE!</v>
      </c>
      <c r="JU9" s="293" t="e">
        <f t="shared" ref="JU9" si="242">+JU8*$DS$37+$DS$31</f>
        <v>#VALUE!</v>
      </c>
      <c r="JV9" s="293" t="e">
        <f t="shared" ref="JV9" si="243">+JV8*$DS$37+$DS$31</f>
        <v>#VALUE!</v>
      </c>
      <c r="JW9" s="293" t="e">
        <f t="shared" ref="JW9" si="244">+JW8*$DS$37+$DS$31</f>
        <v>#VALUE!</v>
      </c>
      <c r="JX9" s="293" t="e">
        <f t="shared" ref="JX9" si="245">+JX8*$DS$37+$DS$31</f>
        <v>#VALUE!</v>
      </c>
      <c r="JZ9" s="364" t="s">
        <v>204</v>
      </c>
      <c r="KA9" s="365"/>
      <c r="KB9" s="285" t="e">
        <f>+KB8*$KA$37+$KA$31</f>
        <v>#VALUE!</v>
      </c>
      <c r="KC9" s="285" t="e">
        <f t="shared" ref="KC9:MN9" si="246">+KC8*$KA$37+$KA$31</f>
        <v>#VALUE!</v>
      </c>
      <c r="KD9" s="285" t="e">
        <f t="shared" si="246"/>
        <v>#VALUE!</v>
      </c>
      <c r="KE9" s="285" t="e">
        <f t="shared" si="246"/>
        <v>#VALUE!</v>
      </c>
      <c r="KF9" s="285" t="e">
        <f t="shared" si="246"/>
        <v>#VALUE!</v>
      </c>
      <c r="KG9" s="285" t="e">
        <f t="shared" si="246"/>
        <v>#VALUE!</v>
      </c>
      <c r="KH9" s="285" t="e">
        <f t="shared" si="246"/>
        <v>#VALUE!</v>
      </c>
      <c r="KI9" s="285" t="e">
        <f t="shared" si="246"/>
        <v>#VALUE!</v>
      </c>
      <c r="KJ9" s="285" t="e">
        <f t="shared" si="246"/>
        <v>#VALUE!</v>
      </c>
      <c r="KK9" s="285" t="e">
        <f t="shared" si="246"/>
        <v>#VALUE!</v>
      </c>
      <c r="KL9" s="285" t="e">
        <f t="shared" si="246"/>
        <v>#VALUE!</v>
      </c>
      <c r="KM9" s="285" t="e">
        <f t="shared" si="246"/>
        <v>#VALUE!</v>
      </c>
      <c r="KN9" s="285" t="e">
        <f t="shared" si="246"/>
        <v>#VALUE!</v>
      </c>
      <c r="KO9" s="285" t="e">
        <f t="shared" si="246"/>
        <v>#VALUE!</v>
      </c>
      <c r="KP9" s="285" t="e">
        <f t="shared" si="246"/>
        <v>#VALUE!</v>
      </c>
      <c r="KQ9" s="285" t="e">
        <f t="shared" si="246"/>
        <v>#VALUE!</v>
      </c>
      <c r="KR9" s="285" t="e">
        <f t="shared" si="246"/>
        <v>#VALUE!</v>
      </c>
      <c r="KS9" s="285" t="e">
        <f t="shared" si="246"/>
        <v>#VALUE!</v>
      </c>
      <c r="KT9" s="285" t="e">
        <f t="shared" si="246"/>
        <v>#VALUE!</v>
      </c>
      <c r="KU9" s="285" t="e">
        <f t="shared" si="246"/>
        <v>#VALUE!</v>
      </c>
      <c r="KV9" s="285" t="e">
        <f t="shared" si="246"/>
        <v>#VALUE!</v>
      </c>
      <c r="KW9" s="285" t="e">
        <f t="shared" si="246"/>
        <v>#VALUE!</v>
      </c>
      <c r="KX9" s="285" t="e">
        <f t="shared" si="246"/>
        <v>#VALUE!</v>
      </c>
      <c r="KY9" s="285" t="e">
        <f t="shared" si="246"/>
        <v>#VALUE!</v>
      </c>
      <c r="KZ9" s="285" t="e">
        <f t="shared" si="246"/>
        <v>#VALUE!</v>
      </c>
      <c r="LA9" s="285" t="e">
        <f t="shared" si="246"/>
        <v>#VALUE!</v>
      </c>
      <c r="LB9" s="285" t="e">
        <f t="shared" si="246"/>
        <v>#VALUE!</v>
      </c>
      <c r="LC9" s="285" t="e">
        <f t="shared" si="246"/>
        <v>#VALUE!</v>
      </c>
      <c r="LD9" s="285" t="e">
        <f t="shared" si="246"/>
        <v>#VALUE!</v>
      </c>
      <c r="LE9" s="285" t="e">
        <f t="shared" si="246"/>
        <v>#VALUE!</v>
      </c>
      <c r="LF9" s="285" t="e">
        <f t="shared" si="246"/>
        <v>#VALUE!</v>
      </c>
      <c r="LG9" s="285" t="e">
        <f t="shared" si="246"/>
        <v>#VALUE!</v>
      </c>
      <c r="LH9" s="285" t="e">
        <f t="shared" si="246"/>
        <v>#VALUE!</v>
      </c>
      <c r="LI9" s="285" t="e">
        <f t="shared" si="246"/>
        <v>#VALUE!</v>
      </c>
      <c r="LJ9" s="285" t="e">
        <f t="shared" si="246"/>
        <v>#VALUE!</v>
      </c>
      <c r="LK9" s="285" t="e">
        <f t="shared" si="246"/>
        <v>#VALUE!</v>
      </c>
      <c r="LL9" s="285" t="e">
        <f t="shared" si="246"/>
        <v>#VALUE!</v>
      </c>
      <c r="LM9" s="285" t="e">
        <f t="shared" si="246"/>
        <v>#VALUE!</v>
      </c>
      <c r="LN9" s="285" t="e">
        <f t="shared" si="246"/>
        <v>#VALUE!</v>
      </c>
      <c r="LO9" s="285" t="e">
        <f t="shared" si="246"/>
        <v>#VALUE!</v>
      </c>
      <c r="LP9" s="285" t="e">
        <f t="shared" si="246"/>
        <v>#VALUE!</v>
      </c>
      <c r="LQ9" s="285" t="e">
        <f t="shared" si="246"/>
        <v>#VALUE!</v>
      </c>
      <c r="LR9" s="285" t="e">
        <f t="shared" si="246"/>
        <v>#VALUE!</v>
      </c>
      <c r="LS9" s="285" t="e">
        <f t="shared" si="246"/>
        <v>#VALUE!</v>
      </c>
      <c r="LT9" s="285" t="e">
        <f t="shared" si="246"/>
        <v>#VALUE!</v>
      </c>
      <c r="LU9" s="285" t="e">
        <f t="shared" si="246"/>
        <v>#VALUE!</v>
      </c>
      <c r="LV9" s="285" t="e">
        <f t="shared" si="246"/>
        <v>#VALUE!</v>
      </c>
      <c r="LW9" s="285" t="e">
        <f t="shared" si="246"/>
        <v>#VALUE!</v>
      </c>
      <c r="LX9" s="285" t="e">
        <f t="shared" si="246"/>
        <v>#VALUE!</v>
      </c>
      <c r="LY9" s="285" t="e">
        <f t="shared" si="246"/>
        <v>#VALUE!</v>
      </c>
      <c r="LZ9" s="285" t="e">
        <f t="shared" si="246"/>
        <v>#VALUE!</v>
      </c>
      <c r="MA9" s="285" t="e">
        <f t="shared" si="246"/>
        <v>#VALUE!</v>
      </c>
      <c r="MB9" s="285" t="e">
        <f t="shared" si="246"/>
        <v>#VALUE!</v>
      </c>
      <c r="MC9" s="285" t="e">
        <f t="shared" si="246"/>
        <v>#VALUE!</v>
      </c>
      <c r="MD9" s="285" t="e">
        <f t="shared" si="246"/>
        <v>#VALUE!</v>
      </c>
      <c r="ME9" s="285" t="e">
        <f t="shared" si="246"/>
        <v>#VALUE!</v>
      </c>
      <c r="MF9" s="285" t="e">
        <f t="shared" si="246"/>
        <v>#VALUE!</v>
      </c>
      <c r="MG9" s="285" t="e">
        <f t="shared" si="246"/>
        <v>#VALUE!</v>
      </c>
      <c r="MH9" s="285" t="e">
        <f t="shared" si="246"/>
        <v>#VALUE!</v>
      </c>
      <c r="MI9" s="285" t="e">
        <f t="shared" si="246"/>
        <v>#VALUE!</v>
      </c>
      <c r="MJ9" s="285" t="e">
        <f t="shared" si="246"/>
        <v>#VALUE!</v>
      </c>
      <c r="MK9" s="285" t="e">
        <f t="shared" si="246"/>
        <v>#VALUE!</v>
      </c>
      <c r="ML9" s="285" t="e">
        <f t="shared" si="246"/>
        <v>#VALUE!</v>
      </c>
      <c r="MM9" s="285" t="e">
        <f t="shared" si="246"/>
        <v>#VALUE!</v>
      </c>
      <c r="MN9" s="285" t="e">
        <f t="shared" si="246"/>
        <v>#VALUE!</v>
      </c>
      <c r="MO9" s="285" t="e">
        <f t="shared" ref="MO9:OZ9" si="247">+MO8*$KA$37+$KA$31</f>
        <v>#VALUE!</v>
      </c>
      <c r="MP9" s="285" t="e">
        <f t="shared" si="247"/>
        <v>#VALUE!</v>
      </c>
      <c r="MQ9" s="285" t="e">
        <f t="shared" si="247"/>
        <v>#VALUE!</v>
      </c>
      <c r="MR9" s="285" t="e">
        <f t="shared" si="247"/>
        <v>#VALUE!</v>
      </c>
      <c r="MS9" s="285" t="e">
        <f t="shared" si="247"/>
        <v>#VALUE!</v>
      </c>
      <c r="MT9" s="285" t="e">
        <f t="shared" si="247"/>
        <v>#VALUE!</v>
      </c>
      <c r="MU9" s="285" t="e">
        <f t="shared" si="247"/>
        <v>#VALUE!</v>
      </c>
      <c r="MV9" s="285" t="e">
        <f t="shared" si="247"/>
        <v>#VALUE!</v>
      </c>
      <c r="MW9" s="285" t="e">
        <f t="shared" si="247"/>
        <v>#VALUE!</v>
      </c>
      <c r="MX9" s="285" t="e">
        <f t="shared" si="247"/>
        <v>#VALUE!</v>
      </c>
      <c r="MY9" s="285" t="e">
        <f t="shared" si="247"/>
        <v>#VALUE!</v>
      </c>
      <c r="MZ9" s="285" t="e">
        <f t="shared" si="247"/>
        <v>#VALUE!</v>
      </c>
      <c r="NA9" s="285" t="e">
        <f t="shared" si="247"/>
        <v>#VALUE!</v>
      </c>
      <c r="NB9" s="285" t="e">
        <f t="shared" si="247"/>
        <v>#VALUE!</v>
      </c>
      <c r="NC9" s="285" t="e">
        <f t="shared" si="247"/>
        <v>#VALUE!</v>
      </c>
      <c r="ND9" s="285" t="e">
        <f t="shared" si="247"/>
        <v>#VALUE!</v>
      </c>
      <c r="NE9" s="285" t="e">
        <f t="shared" si="247"/>
        <v>#VALUE!</v>
      </c>
      <c r="NF9" s="285" t="e">
        <f t="shared" si="247"/>
        <v>#VALUE!</v>
      </c>
      <c r="NG9" s="285" t="e">
        <f t="shared" si="247"/>
        <v>#VALUE!</v>
      </c>
      <c r="NH9" s="285" t="e">
        <f t="shared" si="247"/>
        <v>#VALUE!</v>
      </c>
      <c r="NI9" s="285" t="e">
        <f t="shared" si="247"/>
        <v>#VALUE!</v>
      </c>
      <c r="NJ9" s="285" t="e">
        <f t="shared" si="247"/>
        <v>#VALUE!</v>
      </c>
      <c r="NK9" s="285" t="e">
        <f t="shared" si="247"/>
        <v>#VALUE!</v>
      </c>
      <c r="NL9" s="285" t="e">
        <f t="shared" si="247"/>
        <v>#VALUE!</v>
      </c>
      <c r="NM9" s="285" t="e">
        <f t="shared" si="247"/>
        <v>#VALUE!</v>
      </c>
      <c r="NN9" s="285" t="e">
        <f t="shared" si="247"/>
        <v>#VALUE!</v>
      </c>
      <c r="NO9" s="285" t="e">
        <f t="shared" si="247"/>
        <v>#VALUE!</v>
      </c>
      <c r="NP9" s="285" t="e">
        <f t="shared" si="247"/>
        <v>#VALUE!</v>
      </c>
      <c r="NQ9" s="285" t="e">
        <f t="shared" si="247"/>
        <v>#VALUE!</v>
      </c>
      <c r="NR9" s="285" t="e">
        <f t="shared" si="247"/>
        <v>#VALUE!</v>
      </c>
      <c r="NS9" s="285" t="e">
        <f t="shared" si="247"/>
        <v>#VALUE!</v>
      </c>
      <c r="NT9" s="285" t="e">
        <f t="shared" si="247"/>
        <v>#VALUE!</v>
      </c>
      <c r="NU9" s="285" t="e">
        <f t="shared" si="247"/>
        <v>#VALUE!</v>
      </c>
      <c r="NV9" s="285" t="e">
        <f t="shared" si="247"/>
        <v>#VALUE!</v>
      </c>
      <c r="NW9" s="285" t="e">
        <f t="shared" si="247"/>
        <v>#VALUE!</v>
      </c>
      <c r="NX9" s="285" t="e">
        <f t="shared" si="247"/>
        <v>#VALUE!</v>
      </c>
      <c r="NY9" s="285" t="e">
        <f t="shared" si="247"/>
        <v>#VALUE!</v>
      </c>
      <c r="NZ9" s="285" t="e">
        <f t="shared" si="247"/>
        <v>#VALUE!</v>
      </c>
      <c r="OA9" s="285" t="e">
        <f t="shared" si="247"/>
        <v>#VALUE!</v>
      </c>
      <c r="OB9" s="285" t="e">
        <f t="shared" si="247"/>
        <v>#VALUE!</v>
      </c>
      <c r="OC9" s="285" t="e">
        <f t="shared" si="247"/>
        <v>#VALUE!</v>
      </c>
      <c r="OD9" s="285" t="e">
        <f t="shared" si="247"/>
        <v>#VALUE!</v>
      </c>
      <c r="OE9" s="285" t="e">
        <f t="shared" si="247"/>
        <v>#VALUE!</v>
      </c>
      <c r="OF9" s="285" t="e">
        <f t="shared" si="247"/>
        <v>#VALUE!</v>
      </c>
      <c r="OG9" s="285" t="e">
        <f t="shared" si="247"/>
        <v>#VALUE!</v>
      </c>
      <c r="OH9" s="285" t="e">
        <f t="shared" si="247"/>
        <v>#VALUE!</v>
      </c>
      <c r="OI9" s="285" t="e">
        <f t="shared" si="247"/>
        <v>#VALUE!</v>
      </c>
      <c r="OJ9" s="285" t="e">
        <f t="shared" si="247"/>
        <v>#VALUE!</v>
      </c>
      <c r="OK9" s="285" t="e">
        <f t="shared" si="247"/>
        <v>#VALUE!</v>
      </c>
      <c r="OL9" s="285" t="e">
        <f t="shared" si="247"/>
        <v>#VALUE!</v>
      </c>
      <c r="OM9" s="285" t="e">
        <f t="shared" si="247"/>
        <v>#VALUE!</v>
      </c>
      <c r="ON9" s="285" t="e">
        <f t="shared" si="247"/>
        <v>#VALUE!</v>
      </c>
      <c r="OO9" s="285" t="e">
        <f t="shared" si="247"/>
        <v>#VALUE!</v>
      </c>
      <c r="OP9" s="285" t="e">
        <f t="shared" si="247"/>
        <v>#VALUE!</v>
      </c>
      <c r="OQ9" s="285" t="e">
        <f t="shared" si="247"/>
        <v>#VALUE!</v>
      </c>
      <c r="OR9" s="285" t="e">
        <f t="shared" si="247"/>
        <v>#VALUE!</v>
      </c>
      <c r="OS9" s="285" t="e">
        <f t="shared" si="247"/>
        <v>#VALUE!</v>
      </c>
      <c r="OT9" s="285" t="e">
        <f t="shared" si="247"/>
        <v>#VALUE!</v>
      </c>
      <c r="OU9" s="285" t="e">
        <f t="shared" si="247"/>
        <v>#VALUE!</v>
      </c>
      <c r="OV9" s="285" t="e">
        <f t="shared" si="247"/>
        <v>#VALUE!</v>
      </c>
      <c r="OW9" s="285" t="e">
        <f t="shared" si="247"/>
        <v>#VALUE!</v>
      </c>
      <c r="OX9" s="285" t="e">
        <f t="shared" si="247"/>
        <v>#VALUE!</v>
      </c>
      <c r="OY9" s="285" t="e">
        <f t="shared" si="247"/>
        <v>#VALUE!</v>
      </c>
      <c r="OZ9" s="285" t="e">
        <f t="shared" si="247"/>
        <v>#VALUE!</v>
      </c>
      <c r="PA9" s="285" t="e">
        <f t="shared" ref="PA9:QF9" si="248">+PA8*$KA$37+$KA$31</f>
        <v>#VALUE!</v>
      </c>
      <c r="PB9" s="285" t="e">
        <f t="shared" si="248"/>
        <v>#VALUE!</v>
      </c>
      <c r="PC9" s="285" t="e">
        <f t="shared" si="248"/>
        <v>#VALUE!</v>
      </c>
      <c r="PD9" s="285" t="e">
        <f t="shared" si="248"/>
        <v>#VALUE!</v>
      </c>
      <c r="PE9" s="285" t="e">
        <f t="shared" si="248"/>
        <v>#VALUE!</v>
      </c>
      <c r="PF9" s="285" t="e">
        <f t="shared" si="248"/>
        <v>#VALUE!</v>
      </c>
      <c r="PG9" s="285" t="e">
        <f t="shared" si="248"/>
        <v>#VALUE!</v>
      </c>
      <c r="PH9" s="285" t="e">
        <f t="shared" si="248"/>
        <v>#VALUE!</v>
      </c>
      <c r="PI9" s="285" t="e">
        <f t="shared" si="248"/>
        <v>#VALUE!</v>
      </c>
      <c r="PJ9" s="285" t="e">
        <f t="shared" si="248"/>
        <v>#VALUE!</v>
      </c>
      <c r="PK9" s="285" t="e">
        <f t="shared" si="248"/>
        <v>#VALUE!</v>
      </c>
      <c r="PL9" s="285" t="e">
        <f t="shared" si="248"/>
        <v>#VALUE!</v>
      </c>
      <c r="PM9" s="285" t="e">
        <f t="shared" si="248"/>
        <v>#VALUE!</v>
      </c>
      <c r="PN9" s="285" t="e">
        <f t="shared" si="248"/>
        <v>#VALUE!</v>
      </c>
      <c r="PO9" s="285" t="e">
        <f t="shared" si="248"/>
        <v>#VALUE!</v>
      </c>
      <c r="PP9" s="285" t="e">
        <f t="shared" si="248"/>
        <v>#VALUE!</v>
      </c>
      <c r="PQ9" s="285" t="e">
        <f t="shared" si="248"/>
        <v>#VALUE!</v>
      </c>
      <c r="PR9" s="285" t="e">
        <f t="shared" si="248"/>
        <v>#VALUE!</v>
      </c>
      <c r="PS9" s="285" t="e">
        <f t="shared" si="248"/>
        <v>#VALUE!</v>
      </c>
      <c r="PT9" s="285" t="e">
        <f t="shared" si="248"/>
        <v>#VALUE!</v>
      </c>
      <c r="PU9" s="285" t="e">
        <f t="shared" si="248"/>
        <v>#VALUE!</v>
      </c>
      <c r="PV9" s="285" t="e">
        <f t="shared" si="248"/>
        <v>#VALUE!</v>
      </c>
      <c r="PW9" s="285" t="e">
        <f t="shared" si="248"/>
        <v>#VALUE!</v>
      </c>
      <c r="PX9" s="285" t="e">
        <f t="shared" si="248"/>
        <v>#VALUE!</v>
      </c>
      <c r="PY9" s="285" t="e">
        <f t="shared" si="248"/>
        <v>#VALUE!</v>
      </c>
      <c r="PZ9" s="285" t="e">
        <f t="shared" si="248"/>
        <v>#VALUE!</v>
      </c>
      <c r="QA9" s="285" t="e">
        <f t="shared" si="248"/>
        <v>#VALUE!</v>
      </c>
      <c r="QB9" s="285" t="e">
        <f t="shared" si="248"/>
        <v>#VALUE!</v>
      </c>
      <c r="QC9" s="285" t="e">
        <f t="shared" si="248"/>
        <v>#VALUE!</v>
      </c>
      <c r="QD9" s="285" t="e">
        <f t="shared" si="248"/>
        <v>#VALUE!</v>
      </c>
      <c r="QE9" s="285" t="e">
        <f t="shared" si="248"/>
        <v>#VALUE!</v>
      </c>
      <c r="QF9" s="285" t="e">
        <f t="shared" si="248"/>
        <v>#VALUE!</v>
      </c>
    </row>
    <row r="10" spans="1:448" ht="21.75" customHeight="1" thickBot="1">
      <c r="A10" s="172"/>
      <c r="B10" s="513" t="s">
        <v>26</v>
      </c>
      <c r="C10" s="514"/>
      <c r="D10" s="514"/>
      <c r="E10" s="514"/>
      <c r="F10" s="514"/>
      <c r="G10" s="515"/>
      <c r="H10" s="515"/>
      <c r="I10" s="516"/>
      <c r="J10" s="399" t="s">
        <v>31</v>
      </c>
      <c r="K10" s="400"/>
      <c r="L10" s="400"/>
      <c r="M10" s="400"/>
      <c r="N10" s="400"/>
      <c r="O10" s="400"/>
      <c r="P10" s="700"/>
      <c r="Q10" s="701"/>
      <c r="R10" s="701"/>
      <c r="S10" s="701"/>
      <c r="T10" s="701"/>
      <c r="U10" s="701"/>
      <c r="V10" s="701"/>
      <c r="W10" s="701"/>
      <c r="X10" s="701"/>
      <c r="Y10" s="547" t="s">
        <v>88</v>
      </c>
      <c r="Z10" s="548"/>
      <c r="AA10" s="548"/>
      <c r="AB10" s="548"/>
      <c r="AC10" s="534" t="s">
        <v>120</v>
      </c>
      <c r="AD10" s="534"/>
      <c r="AE10" s="534"/>
      <c r="AF10" s="534"/>
      <c r="AG10" s="534"/>
      <c r="AH10" s="535"/>
      <c r="AI10" s="547" t="s">
        <v>80</v>
      </c>
      <c r="AJ10" s="548"/>
      <c r="AK10" s="548"/>
      <c r="AL10" s="548"/>
      <c r="AM10" s="549" t="s">
        <v>79</v>
      </c>
      <c r="AN10" s="549"/>
      <c r="AO10" s="549"/>
      <c r="AP10" s="549"/>
      <c r="AQ10" s="550"/>
      <c r="AR10" s="517" t="s">
        <v>40</v>
      </c>
      <c r="AS10" s="518"/>
      <c r="AT10" s="518"/>
      <c r="AU10" s="518"/>
      <c r="AV10" s="519" t="s">
        <v>191</v>
      </c>
      <c r="AW10" s="520"/>
      <c r="AX10" s="545" t="s">
        <v>43</v>
      </c>
      <c r="AY10" s="546"/>
      <c r="AZ10" s="546"/>
      <c r="BA10" s="438">
        <v>12</v>
      </c>
      <c r="BB10" s="438"/>
      <c r="BC10" s="438"/>
      <c r="BD10" s="438"/>
      <c r="BE10" s="439" t="s">
        <v>42</v>
      </c>
      <c r="BF10" s="439"/>
      <c r="BG10" s="439"/>
      <c r="BH10" s="440">
        <v>16</v>
      </c>
      <c r="BI10" s="440"/>
      <c r="BJ10" s="440"/>
      <c r="BK10" s="439" t="s">
        <v>41</v>
      </c>
      <c r="BL10" s="439"/>
      <c r="BM10" s="439"/>
      <c r="BN10" s="440">
        <v>10</v>
      </c>
      <c r="BO10" s="440"/>
      <c r="BP10" s="441"/>
      <c r="BQ10" s="436"/>
      <c r="BR10" s="333"/>
      <c r="BS10" s="334"/>
      <c r="BT10" s="437"/>
      <c r="BV10" s="9"/>
      <c r="BW10" s="72" t="s">
        <v>1</v>
      </c>
      <c r="BX10" s="72" t="s">
        <v>2</v>
      </c>
      <c r="BY10" s="47"/>
      <c r="CA10" s="1"/>
      <c r="CB10" s="1"/>
      <c r="CC10" s="73"/>
      <c r="CD10" s="66"/>
      <c r="CF10" s="9"/>
      <c r="CG10" s="72">
        <v>1</v>
      </c>
      <c r="CH10" s="3" t="str">
        <f>AA28</f>
        <v/>
      </c>
      <c r="CI10" s="3" t="str">
        <f>AA29</f>
        <v/>
      </c>
      <c r="CJ10" s="3" t="str">
        <f>AA35</f>
        <v/>
      </c>
      <c r="CK10" s="3" t="str">
        <f>AA38</f>
        <v/>
      </c>
      <c r="CL10" s="3" t="str">
        <f>AA40</f>
        <v/>
      </c>
      <c r="CM10" s="3" t="str">
        <f>F43</f>
        <v>N/A</v>
      </c>
      <c r="CN10" s="3" t="str">
        <f>F44</f>
        <v>N/A</v>
      </c>
      <c r="CO10" s="3" t="e">
        <f>F45</f>
        <v>#DIV/0!</v>
      </c>
      <c r="CP10" s="7"/>
      <c r="CS10" s="9"/>
      <c r="CT10" s="253" t="s">
        <v>168</v>
      </c>
      <c r="CU10" s="254"/>
      <c r="CV10" s="254" t="str">
        <f>F12</f>
        <v>Data 1</v>
      </c>
      <c r="CW10" s="254" t="str">
        <f>G12</f>
        <v>Data 2</v>
      </c>
      <c r="CX10" s="254" t="str">
        <f>H12</f>
        <v>Data 3</v>
      </c>
      <c r="CY10" s="254" t="str">
        <f>I12</f>
        <v>Data 4</v>
      </c>
      <c r="CZ10" s="7"/>
      <c r="DB10" s="283"/>
      <c r="DC10" s="4"/>
      <c r="DD10" s="4"/>
      <c r="DE10" s="4"/>
      <c r="DF10" s="114" t="s">
        <v>107</v>
      </c>
      <c r="DG10" s="115" t="str">
        <f>AA35</f>
        <v/>
      </c>
      <c r="DH10" s="115" t="str">
        <f>AE35</f>
        <v/>
      </c>
      <c r="DI10" s="115" t="str">
        <f>AI35</f>
        <v/>
      </c>
      <c r="DJ10" s="116" t="str">
        <f>AM35</f>
        <v/>
      </c>
      <c r="DK10" s="4"/>
      <c r="DL10" s="4"/>
      <c r="DM10" s="689"/>
      <c r="DN10" s="96">
        <v>2</v>
      </c>
      <c r="DO10" s="4"/>
      <c r="DP10" s="7"/>
      <c r="DR10" s="364" t="s">
        <v>205</v>
      </c>
      <c r="DS10" s="365"/>
      <c r="DT10" s="292" t="e">
        <f>+_xlfn.NORM.DIST(DT9,$DS$31,$DS$37,FALSE)</f>
        <v>#VALUE!</v>
      </c>
      <c r="DU10" s="292" t="e">
        <f t="shared" ref="DU10:EY10" si="249">+_xlfn.NORM.DIST(DU9,$DS$31,$DS$37,FALSE)</f>
        <v>#VALUE!</v>
      </c>
      <c r="DV10" s="292" t="e">
        <f t="shared" si="249"/>
        <v>#VALUE!</v>
      </c>
      <c r="DW10" s="292" t="e">
        <f t="shared" si="249"/>
        <v>#VALUE!</v>
      </c>
      <c r="DX10" s="292" t="e">
        <f t="shared" si="249"/>
        <v>#VALUE!</v>
      </c>
      <c r="DY10" s="292" t="e">
        <f t="shared" si="249"/>
        <v>#VALUE!</v>
      </c>
      <c r="DZ10" s="292" t="e">
        <f t="shared" si="249"/>
        <v>#VALUE!</v>
      </c>
      <c r="EA10" s="292" t="e">
        <f t="shared" si="249"/>
        <v>#VALUE!</v>
      </c>
      <c r="EB10" s="292" t="e">
        <f t="shared" si="249"/>
        <v>#VALUE!</v>
      </c>
      <c r="EC10" s="292" t="e">
        <f t="shared" si="249"/>
        <v>#VALUE!</v>
      </c>
      <c r="ED10" s="292" t="e">
        <f t="shared" si="249"/>
        <v>#VALUE!</v>
      </c>
      <c r="EE10" s="292" t="e">
        <f t="shared" si="249"/>
        <v>#VALUE!</v>
      </c>
      <c r="EF10" s="292" t="e">
        <f t="shared" si="249"/>
        <v>#VALUE!</v>
      </c>
      <c r="EG10" s="292" t="e">
        <f t="shared" si="249"/>
        <v>#VALUE!</v>
      </c>
      <c r="EH10" s="292" t="e">
        <f t="shared" si="249"/>
        <v>#VALUE!</v>
      </c>
      <c r="EI10" s="292" t="e">
        <f t="shared" si="249"/>
        <v>#VALUE!</v>
      </c>
      <c r="EJ10" s="292" t="e">
        <f t="shared" si="249"/>
        <v>#VALUE!</v>
      </c>
      <c r="EK10" s="292" t="e">
        <f t="shared" si="249"/>
        <v>#VALUE!</v>
      </c>
      <c r="EL10" s="292" t="e">
        <f t="shared" si="249"/>
        <v>#VALUE!</v>
      </c>
      <c r="EM10" s="292" t="e">
        <f t="shared" si="249"/>
        <v>#VALUE!</v>
      </c>
      <c r="EN10" s="292" t="e">
        <f t="shared" si="249"/>
        <v>#VALUE!</v>
      </c>
      <c r="EO10" s="292" t="e">
        <f t="shared" si="249"/>
        <v>#VALUE!</v>
      </c>
      <c r="EP10" s="292" t="e">
        <f t="shared" si="249"/>
        <v>#VALUE!</v>
      </c>
      <c r="EQ10" s="292" t="e">
        <f t="shared" si="249"/>
        <v>#VALUE!</v>
      </c>
      <c r="ER10" s="292" t="e">
        <f t="shared" si="249"/>
        <v>#VALUE!</v>
      </c>
      <c r="ES10" s="292" t="e">
        <f t="shared" si="249"/>
        <v>#VALUE!</v>
      </c>
      <c r="ET10" s="292" t="e">
        <f t="shared" si="249"/>
        <v>#VALUE!</v>
      </c>
      <c r="EU10" s="292" t="e">
        <f t="shared" si="249"/>
        <v>#VALUE!</v>
      </c>
      <c r="EV10" s="292" t="e">
        <f t="shared" si="249"/>
        <v>#VALUE!</v>
      </c>
      <c r="EW10" s="292" t="e">
        <f t="shared" si="249"/>
        <v>#VALUE!</v>
      </c>
      <c r="EX10" s="292" t="e">
        <f t="shared" si="249"/>
        <v>#VALUE!</v>
      </c>
      <c r="EY10" s="292" t="e">
        <f t="shared" si="249"/>
        <v>#VALUE!</v>
      </c>
      <c r="EZ10" s="292" t="e">
        <f t="shared" ref="EZ10:GE10" si="250">+_xlfn.NORM.DIST(EZ9,$DS$31,$DS$37,FALSE)</f>
        <v>#VALUE!</v>
      </c>
      <c r="FA10" s="292" t="e">
        <f t="shared" si="250"/>
        <v>#VALUE!</v>
      </c>
      <c r="FB10" s="292" t="e">
        <f t="shared" si="250"/>
        <v>#VALUE!</v>
      </c>
      <c r="FC10" s="292" t="e">
        <f t="shared" si="250"/>
        <v>#VALUE!</v>
      </c>
      <c r="FD10" s="292" t="e">
        <f t="shared" si="250"/>
        <v>#VALUE!</v>
      </c>
      <c r="FE10" s="292" t="e">
        <f t="shared" si="250"/>
        <v>#VALUE!</v>
      </c>
      <c r="FF10" s="292" t="e">
        <f t="shared" si="250"/>
        <v>#VALUE!</v>
      </c>
      <c r="FG10" s="292" t="e">
        <f t="shared" si="250"/>
        <v>#VALUE!</v>
      </c>
      <c r="FH10" s="292" t="e">
        <f t="shared" si="250"/>
        <v>#VALUE!</v>
      </c>
      <c r="FI10" s="292" t="e">
        <f t="shared" si="250"/>
        <v>#VALUE!</v>
      </c>
      <c r="FJ10" s="292" t="e">
        <f t="shared" si="250"/>
        <v>#VALUE!</v>
      </c>
      <c r="FK10" s="292" t="e">
        <f t="shared" si="250"/>
        <v>#VALUE!</v>
      </c>
      <c r="FL10" s="292" t="e">
        <f t="shared" si="250"/>
        <v>#VALUE!</v>
      </c>
      <c r="FM10" s="292" t="e">
        <f t="shared" si="250"/>
        <v>#VALUE!</v>
      </c>
      <c r="FN10" s="292" t="e">
        <f t="shared" si="250"/>
        <v>#VALUE!</v>
      </c>
      <c r="FO10" s="292" t="e">
        <f t="shared" si="250"/>
        <v>#VALUE!</v>
      </c>
      <c r="FP10" s="292" t="e">
        <f t="shared" si="250"/>
        <v>#VALUE!</v>
      </c>
      <c r="FQ10" s="292" t="e">
        <f t="shared" si="250"/>
        <v>#VALUE!</v>
      </c>
      <c r="FR10" s="292" t="e">
        <f t="shared" si="250"/>
        <v>#VALUE!</v>
      </c>
      <c r="FS10" s="292" t="e">
        <f t="shared" si="250"/>
        <v>#VALUE!</v>
      </c>
      <c r="FT10" s="292" t="e">
        <f t="shared" si="250"/>
        <v>#VALUE!</v>
      </c>
      <c r="FU10" s="292" t="e">
        <f t="shared" si="250"/>
        <v>#VALUE!</v>
      </c>
      <c r="FV10" s="292" t="e">
        <f t="shared" si="250"/>
        <v>#VALUE!</v>
      </c>
      <c r="FW10" s="292" t="e">
        <f t="shared" si="250"/>
        <v>#VALUE!</v>
      </c>
      <c r="FX10" s="292" t="e">
        <f t="shared" si="250"/>
        <v>#VALUE!</v>
      </c>
      <c r="FY10" s="292" t="e">
        <f t="shared" si="250"/>
        <v>#VALUE!</v>
      </c>
      <c r="FZ10" s="292" t="e">
        <f t="shared" si="250"/>
        <v>#VALUE!</v>
      </c>
      <c r="GA10" s="292" t="e">
        <f t="shared" si="250"/>
        <v>#VALUE!</v>
      </c>
      <c r="GB10" s="292" t="e">
        <f t="shared" si="250"/>
        <v>#VALUE!</v>
      </c>
      <c r="GC10" s="292" t="e">
        <f t="shared" si="250"/>
        <v>#VALUE!</v>
      </c>
      <c r="GD10" s="292" t="e">
        <f t="shared" si="250"/>
        <v>#VALUE!</v>
      </c>
      <c r="GE10" s="292" t="e">
        <f t="shared" si="250"/>
        <v>#VALUE!</v>
      </c>
      <c r="GF10" s="292" t="e">
        <f t="shared" ref="GF10:HK10" si="251">+_xlfn.NORM.DIST(GF9,$DS$31,$DS$37,FALSE)</f>
        <v>#VALUE!</v>
      </c>
      <c r="GG10" s="292" t="e">
        <f t="shared" si="251"/>
        <v>#VALUE!</v>
      </c>
      <c r="GH10" s="292" t="e">
        <f t="shared" si="251"/>
        <v>#VALUE!</v>
      </c>
      <c r="GI10" s="292" t="e">
        <f t="shared" si="251"/>
        <v>#VALUE!</v>
      </c>
      <c r="GJ10" s="292" t="e">
        <f t="shared" si="251"/>
        <v>#VALUE!</v>
      </c>
      <c r="GK10" s="292" t="e">
        <f t="shared" si="251"/>
        <v>#VALUE!</v>
      </c>
      <c r="GL10" s="292" t="e">
        <f t="shared" si="251"/>
        <v>#VALUE!</v>
      </c>
      <c r="GM10" s="292" t="e">
        <f t="shared" si="251"/>
        <v>#VALUE!</v>
      </c>
      <c r="GN10" s="292" t="e">
        <f t="shared" si="251"/>
        <v>#VALUE!</v>
      </c>
      <c r="GO10" s="292" t="e">
        <f t="shared" si="251"/>
        <v>#VALUE!</v>
      </c>
      <c r="GP10" s="292" t="e">
        <f t="shared" si="251"/>
        <v>#VALUE!</v>
      </c>
      <c r="GQ10" s="292" t="e">
        <f t="shared" si="251"/>
        <v>#VALUE!</v>
      </c>
      <c r="GR10" s="292" t="e">
        <f t="shared" si="251"/>
        <v>#VALUE!</v>
      </c>
      <c r="GS10" s="292" t="e">
        <f t="shared" si="251"/>
        <v>#VALUE!</v>
      </c>
      <c r="GT10" s="292" t="e">
        <f t="shared" si="251"/>
        <v>#VALUE!</v>
      </c>
      <c r="GU10" s="292" t="e">
        <f t="shared" si="251"/>
        <v>#VALUE!</v>
      </c>
      <c r="GV10" s="292" t="e">
        <f t="shared" si="251"/>
        <v>#VALUE!</v>
      </c>
      <c r="GW10" s="292" t="e">
        <f t="shared" si="251"/>
        <v>#VALUE!</v>
      </c>
      <c r="GX10" s="292" t="e">
        <f t="shared" si="251"/>
        <v>#VALUE!</v>
      </c>
      <c r="GY10" s="292" t="e">
        <f t="shared" si="251"/>
        <v>#VALUE!</v>
      </c>
      <c r="GZ10" s="292" t="e">
        <f t="shared" si="251"/>
        <v>#VALUE!</v>
      </c>
      <c r="HA10" s="292" t="e">
        <f t="shared" si="251"/>
        <v>#VALUE!</v>
      </c>
      <c r="HB10" s="292" t="e">
        <f t="shared" si="251"/>
        <v>#VALUE!</v>
      </c>
      <c r="HC10" s="292" t="e">
        <f t="shared" si="251"/>
        <v>#VALUE!</v>
      </c>
      <c r="HD10" s="292" t="e">
        <f t="shared" si="251"/>
        <v>#VALUE!</v>
      </c>
      <c r="HE10" s="292" t="e">
        <f t="shared" si="251"/>
        <v>#VALUE!</v>
      </c>
      <c r="HF10" s="292" t="e">
        <f t="shared" si="251"/>
        <v>#VALUE!</v>
      </c>
      <c r="HG10" s="292" t="e">
        <f t="shared" si="251"/>
        <v>#VALUE!</v>
      </c>
      <c r="HH10" s="292" t="e">
        <f t="shared" si="251"/>
        <v>#VALUE!</v>
      </c>
      <c r="HI10" s="292" t="e">
        <f t="shared" si="251"/>
        <v>#VALUE!</v>
      </c>
      <c r="HJ10" s="292" t="e">
        <f t="shared" si="251"/>
        <v>#VALUE!</v>
      </c>
      <c r="HK10" s="292" t="e">
        <f t="shared" si="251"/>
        <v>#VALUE!</v>
      </c>
      <c r="HL10" s="292" t="e">
        <f t="shared" ref="HL10:IJ10" si="252">+_xlfn.NORM.DIST(HL9,$DS$31,$DS$37,FALSE)</f>
        <v>#VALUE!</v>
      </c>
      <c r="HM10" s="292" t="e">
        <f t="shared" si="252"/>
        <v>#VALUE!</v>
      </c>
      <c r="HN10" s="292" t="e">
        <f t="shared" si="252"/>
        <v>#VALUE!</v>
      </c>
      <c r="HO10" s="292" t="e">
        <f t="shared" si="252"/>
        <v>#VALUE!</v>
      </c>
      <c r="HP10" s="292" t="e">
        <f t="shared" si="252"/>
        <v>#VALUE!</v>
      </c>
      <c r="HQ10" s="292" t="e">
        <f t="shared" si="252"/>
        <v>#VALUE!</v>
      </c>
      <c r="HR10" s="292" t="e">
        <f t="shared" si="252"/>
        <v>#VALUE!</v>
      </c>
      <c r="HS10" s="292" t="e">
        <f t="shared" si="252"/>
        <v>#VALUE!</v>
      </c>
      <c r="HT10" s="292" t="e">
        <f t="shared" si="252"/>
        <v>#VALUE!</v>
      </c>
      <c r="HU10" s="292" t="e">
        <f t="shared" si="252"/>
        <v>#VALUE!</v>
      </c>
      <c r="HV10" s="292" t="e">
        <f t="shared" si="252"/>
        <v>#VALUE!</v>
      </c>
      <c r="HW10" s="292" t="e">
        <f t="shared" si="252"/>
        <v>#VALUE!</v>
      </c>
      <c r="HX10" s="292" t="e">
        <f t="shared" si="252"/>
        <v>#VALUE!</v>
      </c>
      <c r="HY10" s="292" t="e">
        <f t="shared" si="252"/>
        <v>#VALUE!</v>
      </c>
      <c r="HZ10" s="292" t="e">
        <f t="shared" si="252"/>
        <v>#VALUE!</v>
      </c>
      <c r="IA10" s="292" t="e">
        <f t="shared" si="252"/>
        <v>#VALUE!</v>
      </c>
      <c r="IB10" s="292" t="e">
        <f t="shared" si="252"/>
        <v>#VALUE!</v>
      </c>
      <c r="IC10" s="292" t="e">
        <f t="shared" si="252"/>
        <v>#VALUE!</v>
      </c>
      <c r="ID10" s="292" t="e">
        <f t="shared" si="252"/>
        <v>#VALUE!</v>
      </c>
      <c r="IE10" s="292" t="e">
        <f t="shared" si="252"/>
        <v>#VALUE!</v>
      </c>
      <c r="IF10" s="292" t="e">
        <f t="shared" si="252"/>
        <v>#VALUE!</v>
      </c>
      <c r="IG10" s="292" t="e">
        <f t="shared" si="252"/>
        <v>#VALUE!</v>
      </c>
      <c r="IH10" s="292" t="e">
        <f t="shared" si="252"/>
        <v>#VALUE!</v>
      </c>
      <c r="II10" s="292" t="e">
        <f t="shared" si="252"/>
        <v>#VALUE!</v>
      </c>
      <c r="IJ10" s="294" t="e">
        <f t="shared" si="252"/>
        <v>#VALUE!</v>
      </c>
      <c r="IK10" s="294" t="e">
        <f t="shared" ref="IK10" si="253">+_xlfn.NORM.DIST(IK9,$DS$31,$DS$37,FALSE)</f>
        <v>#VALUE!</v>
      </c>
      <c r="IL10" s="294" t="e">
        <f t="shared" ref="IL10" si="254">+_xlfn.NORM.DIST(IL9,$DS$31,$DS$37,FALSE)</f>
        <v>#VALUE!</v>
      </c>
      <c r="IM10" s="294" t="e">
        <f t="shared" ref="IM10" si="255">+_xlfn.NORM.DIST(IM9,$DS$31,$DS$37,FALSE)</f>
        <v>#VALUE!</v>
      </c>
      <c r="IN10" s="294" t="e">
        <f t="shared" ref="IN10" si="256">+_xlfn.NORM.DIST(IN9,$DS$31,$DS$37,FALSE)</f>
        <v>#VALUE!</v>
      </c>
      <c r="IO10" s="294" t="e">
        <f t="shared" ref="IO10" si="257">+_xlfn.NORM.DIST(IO9,$DS$31,$DS$37,FALSE)</f>
        <v>#VALUE!</v>
      </c>
      <c r="IP10" s="294" t="e">
        <f t="shared" ref="IP10" si="258">+_xlfn.NORM.DIST(IP9,$DS$31,$DS$37,FALSE)</f>
        <v>#VALUE!</v>
      </c>
      <c r="IQ10" s="294" t="e">
        <f t="shared" ref="IQ10" si="259">+_xlfn.NORM.DIST(IQ9,$DS$31,$DS$37,FALSE)</f>
        <v>#VALUE!</v>
      </c>
      <c r="IR10" s="294" t="e">
        <f t="shared" ref="IR10" si="260">+_xlfn.NORM.DIST(IR9,$DS$31,$DS$37,FALSE)</f>
        <v>#VALUE!</v>
      </c>
      <c r="IS10" s="294" t="e">
        <f t="shared" ref="IS10" si="261">+_xlfn.NORM.DIST(IS9,$DS$31,$DS$37,FALSE)</f>
        <v>#VALUE!</v>
      </c>
      <c r="IT10" s="294" t="e">
        <f t="shared" ref="IT10" si="262">+_xlfn.NORM.DIST(IT9,$DS$31,$DS$37,FALSE)</f>
        <v>#VALUE!</v>
      </c>
      <c r="IU10" s="294" t="e">
        <f t="shared" ref="IU10" si="263">+_xlfn.NORM.DIST(IU9,$DS$31,$DS$37,FALSE)</f>
        <v>#VALUE!</v>
      </c>
      <c r="IV10" s="294" t="e">
        <f t="shared" ref="IV10" si="264">+_xlfn.NORM.DIST(IV9,$DS$31,$DS$37,FALSE)</f>
        <v>#VALUE!</v>
      </c>
      <c r="IW10" s="294" t="e">
        <f t="shared" ref="IW10" si="265">+_xlfn.NORM.DIST(IW9,$DS$31,$DS$37,FALSE)</f>
        <v>#VALUE!</v>
      </c>
      <c r="IX10" s="294" t="e">
        <f t="shared" ref="IX10" si="266">+_xlfn.NORM.DIST(IX9,$DS$31,$DS$37,FALSE)</f>
        <v>#VALUE!</v>
      </c>
      <c r="IY10" s="294" t="e">
        <f t="shared" ref="IY10" si="267">+_xlfn.NORM.DIST(IY9,$DS$31,$DS$37,FALSE)</f>
        <v>#VALUE!</v>
      </c>
      <c r="IZ10" s="294" t="e">
        <f t="shared" ref="IZ10" si="268">+_xlfn.NORM.DIST(IZ9,$DS$31,$DS$37,FALSE)</f>
        <v>#VALUE!</v>
      </c>
      <c r="JA10" s="294" t="e">
        <f t="shared" ref="JA10" si="269">+_xlfn.NORM.DIST(JA9,$DS$31,$DS$37,FALSE)</f>
        <v>#VALUE!</v>
      </c>
      <c r="JB10" s="294" t="e">
        <f t="shared" ref="JB10" si="270">+_xlfn.NORM.DIST(JB9,$DS$31,$DS$37,FALSE)</f>
        <v>#VALUE!</v>
      </c>
      <c r="JC10" s="294" t="e">
        <f t="shared" ref="JC10" si="271">+_xlfn.NORM.DIST(JC9,$DS$31,$DS$37,FALSE)</f>
        <v>#VALUE!</v>
      </c>
      <c r="JD10" s="294" t="e">
        <f t="shared" ref="JD10" si="272">+_xlfn.NORM.DIST(JD9,$DS$31,$DS$37,FALSE)</f>
        <v>#VALUE!</v>
      </c>
      <c r="JE10" s="294" t="e">
        <f t="shared" ref="JE10" si="273">+_xlfn.NORM.DIST(JE9,$DS$31,$DS$37,FALSE)</f>
        <v>#VALUE!</v>
      </c>
      <c r="JF10" s="294" t="e">
        <f t="shared" ref="JF10" si="274">+_xlfn.NORM.DIST(JF9,$DS$31,$DS$37,FALSE)</f>
        <v>#VALUE!</v>
      </c>
      <c r="JG10" s="294" t="e">
        <f t="shared" ref="JG10" si="275">+_xlfn.NORM.DIST(JG9,$DS$31,$DS$37,FALSE)</f>
        <v>#VALUE!</v>
      </c>
      <c r="JH10" s="294" t="e">
        <f t="shared" ref="JH10" si="276">+_xlfn.NORM.DIST(JH9,$DS$31,$DS$37,FALSE)</f>
        <v>#VALUE!</v>
      </c>
      <c r="JI10" s="294" t="e">
        <f t="shared" ref="JI10" si="277">+_xlfn.NORM.DIST(JI9,$DS$31,$DS$37,FALSE)</f>
        <v>#VALUE!</v>
      </c>
      <c r="JJ10" s="294" t="e">
        <f t="shared" ref="JJ10" si="278">+_xlfn.NORM.DIST(JJ9,$DS$31,$DS$37,FALSE)</f>
        <v>#VALUE!</v>
      </c>
      <c r="JK10" s="294" t="e">
        <f t="shared" ref="JK10" si="279">+_xlfn.NORM.DIST(JK9,$DS$31,$DS$37,FALSE)</f>
        <v>#VALUE!</v>
      </c>
      <c r="JL10" s="294" t="e">
        <f t="shared" ref="JL10" si="280">+_xlfn.NORM.DIST(JL9,$DS$31,$DS$37,FALSE)</f>
        <v>#VALUE!</v>
      </c>
      <c r="JM10" s="294" t="e">
        <f t="shared" ref="JM10" si="281">+_xlfn.NORM.DIST(JM9,$DS$31,$DS$37,FALSE)</f>
        <v>#VALUE!</v>
      </c>
      <c r="JN10" s="294" t="e">
        <f t="shared" ref="JN10" si="282">+_xlfn.NORM.DIST(JN9,$DS$31,$DS$37,FALSE)</f>
        <v>#VALUE!</v>
      </c>
      <c r="JO10" s="294" t="e">
        <f t="shared" ref="JO10" si="283">+_xlfn.NORM.DIST(JO9,$DS$31,$DS$37,FALSE)</f>
        <v>#VALUE!</v>
      </c>
      <c r="JP10" s="294" t="e">
        <f t="shared" ref="JP10" si="284">+_xlfn.NORM.DIST(JP9,$DS$31,$DS$37,FALSE)</f>
        <v>#VALUE!</v>
      </c>
      <c r="JQ10" s="294" t="e">
        <f t="shared" ref="JQ10" si="285">+_xlfn.NORM.DIST(JQ9,$DS$31,$DS$37,FALSE)</f>
        <v>#VALUE!</v>
      </c>
      <c r="JR10" s="294" t="e">
        <f t="shared" ref="JR10" si="286">+_xlfn.NORM.DIST(JR9,$DS$31,$DS$37,FALSE)</f>
        <v>#VALUE!</v>
      </c>
      <c r="JS10" s="294" t="e">
        <f t="shared" ref="JS10" si="287">+_xlfn.NORM.DIST(JS9,$DS$31,$DS$37,FALSE)</f>
        <v>#VALUE!</v>
      </c>
      <c r="JT10" s="294" t="e">
        <f t="shared" ref="JT10" si="288">+_xlfn.NORM.DIST(JT9,$DS$31,$DS$37,FALSE)</f>
        <v>#VALUE!</v>
      </c>
      <c r="JU10" s="294" t="e">
        <f t="shared" ref="JU10" si="289">+_xlfn.NORM.DIST(JU9,$DS$31,$DS$37,FALSE)</f>
        <v>#VALUE!</v>
      </c>
      <c r="JV10" s="294" t="e">
        <f t="shared" ref="JV10" si="290">+_xlfn.NORM.DIST(JV9,$DS$31,$DS$37,FALSE)</f>
        <v>#VALUE!</v>
      </c>
      <c r="JW10" s="294" t="e">
        <f t="shared" ref="JW10" si="291">+_xlfn.NORM.DIST(JW9,$DS$31,$DS$37,FALSE)</f>
        <v>#VALUE!</v>
      </c>
      <c r="JX10" s="294" t="e">
        <f t="shared" ref="JX10" si="292">+_xlfn.NORM.DIST(JX9,$DS$31,$DS$37,FALSE)</f>
        <v>#VALUE!</v>
      </c>
      <c r="JZ10" s="364" t="s">
        <v>205</v>
      </c>
      <c r="KA10" s="365"/>
      <c r="KB10" s="292" t="e">
        <f>+_xlfn.NORM.DIST(KB9,$KA$31,$KA$37,FALSE)</f>
        <v>#VALUE!</v>
      </c>
      <c r="KC10" s="292" t="e">
        <f t="shared" ref="KC10:MN10" si="293">+_xlfn.NORM.DIST(KC9,$KA$31,$KA$37,FALSE)</f>
        <v>#VALUE!</v>
      </c>
      <c r="KD10" s="292" t="e">
        <f t="shared" si="293"/>
        <v>#VALUE!</v>
      </c>
      <c r="KE10" s="292" t="e">
        <f t="shared" si="293"/>
        <v>#VALUE!</v>
      </c>
      <c r="KF10" s="292" t="e">
        <f t="shared" si="293"/>
        <v>#VALUE!</v>
      </c>
      <c r="KG10" s="292" t="e">
        <f t="shared" si="293"/>
        <v>#VALUE!</v>
      </c>
      <c r="KH10" s="292" t="e">
        <f t="shared" si="293"/>
        <v>#VALUE!</v>
      </c>
      <c r="KI10" s="292" t="e">
        <f t="shared" si="293"/>
        <v>#VALUE!</v>
      </c>
      <c r="KJ10" s="292" t="e">
        <f t="shared" si="293"/>
        <v>#VALUE!</v>
      </c>
      <c r="KK10" s="292" t="e">
        <f t="shared" si="293"/>
        <v>#VALUE!</v>
      </c>
      <c r="KL10" s="292" t="e">
        <f t="shared" si="293"/>
        <v>#VALUE!</v>
      </c>
      <c r="KM10" s="292" t="e">
        <f t="shared" si="293"/>
        <v>#VALUE!</v>
      </c>
      <c r="KN10" s="292" t="e">
        <f t="shared" si="293"/>
        <v>#VALUE!</v>
      </c>
      <c r="KO10" s="292" t="e">
        <f t="shared" si="293"/>
        <v>#VALUE!</v>
      </c>
      <c r="KP10" s="292" t="e">
        <f t="shared" si="293"/>
        <v>#VALUE!</v>
      </c>
      <c r="KQ10" s="292" t="e">
        <f t="shared" si="293"/>
        <v>#VALUE!</v>
      </c>
      <c r="KR10" s="292" t="e">
        <f t="shared" si="293"/>
        <v>#VALUE!</v>
      </c>
      <c r="KS10" s="292" t="e">
        <f t="shared" si="293"/>
        <v>#VALUE!</v>
      </c>
      <c r="KT10" s="292" t="e">
        <f t="shared" si="293"/>
        <v>#VALUE!</v>
      </c>
      <c r="KU10" s="292" t="e">
        <f t="shared" si="293"/>
        <v>#VALUE!</v>
      </c>
      <c r="KV10" s="292" t="e">
        <f t="shared" si="293"/>
        <v>#VALUE!</v>
      </c>
      <c r="KW10" s="292" t="e">
        <f t="shared" si="293"/>
        <v>#VALUE!</v>
      </c>
      <c r="KX10" s="292" t="e">
        <f t="shared" si="293"/>
        <v>#VALUE!</v>
      </c>
      <c r="KY10" s="292" t="e">
        <f t="shared" si="293"/>
        <v>#VALUE!</v>
      </c>
      <c r="KZ10" s="292" t="e">
        <f t="shared" si="293"/>
        <v>#VALUE!</v>
      </c>
      <c r="LA10" s="292" t="e">
        <f t="shared" si="293"/>
        <v>#VALUE!</v>
      </c>
      <c r="LB10" s="292" t="e">
        <f t="shared" si="293"/>
        <v>#VALUE!</v>
      </c>
      <c r="LC10" s="292" t="e">
        <f t="shared" si="293"/>
        <v>#VALUE!</v>
      </c>
      <c r="LD10" s="292" t="e">
        <f t="shared" si="293"/>
        <v>#VALUE!</v>
      </c>
      <c r="LE10" s="292" t="e">
        <f t="shared" si="293"/>
        <v>#VALUE!</v>
      </c>
      <c r="LF10" s="292" t="e">
        <f t="shared" si="293"/>
        <v>#VALUE!</v>
      </c>
      <c r="LG10" s="292" t="e">
        <f t="shared" si="293"/>
        <v>#VALUE!</v>
      </c>
      <c r="LH10" s="292" t="e">
        <f t="shared" si="293"/>
        <v>#VALUE!</v>
      </c>
      <c r="LI10" s="292" t="e">
        <f t="shared" si="293"/>
        <v>#VALUE!</v>
      </c>
      <c r="LJ10" s="292" t="e">
        <f t="shared" si="293"/>
        <v>#VALUE!</v>
      </c>
      <c r="LK10" s="292" t="e">
        <f t="shared" si="293"/>
        <v>#VALUE!</v>
      </c>
      <c r="LL10" s="292" t="e">
        <f t="shared" si="293"/>
        <v>#VALUE!</v>
      </c>
      <c r="LM10" s="292" t="e">
        <f t="shared" si="293"/>
        <v>#VALUE!</v>
      </c>
      <c r="LN10" s="292" t="e">
        <f t="shared" si="293"/>
        <v>#VALUE!</v>
      </c>
      <c r="LO10" s="292" t="e">
        <f t="shared" si="293"/>
        <v>#VALUE!</v>
      </c>
      <c r="LP10" s="292" t="e">
        <f t="shared" si="293"/>
        <v>#VALUE!</v>
      </c>
      <c r="LQ10" s="292" t="e">
        <f t="shared" si="293"/>
        <v>#VALUE!</v>
      </c>
      <c r="LR10" s="292" t="e">
        <f t="shared" si="293"/>
        <v>#VALUE!</v>
      </c>
      <c r="LS10" s="292" t="e">
        <f t="shared" si="293"/>
        <v>#VALUE!</v>
      </c>
      <c r="LT10" s="292" t="e">
        <f t="shared" si="293"/>
        <v>#VALUE!</v>
      </c>
      <c r="LU10" s="292" t="e">
        <f t="shared" si="293"/>
        <v>#VALUE!</v>
      </c>
      <c r="LV10" s="292" t="e">
        <f t="shared" si="293"/>
        <v>#VALUE!</v>
      </c>
      <c r="LW10" s="292" t="e">
        <f t="shared" si="293"/>
        <v>#VALUE!</v>
      </c>
      <c r="LX10" s="292" t="e">
        <f t="shared" si="293"/>
        <v>#VALUE!</v>
      </c>
      <c r="LY10" s="292" t="e">
        <f t="shared" si="293"/>
        <v>#VALUE!</v>
      </c>
      <c r="LZ10" s="292" t="e">
        <f t="shared" si="293"/>
        <v>#VALUE!</v>
      </c>
      <c r="MA10" s="292" t="e">
        <f t="shared" si="293"/>
        <v>#VALUE!</v>
      </c>
      <c r="MB10" s="292" t="e">
        <f t="shared" si="293"/>
        <v>#VALUE!</v>
      </c>
      <c r="MC10" s="292" t="e">
        <f t="shared" si="293"/>
        <v>#VALUE!</v>
      </c>
      <c r="MD10" s="292" t="e">
        <f t="shared" si="293"/>
        <v>#VALUE!</v>
      </c>
      <c r="ME10" s="292" t="e">
        <f t="shared" si="293"/>
        <v>#VALUE!</v>
      </c>
      <c r="MF10" s="292" t="e">
        <f t="shared" si="293"/>
        <v>#VALUE!</v>
      </c>
      <c r="MG10" s="292" t="e">
        <f t="shared" si="293"/>
        <v>#VALUE!</v>
      </c>
      <c r="MH10" s="292" t="e">
        <f t="shared" si="293"/>
        <v>#VALUE!</v>
      </c>
      <c r="MI10" s="292" t="e">
        <f t="shared" si="293"/>
        <v>#VALUE!</v>
      </c>
      <c r="MJ10" s="292" t="e">
        <f t="shared" si="293"/>
        <v>#VALUE!</v>
      </c>
      <c r="MK10" s="292" t="e">
        <f t="shared" si="293"/>
        <v>#VALUE!</v>
      </c>
      <c r="ML10" s="292" t="e">
        <f t="shared" si="293"/>
        <v>#VALUE!</v>
      </c>
      <c r="MM10" s="292" t="e">
        <f t="shared" si="293"/>
        <v>#VALUE!</v>
      </c>
      <c r="MN10" s="292" t="e">
        <f t="shared" si="293"/>
        <v>#VALUE!</v>
      </c>
      <c r="MO10" s="292" t="e">
        <f t="shared" ref="MO10:OZ10" si="294">+_xlfn.NORM.DIST(MO9,$KA$31,$KA$37,FALSE)</f>
        <v>#VALUE!</v>
      </c>
      <c r="MP10" s="292" t="e">
        <f t="shared" si="294"/>
        <v>#VALUE!</v>
      </c>
      <c r="MQ10" s="292" t="e">
        <f t="shared" si="294"/>
        <v>#VALUE!</v>
      </c>
      <c r="MR10" s="292" t="e">
        <f t="shared" si="294"/>
        <v>#VALUE!</v>
      </c>
      <c r="MS10" s="292" t="e">
        <f t="shared" si="294"/>
        <v>#VALUE!</v>
      </c>
      <c r="MT10" s="292" t="e">
        <f t="shared" si="294"/>
        <v>#VALUE!</v>
      </c>
      <c r="MU10" s="292" t="e">
        <f t="shared" si="294"/>
        <v>#VALUE!</v>
      </c>
      <c r="MV10" s="292" t="e">
        <f t="shared" si="294"/>
        <v>#VALUE!</v>
      </c>
      <c r="MW10" s="292" t="e">
        <f t="shared" si="294"/>
        <v>#VALUE!</v>
      </c>
      <c r="MX10" s="292" t="e">
        <f t="shared" si="294"/>
        <v>#VALUE!</v>
      </c>
      <c r="MY10" s="292" t="e">
        <f t="shared" si="294"/>
        <v>#VALUE!</v>
      </c>
      <c r="MZ10" s="292" t="e">
        <f t="shared" si="294"/>
        <v>#VALUE!</v>
      </c>
      <c r="NA10" s="292" t="e">
        <f t="shared" si="294"/>
        <v>#VALUE!</v>
      </c>
      <c r="NB10" s="292" t="e">
        <f t="shared" si="294"/>
        <v>#VALUE!</v>
      </c>
      <c r="NC10" s="292" t="e">
        <f t="shared" si="294"/>
        <v>#VALUE!</v>
      </c>
      <c r="ND10" s="292" t="e">
        <f t="shared" si="294"/>
        <v>#VALUE!</v>
      </c>
      <c r="NE10" s="292" t="e">
        <f t="shared" si="294"/>
        <v>#VALUE!</v>
      </c>
      <c r="NF10" s="292" t="e">
        <f t="shared" si="294"/>
        <v>#VALUE!</v>
      </c>
      <c r="NG10" s="292" t="e">
        <f t="shared" si="294"/>
        <v>#VALUE!</v>
      </c>
      <c r="NH10" s="292" t="e">
        <f t="shared" si="294"/>
        <v>#VALUE!</v>
      </c>
      <c r="NI10" s="292" t="e">
        <f t="shared" si="294"/>
        <v>#VALUE!</v>
      </c>
      <c r="NJ10" s="292" t="e">
        <f t="shared" si="294"/>
        <v>#VALUE!</v>
      </c>
      <c r="NK10" s="292" t="e">
        <f t="shared" si="294"/>
        <v>#VALUE!</v>
      </c>
      <c r="NL10" s="292" t="e">
        <f t="shared" si="294"/>
        <v>#VALUE!</v>
      </c>
      <c r="NM10" s="292" t="e">
        <f t="shared" si="294"/>
        <v>#VALUE!</v>
      </c>
      <c r="NN10" s="292" t="e">
        <f t="shared" si="294"/>
        <v>#VALUE!</v>
      </c>
      <c r="NO10" s="292" t="e">
        <f t="shared" si="294"/>
        <v>#VALUE!</v>
      </c>
      <c r="NP10" s="292" t="e">
        <f t="shared" si="294"/>
        <v>#VALUE!</v>
      </c>
      <c r="NQ10" s="292" t="e">
        <f t="shared" si="294"/>
        <v>#VALUE!</v>
      </c>
      <c r="NR10" s="292" t="e">
        <f t="shared" si="294"/>
        <v>#VALUE!</v>
      </c>
      <c r="NS10" s="292" t="e">
        <f t="shared" si="294"/>
        <v>#VALUE!</v>
      </c>
      <c r="NT10" s="292" t="e">
        <f t="shared" si="294"/>
        <v>#VALUE!</v>
      </c>
      <c r="NU10" s="292" t="e">
        <f t="shared" si="294"/>
        <v>#VALUE!</v>
      </c>
      <c r="NV10" s="292" t="e">
        <f t="shared" si="294"/>
        <v>#VALUE!</v>
      </c>
      <c r="NW10" s="292" t="e">
        <f t="shared" si="294"/>
        <v>#VALUE!</v>
      </c>
      <c r="NX10" s="292" t="e">
        <f t="shared" si="294"/>
        <v>#VALUE!</v>
      </c>
      <c r="NY10" s="292" t="e">
        <f t="shared" si="294"/>
        <v>#VALUE!</v>
      </c>
      <c r="NZ10" s="292" t="e">
        <f t="shared" si="294"/>
        <v>#VALUE!</v>
      </c>
      <c r="OA10" s="292" t="e">
        <f t="shared" si="294"/>
        <v>#VALUE!</v>
      </c>
      <c r="OB10" s="292" t="e">
        <f t="shared" si="294"/>
        <v>#VALUE!</v>
      </c>
      <c r="OC10" s="292" t="e">
        <f t="shared" si="294"/>
        <v>#VALUE!</v>
      </c>
      <c r="OD10" s="292" t="e">
        <f t="shared" si="294"/>
        <v>#VALUE!</v>
      </c>
      <c r="OE10" s="292" t="e">
        <f t="shared" si="294"/>
        <v>#VALUE!</v>
      </c>
      <c r="OF10" s="292" t="e">
        <f t="shared" si="294"/>
        <v>#VALUE!</v>
      </c>
      <c r="OG10" s="292" t="e">
        <f t="shared" si="294"/>
        <v>#VALUE!</v>
      </c>
      <c r="OH10" s="292" t="e">
        <f t="shared" si="294"/>
        <v>#VALUE!</v>
      </c>
      <c r="OI10" s="292" t="e">
        <f t="shared" si="294"/>
        <v>#VALUE!</v>
      </c>
      <c r="OJ10" s="292" t="e">
        <f t="shared" si="294"/>
        <v>#VALUE!</v>
      </c>
      <c r="OK10" s="292" t="e">
        <f t="shared" si="294"/>
        <v>#VALUE!</v>
      </c>
      <c r="OL10" s="292" t="e">
        <f t="shared" si="294"/>
        <v>#VALUE!</v>
      </c>
      <c r="OM10" s="292" t="e">
        <f t="shared" si="294"/>
        <v>#VALUE!</v>
      </c>
      <c r="ON10" s="292" t="e">
        <f t="shared" si="294"/>
        <v>#VALUE!</v>
      </c>
      <c r="OO10" s="292" t="e">
        <f t="shared" si="294"/>
        <v>#VALUE!</v>
      </c>
      <c r="OP10" s="292" t="e">
        <f t="shared" si="294"/>
        <v>#VALUE!</v>
      </c>
      <c r="OQ10" s="292" t="e">
        <f t="shared" si="294"/>
        <v>#VALUE!</v>
      </c>
      <c r="OR10" s="292" t="e">
        <f t="shared" si="294"/>
        <v>#VALUE!</v>
      </c>
      <c r="OS10" s="292" t="e">
        <f t="shared" si="294"/>
        <v>#VALUE!</v>
      </c>
      <c r="OT10" s="292" t="e">
        <f t="shared" si="294"/>
        <v>#VALUE!</v>
      </c>
      <c r="OU10" s="292" t="e">
        <f t="shared" si="294"/>
        <v>#VALUE!</v>
      </c>
      <c r="OV10" s="292" t="e">
        <f t="shared" si="294"/>
        <v>#VALUE!</v>
      </c>
      <c r="OW10" s="292" t="e">
        <f t="shared" si="294"/>
        <v>#VALUE!</v>
      </c>
      <c r="OX10" s="292" t="e">
        <f t="shared" si="294"/>
        <v>#VALUE!</v>
      </c>
      <c r="OY10" s="292" t="e">
        <f t="shared" si="294"/>
        <v>#VALUE!</v>
      </c>
      <c r="OZ10" s="292" t="e">
        <f t="shared" si="294"/>
        <v>#VALUE!</v>
      </c>
      <c r="PA10" s="292" t="e">
        <f t="shared" ref="PA10:QF10" si="295">+_xlfn.NORM.DIST(PA9,$KA$31,$KA$37,FALSE)</f>
        <v>#VALUE!</v>
      </c>
      <c r="PB10" s="292" t="e">
        <f t="shared" si="295"/>
        <v>#VALUE!</v>
      </c>
      <c r="PC10" s="292" t="e">
        <f t="shared" si="295"/>
        <v>#VALUE!</v>
      </c>
      <c r="PD10" s="292" t="e">
        <f t="shared" si="295"/>
        <v>#VALUE!</v>
      </c>
      <c r="PE10" s="292" t="e">
        <f t="shared" si="295"/>
        <v>#VALUE!</v>
      </c>
      <c r="PF10" s="292" t="e">
        <f t="shared" si="295"/>
        <v>#VALUE!</v>
      </c>
      <c r="PG10" s="292" t="e">
        <f t="shared" si="295"/>
        <v>#VALUE!</v>
      </c>
      <c r="PH10" s="292" t="e">
        <f t="shared" si="295"/>
        <v>#VALUE!</v>
      </c>
      <c r="PI10" s="292" t="e">
        <f t="shared" si="295"/>
        <v>#VALUE!</v>
      </c>
      <c r="PJ10" s="292" t="e">
        <f t="shared" si="295"/>
        <v>#VALUE!</v>
      </c>
      <c r="PK10" s="292" t="e">
        <f t="shared" si="295"/>
        <v>#VALUE!</v>
      </c>
      <c r="PL10" s="292" t="e">
        <f t="shared" si="295"/>
        <v>#VALUE!</v>
      </c>
      <c r="PM10" s="292" t="e">
        <f t="shared" si="295"/>
        <v>#VALUE!</v>
      </c>
      <c r="PN10" s="292" t="e">
        <f t="shared" si="295"/>
        <v>#VALUE!</v>
      </c>
      <c r="PO10" s="292" t="e">
        <f t="shared" si="295"/>
        <v>#VALUE!</v>
      </c>
      <c r="PP10" s="292" t="e">
        <f t="shared" si="295"/>
        <v>#VALUE!</v>
      </c>
      <c r="PQ10" s="292" t="e">
        <f t="shared" si="295"/>
        <v>#VALUE!</v>
      </c>
      <c r="PR10" s="292" t="e">
        <f t="shared" si="295"/>
        <v>#VALUE!</v>
      </c>
      <c r="PS10" s="292" t="e">
        <f t="shared" si="295"/>
        <v>#VALUE!</v>
      </c>
      <c r="PT10" s="292" t="e">
        <f t="shared" si="295"/>
        <v>#VALUE!</v>
      </c>
      <c r="PU10" s="292" t="e">
        <f t="shared" si="295"/>
        <v>#VALUE!</v>
      </c>
      <c r="PV10" s="292" t="e">
        <f t="shared" si="295"/>
        <v>#VALUE!</v>
      </c>
      <c r="PW10" s="292" t="e">
        <f t="shared" si="295"/>
        <v>#VALUE!</v>
      </c>
      <c r="PX10" s="292" t="e">
        <f t="shared" si="295"/>
        <v>#VALUE!</v>
      </c>
      <c r="PY10" s="292" t="e">
        <f t="shared" si="295"/>
        <v>#VALUE!</v>
      </c>
      <c r="PZ10" s="292" t="e">
        <f t="shared" si="295"/>
        <v>#VALUE!</v>
      </c>
      <c r="QA10" s="292" t="e">
        <f t="shared" si="295"/>
        <v>#VALUE!</v>
      </c>
      <c r="QB10" s="292" t="e">
        <f t="shared" si="295"/>
        <v>#VALUE!</v>
      </c>
      <c r="QC10" s="292" t="e">
        <f t="shared" si="295"/>
        <v>#VALUE!</v>
      </c>
      <c r="QD10" s="292" t="e">
        <f t="shared" si="295"/>
        <v>#VALUE!</v>
      </c>
      <c r="QE10" s="292" t="e">
        <f t="shared" si="295"/>
        <v>#VALUE!</v>
      </c>
      <c r="QF10" s="292" t="e">
        <f t="shared" si="295"/>
        <v>#VALUE!</v>
      </c>
    </row>
    <row r="11" spans="1:448" ht="8.25" customHeight="1" thickBot="1">
      <c r="A11" s="172"/>
      <c r="B11" s="21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 t="s">
        <v>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12"/>
      <c r="BQ11" s="436"/>
      <c r="BR11" s="335"/>
      <c r="BS11" s="335"/>
      <c r="BT11" s="437"/>
      <c r="BV11" s="9"/>
      <c r="BW11" s="75" t="str">
        <f>"&gt;"&amp;BH10</f>
        <v>&gt;16</v>
      </c>
      <c r="BX11" s="75" t="str">
        <f>"&lt;"&amp;BN10</f>
        <v>&lt;10</v>
      </c>
      <c r="BY11" s="47"/>
      <c r="CA11" s="1"/>
      <c r="CB11" s="1"/>
      <c r="CC11" s="73"/>
      <c r="CD11" s="66"/>
      <c r="CF11" s="9"/>
      <c r="CG11" s="72">
        <v>2</v>
      </c>
      <c r="CH11" s="3" t="str">
        <f>AE28</f>
        <v/>
      </c>
      <c r="CI11" s="3" t="str">
        <f>AE29</f>
        <v/>
      </c>
      <c r="CJ11" s="3" t="str">
        <f>AE35</f>
        <v/>
      </c>
      <c r="CK11" s="3" t="str">
        <f>AE38</f>
        <v/>
      </c>
      <c r="CL11" s="3" t="str">
        <f>AE40</f>
        <v/>
      </c>
      <c r="CM11" s="3" t="str">
        <f>G43</f>
        <v>N/A</v>
      </c>
      <c r="CN11" s="3" t="str">
        <f>G44</f>
        <v>N/A</v>
      </c>
      <c r="CO11" s="3" t="e">
        <f>G45</f>
        <v>#DIV/0!</v>
      </c>
      <c r="CP11" s="7"/>
      <c r="CS11" s="9"/>
      <c r="CT11" s="248">
        <v>1</v>
      </c>
      <c r="CU11" s="250">
        <f>CT8</f>
        <v>9.5</v>
      </c>
      <c r="CV11" s="19">
        <f t="array" ref="CV11:CV41">FREQUENCY(BQ19:BQ48,CU11:CU41)</f>
        <v>0</v>
      </c>
      <c r="CW11" s="19">
        <f t="array" ref="CW11:CW41">FREQUENCY(BR19:BR48,CU11:CU41)</f>
        <v>0</v>
      </c>
      <c r="CX11" s="251">
        <f t="array" ref="CX11:CX41">FREQUENCY(BS19:BS48,CU11:CU41)</f>
        <v>0</v>
      </c>
      <c r="CY11" s="19">
        <f t="array" ref="CY11:CY41">FREQUENCY(BT19:BT48,CU11:CU41)</f>
        <v>0</v>
      </c>
      <c r="CZ11" s="7"/>
      <c r="DB11" s="283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7"/>
      <c r="DR11" s="352" t="s">
        <v>202</v>
      </c>
      <c r="DS11" s="289" t="s">
        <v>8</v>
      </c>
      <c r="DT11" s="292" t="e">
        <f>+IF(DT9&gt;$DS$35,"N/A",IF(DT9&lt;$DT$8,"N/A",DT10))</f>
        <v>#VALUE!</v>
      </c>
      <c r="DU11" s="292" t="e">
        <f t="shared" ref="DU11:EY11" si="296">+IF(DU9&gt;$DS$35,"N/A",IF(DU9&lt;$DT$8,"N/A",DU10))</f>
        <v>#VALUE!</v>
      </c>
      <c r="DV11" s="292" t="e">
        <f t="shared" si="296"/>
        <v>#VALUE!</v>
      </c>
      <c r="DW11" s="292" t="e">
        <f t="shared" si="296"/>
        <v>#VALUE!</v>
      </c>
      <c r="DX11" s="292" t="e">
        <f t="shared" si="296"/>
        <v>#VALUE!</v>
      </c>
      <c r="DY11" s="292" t="e">
        <f t="shared" si="296"/>
        <v>#VALUE!</v>
      </c>
      <c r="DZ11" s="292" t="e">
        <f t="shared" si="296"/>
        <v>#VALUE!</v>
      </c>
      <c r="EA11" s="292" t="e">
        <f t="shared" si="296"/>
        <v>#VALUE!</v>
      </c>
      <c r="EB11" s="292" t="e">
        <f t="shared" si="296"/>
        <v>#VALUE!</v>
      </c>
      <c r="EC11" s="292" t="e">
        <f t="shared" si="296"/>
        <v>#VALUE!</v>
      </c>
      <c r="ED11" s="292" t="e">
        <f t="shared" si="296"/>
        <v>#VALUE!</v>
      </c>
      <c r="EE11" s="292" t="e">
        <f t="shared" si="296"/>
        <v>#VALUE!</v>
      </c>
      <c r="EF11" s="292" t="e">
        <f t="shared" si="296"/>
        <v>#VALUE!</v>
      </c>
      <c r="EG11" s="292" t="e">
        <f t="shared" si="296"/>
        <v>#VALUE!</v>
      </c>
      <c r="EH11" s="292" t="e">
        <f t="shared" si="296"/>
        <v>#VALUE!</v>
      </c>
      <c r="EI11" s="292" t="e">
        <f t="shared" si="296"/>
        <v>#VALUE!</v>
      </c>
      <c r="EJ11" s="292" t="e">
        <f t="shared" si="296"/>
        <v>#VALUE!</v>
      </c>
      <c r="EK11" s="292" t="e">
        <f t="shared" si="296"/>
        <v>#VALUE!</v>
      </c>
      <c r="EL11" s="292" t="e">
        <f t="shared" si="296"/>
        <v>#VALUE!</v>
      </c>
      <c r="EM11" s="292" t="e">
        <f t="shared" si="296"/>
        <v>#VALUE!</v>
      </c>
      <c r="EN11" s="292" t="e">
        <f t="shared" si="296"/>
        <v>#VALUE!</v>
      </c>
      <c r="EO11" s="292" t="e">
        <f t="shared" si="296"/>
        <v>#VALUE!</v>
      </c>
      <c r="EP11" s="292" t="e">
        <f t="shared" si="296"/>
        <v>#VALUE!</v>
      </c>
      <c r="EQ11" s="292" t="e">
        <f t="shared" si="296"/>
        <v>#VALUE!</v>
      </c>
      <c r="ER11" s="292" t="e">
        <f t="shared" si="296"/>
        <v>#VALUE!</v>
      </c>
      <c r="ES11" s="292" t="e">
        <f t="shared" si="296"/>
        <v>#VALUE!</v>
      </c>
      <c r="ET11" s="292" t="e">
        <f t="shared" si="296"/>
        <v>#VALUE!</v>
      </c>
      <c r="EU11" s="292" t="e">
        <f t="shared" si="296"/>
        <v>#VALUE!</v>
      </c>
      <c r="EV11" s="292" t="e">
        <f t="shared" si="296"/>
        <v>#VALUE!</v>
      </c>
      <c r="EW11" s="292" t="e">
        <f t="shared" si="296"/>
        <v>#VALUE!</v>
      </c>
      <c r="EX11" s="292" t="e">
        <f t="shared" si="296"/>
        <v>#VALUE!</v>
      </c>
      <c r="EY11" s="292" t="e">
        <f t="shared" si="296"/>
        <v>#VALUE!</v>
      </c>
      <c r="EZ11" s="292" t="e">
        <f t="shared" ref="EZ11:GE11" si="297">+IF(EZ9&gt;$DS$35,"N/A",IF(EZ9&lt;$DT$8,"N/A",EZ10))</f>
        <v>#VALUE!</v>
      </c>
      <c r="FA11" s="292" t="e">
        <f t="shared" si="297"/>
        <v>#VALUE!</v>
      </c>
      <c r="FB11" s="292" t="e">
        <f t="shared" si="297"/>
        <v>#VALUE!</v>
      </c>
      <c r="FC11" s="292" t="e">
        <f t="shared" si="297"/>
        <v>#VALUE!</v>
      </c>
      <c r="FD11" s="292" t="e">
        <f t="shared" si="297"/>
        <v>#VALUE!</v>
      </c>
      <c r="FE11" s="292" t="e">
        <f t="shared" si="297"/>
        <v>#VALUE!</v>
      </c>
      <c r="FF11" s="292" t="e">
        <f t="shared" si="297"/>
        <v>#VALUE!</v>
      </c>
      <c r="FG11" s="292" t="e">
        <f t="shared" si="297"/>
        <v>#VALUE!</v>
      </c>
      <c r="FH11" s="292" t="e">
        <f t="shared" si="297"/>
        <v>#VALUE!</v>
      </c>
      <c r="FI11" s="292" t="e">
        <f t="shared" si="297"/>
        <v>#VALUE!</v>
      </c>
      <c r="FJ11" s="292" t="e">
        <f t="shared" si="297"/>
        <v>#VALUE!</v>
      </c>
      <c r="FK11" s="292" t="e">
        <f t="shared" si="297"/>
        <v>#VALUE!</v>
      </c>
      <c r="FL11" s="292" t="e">
        <f t="shared" si="297"/>
        <v>#VALUE!</v>
      </c>
      <c r="FM11" s="292" t="e">
        <f t="shared" si="297"/>
        <v>#VALUE!</v>
      </c>
      <c r="FN11" s="292" t="e">
        <f t="shared" si="297"/>
        <v>#VALUE!</v>
      </c>
      <c r="FO11" s="292" t="e">
        <f t="shared" si="297"/>
        <v>#VALUE!</v>
      </c>
      <c r="FP11" s="292" t="e">
        <f t="shared" si="297"/>
        <v>#VALUE!</v>
      </c>
      <c r="FQ11" s="292" t="e">
        <f t="shared" si="297"/>
        <v>#VALUE!</v>
      </c>
      <c r="FR11" s="292" t="e">
        <f t="shared" si="297"/>
        <v>#VALUE!</v>
      </c>
      <c r="FS11" s="292" t="e">
        <f t="shared" si="297"/>
        <v>#VALUE!</v>
      </c>
      <c r="FT11" s="292" t="e">
        <f t="shared" si="297"/>
        <v>#VALUE!</v>
      </c>
      <c r="FU11" s="292" t="e">
        <f t="shared" si="297"/>
        <v>#VALUE!</v>
      </c>
      <c r="FV11" s="292" t="e">
        <f t="shared" si="297"/>
        <v>#VALUE!</v>
      </c>
      <c r="FW11" s="292" t="e">
        <f t="shared" si="297"/>
        <v>#VALUE!</v>
      </c>
      <c r="FX11" s="292" t="e">
        <f t="shared" si="297"/>
        <v>#VALUE!</v>
      </c>
      <c r="FY11" s="292" t="e">
        <f t="shared" si="297"/>
        <v>#VALUE!</v>
      </c>
      <c r="FZ11" s="292" t="e">
        <f t="shared" si="297"/>
        <v>#VALUE!</v>
      </c>
      <c r="GA11" s="292" t="e">
        <f t="shared" si="297"/>
        <v>#VALUE!</v>
      </c>
      <c r="GB11" s="292" t="e">
        <f t="shared" si="297"/>
        <v>#VALUE!</v>
      </c>
      <c r="GC11" s="292" t="e">
        <f t="shared" si="297"/>
        <v>#VALUE!</v>
      </c>
      <c r="GD11" s="292" t="e">
        <f t="shared" si="297"/>
        <v>#VALUE!</v>
      </c>
      <c r="GE11" s="292" t="e">
        <f t="shared" si="297"/>
        <v>#VALUE!</v>
      </c>
      <c r="GF11" s="292" t="e">
        <f t="shared" ref="GF11:HK11" si="298">+IF(GF9&gt;$DS$35,"N/A",IF(GF9&lt;$DT$8,"N/A",GF10))</f>
        <v>#VALUE!</v>
      </c>
      <c r="GG11" s="292" t="e">
        <f t="shared" si="298"/>
        <v>#VALUE!</v>
      </c>
      <c r="GH11" s="292" t="e">
        <f t="shared" si="298"/>
        <v>#VALUE!</v>
      </c>
      <c r="GI11" s="292" t="e">
        <f t="shared" si="298"/>
        <v>#VALUE!</v>
      </c>
      <c r="GJ11" s="292" t="e">
        <f t="shared" si="298"/>
        <v>#VALUE!</v>
      </c>
      <c r="GK11" s="292" t="e">
        <f t="shared" si="298"/>
        <v>#VALUE!</v>
      </c>
      <c r="GL11" s="292" t="e">
        <f t="shared" si="298"/>
        <v>#VALUE!</v>
      </c>
      <c r="GM11" s="292" t="e">
        <f t="shared" si="298"/>
        <v>#VALUE!</v>
      </c>
      <c r="GN11" s="292" t="e">
        <f t="shared" si="298"/>
        <v>#VALUE!</v>
      </c>
      <c r="GO11" s="292" t="e">
        <f t="shared" si="298"/>
        <v>#VALUE!</v>
      </c>
      <c r="GP11" s="292" t="e">
        <f t="shared" si="298"/>
        <v>#VALUE!</v>
      </c>
      <c r="GQ11" s="292" t="e">
        <f t="shared" si="298"/>
        <v>#VALUE!</v>
      </c>
      <c r="GR11" s="292" t="e">
        <f t="shared" si="298"/>
        <v>#VALUE!</v>
      </c>
      <c r="GS11" s="292" t="e">
        <f t="shared" si="298"/>
        <v>#VALUE!</v>
      </c>
      <c r="GT11" s="292" t="e">
        <f t="shared" si="298"/>
        <v>#VALUE!</v>
      </c>
      <c r="GU11" s="292" t="e">
        <f t="shared" si="298"/>
        <v>#VALUE!</v>
      </c>
      <c r="GV11" s="292" t="e">
        <f t="shared" si="298"/>
        <v>#VALUE!</v>
      </c>
      <c r="GW11" s="292" t="e">
        <f t="shared" si="298"/>
        <v>#VALUE!</v>
      </c>
      <c r="GX11" s="292" t="e">
        <f t="shared" si="298"/>
        <v>#VALUE!</v>
      </c>
      <c r="GY11" s="292" t="e">
        <f t="shared" si="298"/>
        <v>#VALUE!</v>
      </c>
      <c r="GZ11" s="292" t="e">
        <f t="shared" si="298"/>
        <v>#VALUE!</v>
      </c>
      <c r="HA11" s="292" t="e">
        <f t="shared" si="298"/>
        <v>#VALUE!</v>
      </c>
      <c r="HB11" s="292" t="e">
        <f t="shared" si="298"/>
        <v>#VALUE!</v>
      </c>
      <c r="HC11" s="292" t="e">
        <f t="shared" si="298"/>
        <v>#VALUE!</v>
      </c>
      <c r="HD11" s="292" t="e">
        <f t="shared" si="298"/>
        <v>#VALUE!</v>
      </c>
      <c r="HE11" s="292" t="e">
        <f t="shared" si="298"/>
        <v>#VALUE!</v>
      </c>
      <c r="HF11" s="292" t="e">
        <f t="shared" si="298"/>
        <v>#VALUE!</v>
      </c>
      <c r="HG11" s="292" t="e">
        <f t="shared" si="298"/>
        <v>#VALUE!</v>
      </c>
      <c r="HH11" s="292" t="e">
        <f t="shared" si="298"/>
        <v>#VALUE!</v>
      </c>
      <c r="HI11" s="292" t="e">
        <f t="shared" si="298"/>
        <v>#VALUE!</v>
      </c>
      <c r="HJ11" s="292" t="e">
        <f t="shared" si="298"/>
        <v>#VALUE!</v>
      </c>
      <c r="HK11" s="292" t="e">
        <f t="shared" si="298"/>
        <v>#VALUE!</v>
      </c>
      <c r="HL11" s="292" t="e">
        <f t="shared" ref="HL11:IJ11" si="299">+IF(HL9&gt;$DS$35,"N/A",IF(HL9&lt;$DT$8,"N/A",HL10))</f>
        <v>#VALUE!</v>
      </c>
      <c r="HM11" s="292" t="e">
        <f t="shared" si="299"/>
        <v>#VALUE!</v>
      </c>
      <c r="HN11" s="292" t="e">
        <f t="shared" si="299"/>
        <v>#VALUE!</v>
      </c>
      <c r="HO11" s="292" t="e">
        <f t="shared" si="299"/>
        <v>#VALUE!</v>
      </c>
      <c r="HP11" s="292" t="e">
        <f t="shared" si="299"/>
        <v>#VALUE!</v>
      </c>
      <c r="HQ11" s="292" t="e">
        <f t="shared" si="299"/>
        <v>#VALUE!</v>
      </c>
      <c r="HR11" s="292" t="e">
        <f t="shared" si="299"/>
        <v>#VALUE!</v>
      </c>
      <c r="HS11" s="292" t="e">
        <f t="shared" si="299"/>
        <v>#VALUE!</v>
      </c>
      <c r="HT11" s="292" t="e">
        <f t="shared" si="299"/>
        <v>#VALUE!</v>
      </c>
      <c r="HU11" s="292" t="e">
        <f t="shared" si="299"/>
        <v>#VALUE!</v>
      </c>
      <c r="HV11" s="292" t="e">
        <f t="shared" si="299"/>
        <v>#VALUE!</v>
      </c>
      <c r="HW11" s="292" t="e">
        <f t="shared" si="299"/>
        <v>#VALUE!</v>
      </c>
      <c r="HX11" s="292" t="e">
        <f t="shared" si="299"/>
        <v>#VALUE!</v>
      </c>
      <c r="HY11" s="292" t="e">
        <f t="shared" si="299"/>
        <v>#VALUE!</v>
      </c>
      <c r="HZ11" s="292" t="e">
        <f t="shared" si="299"/>
        <v>#VALUE!</v>
      </c>
      <c r="IA11" s="292" t="e">
        <f t="shared" si="299"/>
        <v>#VALUE!</v>
      </c>
      <c r="IB11" s="292" t="e">
        <f t="shared" si="299"/>
        <v>#VALUE!</v>
      </c>
      <c r="IC11" s="292" t="e">
        <f t="shared" si="299"/>
        <v>#VALUE!</v>
      </c>
      <c r="ID11" s="292" t="e">
        <f t="shared" si="299"/>
        <v>#VALUE!</v>
      </c>
      <c r="IE11" s="292" t="e">
        <f t="shared" si="299"/>
        <v>#VALUE!</v>
      </c>
      <c r="IF11" s="292" t="e">
        <f t="shared" si="299"/>
        <v>#VALUE!</v>
      </c>
      <c r="IG11" s="292" t="e">
        <f t="shared" si="299"/>
        <v>#VALUE!</v>
      </c>
      <c r="IH11" s="292" t="e">
        <f t="shared" si="299"/>
        <v>#VALUE!</v>
      </c>
      <c r="II11" s="292" t="e">
        <f t="shared" si="299"/>
        <v>#VALUE!</v>
      </c>
      <c r="IJ11" s="294" t="e">
        <f t="shared" si="299"/>
        <v>#VALUE!</v>
      </c>
      <c r="IK11" s="294" t="e">
        <f t="shared" ref="IK11" si="300">+IF(IK9&gt;$DS$35,"N/A",IF(IK9&lt;$DT$8,"N/A",IK10))</f>
        <v>#VALUE!</v>
      </c>
      <c r="IL11" s="294" t="e">
        <f t="shared" ref="IL11" si="301">+IF(IL9&gt;$DS$35,"N/A",IF(IL9&lt;$DT$8,"N/A",IL10))</f>
        <v>#VALUE!</v>
      </c>
      <c r="IM11" s="294" t="e">
        <f t="shared" ref="IM11" si="302">+IF(IM9&gt;$DS$35,"N/A",IF(IM9&lt;$DT$8,"N/A",IM10))</f>
        <v>#VALUE!</v>
      </c>
      <c r="IN11" s="294" t="e">
        <f t="shared" ref="IN11" si="303">+IF(IN9&gt;$DS$35,"N/A",IF(IN9&lt;$DT$8,"N/A",IN10))</f>
        <v>#VALUE!</v>
      </c>
      <c r="IO11" s="294" t="e">
        <f t="shared" ref="IO11" si="304">+IF(IO9&gt;$DS$35,"N/A",IF(IO9&lt;$DT$8,"N/A",IO10))</f>
        <v>#VALUE!</v>
      </c>
      <c r="IP11" s="294" t="e">
        <f t="shared" ref="IP11" si="305">+IF(IP9&gt;$DS$35,"N/A",IF(IP9&lt;$DT$8,"N/A",IP10))</f>
        <v>#VALUE!</v>
      </c>
      <c r="IQ11" s="294" t="e">
        <f t="shared" ref="IQ11" si="306">+IF(IQ9&gt;$DS$35,"N/A",IF(IQ9&lt;$DT$8,"N/A",IQ10))</f>
        <v>#VALUE!</v>
      </c>
      <c r="IR11" s="294" t="e">
        <f t="shared" ref="IR11" si="307">+IF(IR9&gt;$DS$35,"N/A",IF(IR9&lt;$DT$8,"N/A",IR10))</f>
        <v>#VALUE!</v>
      </c>
      <c r="IS11" s="294" t="e">
        <f t="shared" ref="IS11" si="308">+IF(IS9&gt;$DS$35,"N/A",IF(IS9&lt;$DT$8,"N/A",IS10))</f>
        <v>#VALUE!</v>
      </c>
      <c r="IT11" s="294" t="e">
        <f t="shared" ref="IT11" si="309">+IF(IT9&gt;$DS$35,"N/A",IF(IT9&lt;$DT$8,"N/A",IT10))</f>
        <v>#VALUE!</v>
      </c>
      <c r="IU11" s="294" t="e">
        <f t="shared" ref="IU11" si="310">+IF(IU9&gt;$DS$35,"N/A",IF(IU9&lt;$DT$8,"N/A",IU10))</f>
        <v>#VALUE!</v>
      </c>
      <c r="IV11" s="294" t="e">
        <f t="shared" ref="IV11" si="311">+IF(IV9&gt;$DS$35,"N/A",IF(IV9&lt;$DT$8,"N/A",IV10))</f>
        <v>#VALUE!</v>
      </c>
      <c r="IW11" s="294" t="e">
        <f t="shared" ref="IW11" si="312">+IF(IW9&gt;$DS$35,"N/A",IF(IW9&lt;$DT$8,"N/A",IW10))</f>
        <v>#VALUE!</v>
      </c>
      <c r="IX11" s="294" t="e">
        <f t="shared" ref="IX11" si="313">+IF(IX9&gt;$DS$35,"N/A",IF(IX9&lt;$DT$8,"N/A",IX10))</f>
        <v>#VALUE!</v>
      </c>
      <c r="IY11" s="294" t="e">
        <f t="shared" ref="IY11" si="314">+IF(IY9&gt;$DS$35,"N/A",IF(IY9&lt;$DT$8,"N/A",IY10))</f>
        <v>#VALUE!</v>
      </c>
      <c r="IZ11" s="294" t="e">
        <f t="shared" ref="IZ11" si="315">+IF(IZ9&gt;$DS$35,"N/A",IF(IZ9&lt;$DT$8,"N/A",IZ10))</f>
        <v>#VALUE!</v>
      </c>
      <c r="JA11" s="294" t="e">
        <f t="shared" ref="JA11" si="316">+IF(JA9&gt;$DS$35,"N/A",IF(JA9&lt;$DT$8,"N/A",JA10))</f>
        <v>#VALUE!</v>
      </c>
      <c r="JB11" s="294" t="e">
        <f t="shared" ref="JB11" si="317">+IF(JB9&gt;$DS$35,"N/A",IF(JB9&lt;$DT$8,"N/A",JB10))</f>
        <v>#VALUE!</v>
      </c>
      <c r="JC11" s="294" t="e">
        <f t="shared" ref="JC11" si="318">+IF(JC9&gt;$DS$35,"N/A",IF(JC9&lt;$DT$8,"N/A",JC10))</f>
        <v>#VALUE!</v>
      </c>
      <c r="JD11" s="294" t="e">
        <f t="shared" ref="JD11" si="319">+IF(JD9&gt;$DS$35,"N/A",IF(JD9&lt;$DT$8,"N/A",JD10))</f>
        <v>#VALUE!</v>
      </c>
      <c r="JE11" s="294" t="e">
        <f t="shared" ref="JE11" si="320">+IF(JE9&gt;$DS$35,"N/A",IF(JE9&lt;$DT$8,"N/A",JE10))</f>
        <v>#VALUE!</v>
      </c>
      <c r="JF11" s="294" t="e">
        <f t="shared" ref="JF11" si="321">+IF(JF9&gt;$DS$35,"N/A",IF(JF9&lt;$DT$8,"N/A",JF10))</f>
        <v>#VALUE!</v>
      </c>
      <c r="JG11" s="294" t="e">
        <f t="shared" ref="JG11" si="322">+IF(JG9&gt;$DS$35,"N/A",IF(JG9&lt;$DT$8,"N/A",JG10))</f>
        <v>#VALUE!</v>
      </c>
      <c r="JH11" s="294" t="e">
        <f t="shared" ref="JH11" si="323">+IF(JH9&gt;$DS$35,"N/A",IF(JH9&lt;$DT$8,"N/A",JH10))</f>
        <v>#VALUE!</v>
      </c>
      <c r="JI11" s="294" t="e">
        <f t="shared" ref="JI11" si="324">+IF(JI9&gt;$DS$35,"N/A",IF(JI9&lt;$DT$8,"N/A",JI10))</f>
        <v>#VALUE!</v>
      </c>
      <c r="JJ11" s="294" t="e">
        <f t="shared" ref="JJ11" si="325">+IF(JJ9&gt;$DS$35,"N/A",IF(JJ9&lt;$DT$8,"N/A",JJ10))</f>
        <v>#VALUE!</v>
      </c>
      <c r="JK11" s="294" t="e">
        <f t="shared" ref="JK11" si="326">+IF(JK9&gt;$DS$35,"N/A",IF(JK9&lt;$DT$8,"N/A",JK10))</f>
        <v>#VALUE!</v>
      </c>
      <c r="JL11" s="294" t="e">
        <f t="shared" ref="JL11" si="327">+IF(JL9&gt;$DS$35,"N/A",IF(JL9&lt;$DT$8,"N/A",JL10))</f>
        <v>#VALUE!</v>
      </c>
      <c r="JM11" s="294" t="e">
        <f t="shared" ref="JM11" si="328">+IF(JM9&gt;$DS$35,"N/A",IF(JM9&lt;$DT$8,"N/A",JM10))</f>
        <v>#VALUE!</v>
      </c>
      <c r="JN11" s="294" t="e">
        <f t="shared" ref="JN11" si="329">+IF(JN9&gt;$DS$35,"N/A",IF(JN9&lt;$DT$8,"N/A",JN10))</f>
        <v>#VALUE!</v>
      </c>
      <c r="JO11" s="294" t="e">
        <f t="shared" ref="JO11" si="330">+IF(JO9&gt;$DS$35,"N/A",IF(JO9&lt;$DT$8,"N/A",JO10))</f>
        <v>#VALUE!</v>
      </c>
      <c r="JP11" s="294" t="e">
        <f t="shared" ref="JP11" si="331">+IF(JP9&gt;$DS$35,"N/A",IF(JP9&lt;$DT$8,"N/A",JP10))</f>
        <v>#VALUE!</v>
      </c>
      <c r="JQ11" s="294" t="e">
        <f t="shared" ref="JQ11" si="332">+IF(JQ9&gt;$DS$35,"N/A",IF(JQ9&lt;$DT$8,"N/A",JQ10))</f>
        <v>#VALUE!</v>
      </c>
      <c r="JR11" s="294" t="e">
        <f t="shared" ref="JR11" si="333">+IF(JR9&gt;$DS$35,"N/A",IF(JR9&lt;$DT$8,"N/A",JR10))</f>
        <v>#VALUE!</v>
      </c>
      <c r="JS11" s="294" t="e">
        <f t="shared" ref="JS11" si="334">+IF(JS9&gt;$DS$35,"N/A",IF(JS9&lt;$DT$8,"N/A",JS10))</f>
        <v>#VALUE!</v>
      </c>
      <c r="JT11" s="294" t="e">
        <f t="shared" ref="JT11" si="335">+IF(JT9&gt;$DS$35,"N/A",IF(JT9&lt;$DT$8,"N/A",JT10))</f>
        <v>#VALUE!</v>
      </c>
      <c r="JU11" s="294" t="e">
        <f t="shared" ref="JU11" si="336">+IF(JU9&gt;$DS$35,"N/A",IF(JU9&lt;$DT$8,"N/A",JU10))</f>
        <v>#VALUE!</v>
      </c>
      <c r="JV11" s="294" t="e">
        <f t="shared" ref="JV11" si="337">+IF(JV9&gt;$DS$35,"N/A",IF(JV9&lt;$DT$8,"N/A",JV10))</f>
        <v>#VALUE!</v>
      </c>
      <c r="JW11" s="294" t="e">
        <f t="shared" ref="JW11" si="338">+IF(JW9&gt;$DS$35,"N/A",IF(JW9&lt;$DT$8,"N/A",JW10))</f>
        <v>#VALUE!</v>
      </c>
      <c r="JX11" s="294" t="e">
        <f t="shared" ref="JX11" si="339">+IF(JX9&gt;$DS$35,"N/A",IF(JX9&lt;$DT$8,"N/A",JX10))</f>
        <v>#VALUE!</v>
      </c>
      <c r="JZ11" s="352" t="s">
        <v>202</v>
      </c>
      <c r="KA11" s="289" t="s">
        <v>8</v>
      </c>
      <c r="KB11" s="292" t="e">
        <f>+IF(KB9&gt;$KA$35,"N/A",IF(KB9&lt;$KB$8,"N/A",KB10))</f>
        <v>#VALUE!</v>
      </c>
      <c r="KC11" s="292" t="e">
        <f t="shared" ref="KC11:MN11" si="340">+IF(KC9&gt;$KA$35,"N/A",IF(KC9&lt;$KB$8,"N/A",KC10))</f>
        <v>#VALUE!</v>
      </c>
      <c r="KD11" s="292" t="e">
        <f t="shared" si="340"/>
        <v>#VALUE!</v>
      </c>
      <c r="KE11" s="292" t="e">
        <f t="shared" si="340"/>
        <v>#VALUE!</v>
      </c>
      <c r="KF11" s="292" t="e">
        <f t="shared" si="340"/>
        <v>#VALUE!</v>
      </c>
      <c r="KG11" s="292" t="e">
        <f t="shared" si="340"/>
        <v>#VALUE!</v>
      </c>
      <c r="KH11" s="292" t="e">
        <f t="shared" si="340"/>
        <v>#VALUE!</v>
      </c>
      <c r="KI11" s="292" t="e">
        <f t="shared" si="340"/>
        <v>#VALUE!</v>
      </c>
      <c r="KJ11" s="292" t="e">
        <f t="shared" si="340"/>
        <v>#VALUE!</v>
      </c>
      <c r="KK11" s="292" t="e">
        <f t="shared" si="340"/>
        <v>#VALUE!</v>
      </c>
      <c r="KL11" s="292" t="e">
        <f t="shared" si="340"/>
        <v>#VALUE!</v>
      </c>
      <c r="KM11" s="292" t="e">
        <f t="shared" si="340"/>
        <v>#VALUE!</v>
      </c>
      <c r="KN11" s="292" t="e">
        <f t="shared" si="340"/>
        <v>#VALUE!</v>
      </c>
      <c r="KO11" s="292" t="e">
        <f t="shared" si="340"/>
        <v>#VALUE!</v>
      </c>
      <c r="KP11" s="292" t="e">
        <f t="shared" si="340"/>
        <v>#VALUE!</v>
      </c>
      <c r="KQ11" s="292" t="e">
        <f t="shared" si="340"/>
        <v>#VALUE!</v>
      </c>
      <c r="KR11" s="292" t="e">
        <f t="shared" si="340"/>
        <v>#VALUE!</v>
      </c>
      <c r="KS11" s="292" t="e">
        <f t="shared" si="340"/>
        <v>#VALUE!</v>
      </c>
      <c r="KT11" s="292" t="e">
        <f t="shared" si="340"/>
        <v>#VALUE!</v>
      </c>
      <c r="KU11" s="292" t="e">
        <f t="shared" si="340"/>
        <v>#VALUE!</v>
      </c>
      <c r="KV11" s="292" t="e">
        <f t="shared" si="340"/>
        <v>#VALUE!</v>
      </c>
      <c r="KW11" s="292" t="e">
        <f t="shared" si="340"/>
        <v>#VALUE!</v>
      </c>
      <c r="KX11" s="292" t="e">
        <f t="shared" si="340"/>
        <v>#VALUE!</v>
      </c>
      <c r="KY11" s="292" t="e">
        <f t="shared" si="340"/>
        <v>#VALUE!</v>
      </c>
      <c r="KZ11" s="292" t="e">
        <f t="shared" si="340"/>
        <v>#VALUE!</v>
      </c>
      <c r="LA11" s="292" t="e">
        <f t="shared" si="340"/>
        <v>#VALUE!</v>
      </c>
      <c r="LB11" s="292" t="e">
        <f t="shared" si="340"/>
        <v>#VALUE!</v>
      </c>
      <c r="LC11" s="292" t="e">
        <f t="shared" si="340"/>
        <v>#VALUE!</v>
      </c>
      <c r="LD11" s="292" t="e">
        <f t="shared" si="340"/>
        <v>#VALUE!</v>
      </c>
      <c r="LE11" s="292" t="e">
        <f t="shared" si="340"/>
        <v>#VALUE!</v>
      </c>
      <c r="LF11" s="292" t="e">
        <f t="shared" si="340"/>
        <v>#VALUE!</v>
      </c>
      <c r="LG11" s="292" t="e">
        <f t="shared" si="340"/>
        <v>#VALUE!</v>
      </c>
      <c r="LH11" s="292" t="e">
        <f t="shared" si="340"/>
        <v>#VALUE!</v>
      </c>
      <c r="LI11" s="292" t="e">
        <f t="shared" si="340"/>
        <v>#VALUE!</v>
      </c>
      <c r="LJ11" s="292" t="e">
        <f t="shared" si="340"/>
        <v>#VALUE!</v>
      </c>
      <c r="LK11" s="292" t="e">
        <f t="shared" si="340"/>
        <v>#VALUE!</v>
      </c>
      <c r="LL11" s="292" t="e">
        <f t="shared" si="340"/>
        <v>#VALUE!</v>
      </c>
      <c r="LM11" s="292" t="e">
        <f t="shared" si="340"/>
        <v>#VALUE!</v>
      </c>
      <c r="LN11" s="292" t="e">
        <f t="shared" si="340"/>
        <v>#VALUE!</v>
      </c>
      <c r="LO11" s="292" t="e">
        <f t="shared" si="340"/>
        <v>#VALUE!</v>
      </c>
      <c r="LP11" s="292" t="e">
        <f t="shared" si="340"/>
        <v>#VALUE!</v>
      </c>
      <c r="LQ11" s="292" t="e">
        <f t="shared" si="340"/>
        <v>#VALUE!</v>
      </c>
      <c r="LR11" s="292" t="e">
        <f t="shared" si="340"/>
        <v>#VALUE!</v>
      </c>
      <c r="LS11" s="292" t="e">
        <f t="shared" si="340"/>
        <v>#VALUE!</v>
      </c>
      <c r="LT11" s="292" t="e">
        <f t="shared" si="340"/>
        <v>#VALUE!</v>
      </c>
      <c r="LU11" s="292" t="e">
        <f t="shared" si="340"/>
        <v>#VALUE!</v>
      </c>
      <c r="LV11" s="292" t="e">
        <f t="shared" si="340"/>
        <v>#VALUE!</v>
      </c>
      <c r="LW11" s="292" t="e">
        <f t="shared" si="340"/>
        <v>#VALUE!</v>
      </c>
      <c r="LX11" s="292" t="e">
        <f t="shared" si="340"/>
        <v>#VALUE!</v>
      </c>
      <c r="LY11" s="292" t="e">
        <f t="shared" si="340"/>
        <v>#VALUE!</v>
      </c>
      <c r="LZ11" s="292" t="e">
        <f t="shared" si="340"/>
        <v>#VALUE!</v>
      </c>
      <c r="MA11" s="292" t="e">
        <f t="shared" si="340"/>
        <v>#VALUE!</v>
      </c>
      <c r="MB11" s="292" t="e">
        <f t="shared" si="340"/>
        <v>#VALUE!</v>
      </c>
      <c r="MC11" s="292" t="e">
        <f t="shared" si="340"/>
        <v>#VALUE!</v>
      </c>
      <c r="MD11" s="292" t="e">
        <f t="shared" si="340"/>
        <v>#VALUE!</v>
      </c>
      <c r="ME11" s="292" t="e">
        <f t="shared" si="340"/>
        <v>#VALUE!</v>
      </c>
      <c r="MF11" s="292" t="e">
        <f t="shared" si="340"/>
        <v>#VALUE!</v>
      </c>
      <c r="MG11" s="292" t="e">
        <f t="shared" si="340"/>
        <v>#VALUE!</v>
      </c>
      <c r="MH11" s="292" t="e">
        <f t="shared" si="340"/>
        <v>#VALUE!</v>
      </c>
      <c r="MI11" s="292" t="e">
        <f t="shared" si="340"/>
        <v>#VALUE!</v>
      </c>
      <c r="MJ11" s="292" t="e">
        <f t="shared" si="340"/>
        <v>#VALUE!</v>
      </c>
      <c r="MK11" s="292" t="e">
        <f t="shared" si="340"/>
        <v>#VALUE!</v>
      </c>
      <c r="ML11" s="292" t="e">
        <f t="shared" si="340"/>
        <v>#VALUE!</v>
      </c>
      <c r="MM11" s="292" t="e">
        <f t="shared" si="340"/>
        <v>#VALUE!</v>
      </c>
      <c r="MN11" s="292" t="e">
        <f t="shared" si="340"/>
        <v>#VALUE!</v>
      </c>
      <c r="MO11" s="292" t="e">
        <f t="shared" ref="MO11:OZ11" si="341">+IF(MO9&gt;$KA$35,"N/A",IF(MO9&lt;$KB$8,"N/A",MO10))</f>
        <v>#VALUE!</v>
      </c>
      <c r="MP11" s="292" t="e">
        <f t="shared" si="341"/>
        <v>#VALUE!</v>
      </c>
      <c r="MQ11" s="292" t="e">
        <f t="shared" si="341"/>
        <v>#VALUE!</v>
      </c>
      <c r="MR11" s="292" t="e">
        <f t="shared" si="341"/>
        <v>#VALUE!</v>
      </c>
      <c r="MS11" s="292" t="e">
        <f t="shared" si="341"/>
        <v>#VALUE!</v>
      </c>
      <c r="MT11" s="292" t="e">
        <f t="shared" si="341"/>
        <v>#VALUE!</v>
      </c>
      <c r="MU11" s="292" t="e">
        <f t="shared" si="341"/>
        <v>#VALUE!</v>
      </c>
      <c r="MV11" s="292" t="e">
        <f t="shared" si="341"/>
        <v>#VALUE!</v>
      </c>
      <c r="MW11" s="292" t="e">
        <f t="shared" si="341"/>
        <v>#VALUE!</v>
      </c>
      <c r="MX11" s="292" t="e">
        <f t="shared" si="341"/>
        <v>#VALUE!</v>
      </c>
      <c r="MY11" s="292" t="e">
        <f t="shared" si="341"/>
        <v>#VALUE!</v>
      </c>
      <c r="MZ11" s="292" t="e">
        <f t="shared" si="341"/>
        <v>#VALUE!</v>
      </c>
      <c r="NA11" s="292" t="e">
        <f t="shared" si="341"/>
        <v>#VALUE!</v>
      </c>
      <c r="NB11" s="292" t="e">
        <f t="shared" si="341"/>
        <v>#VALUE!</v>
      </c>
      <c r="NC11" s="292" t="e">
        <f t="shared" si="341"/>
        <v>#VALUE!</v>
      </c>
      <c r="ND11" s="292" t="e">
        <f t="shared" si="341"/>
        <v>#VALUE!</v>
      </c>
      <c r="NE11" s="292" t="e">
        <f t="shared" si="341"/>
        <v>#VALUE!</v>
      </c>
      <c r="NF11" s="292" t="e">
        <f t="shared" si="341"/>
        <v>#VALUE!</v>
      </c>
      <c r="NG11" s="292" t="e">
        <f t="shared" si="341"/>
        <v>#VALUE!</v>
      </c>
      <c r="NH11" s="292" t="e">
        <f t="shared" si="341"/>
        <v>#VALUE!</v>
      </c>
      <c r="NI11" s="292" t="e">
        <f t="shared" si="341"/>
        <v>#VALUE!</v>
      </c>
      <c r="NJ11" s="292" t="e">
        <f t="shared" si="341"/>
        <v>#VALUE!</v>
      </c>
      <c r="NK11" s="292" t="e">
        <f t="shared" si="341"/>
        <v>#VALUE!</v>
      </c>
      <c r="NL11" s="292" t="e">
        <f t="shared" si="341"/>
        <v>#VALUE!</v>
      </c>
      <c r="NM11" s="292" t="e">
        <f t="shared" si="341"/>
        <v>#VALUE!</v>
      </c>
      <c r="NN11" s="292" t="e">
        <f t="shared" si="341"/>
        <v>#VALUE!</v>
      </c>
      <c r="NO11" s="292" t="e">
        <f t="shared" si="341"/>
        <v>#VALUE!</v>
      </c>
      <c r="NP11" s="292" t="e">
        <f t="shared" si="341"/>
        <v>#VALUE!</v>
      </c>
      <c r="NQ11" s="292" t="e">
        <f t="shared" si="341"/>
        <v>#VALUE!</v>
      </c>
      <c r="NR11" s="292" t="e">
        <f t="shared" si="341"/>
        <v>#VALUE!</v>
      </c>
      <c r="NS11" s="292" t="e">
        <f t="shared" si="341"/>
        <v>#VALUE!</v>
      </c>
      <c r="NT11" s="292" t="e">
        <f t="shared" si="341"/>
        <v>#VALUE!</v>
      </c>
      <c r="NU11" s="292" t="e">
        <f t="shared" si="341"/>
        <v>#VALUE!</v>
      </c>
      <c r="NV11" s="292" t="e">
        <f t="shared" si="341"/>
        <v>#VALUE!</v>
      </c>
      <c r="NW11" s="292" t="e">
        <f t="shared" si="341"/>
        <v>#VALUE!</v>
      </c>
      <c r="NX11" s="292" t="e">
        <f t="shared" si="341"/>
        <v>#VALUE!</v>
      </c>
      <c r="NY11" s="292" t="e">
        <f t="shared" si="341"/>
        <v>#VALUE!</v>
      </c>
      <c r="NZ11" s="292" t="e">
        <f t="shared" si="341"/>
        <v>#VALUE!</v>
      </c>
      <c r="OA11" s="292" t="e">
        <f t="shared" si="341"/>
        <v>#VALUE!</v>
      </c>
      <c r="OB11" s="292" t="e">
        <f t="shared" si="341"/>
        <v>#VALUE!</v>
      </c>
      <c r="OC11" s="292" t="e">
        <f t="shared" si="341"/>
        <v>#VALUE!</v>
      </c>
      <c r="OD11" s="292" t="e">
        <f t="shared" si="341"/>
        <v>#VALUE!</v>
      </c>
      <c r="OE11" s="292" t="e">
        <f t="shared" si="341"/>
        <v>#VALUE!</v>
      </c>
      <c r="OF11" s="292" t="e">
        <f t="shared" si="341"/>
        <v>#VALUE!</v>
      </c>
      <c r="OG11" s="292" t="e">
        <f t="shared" si="341"/>
        <v>#VALUE!</v>
      </c>
      <c r="OH11" s="292" t="e">
        <f t="shared" si="341"/>
        <v>#VALUE!</v>
      </c>
      <c r="OI11" s="292" t="e">
        <f t="shared" si="341"/>
        <v>#VALUE!</v>
      </c>
      <c r="OJ11" s="292" t="e">
        <f t="shared" si="341"/>
        <v>#VALUE!</v>
      </c>
      <c r="OK11" s="292" t="e">
        <f t="shared" si="341"/>
        <v>#VALUE!</v>
      </c>
      <c r="OL11" s="292" t="e">
        <f t="shared" si="341"/>
        <v>#VALUE!</v>
      </c>
      <c r="OM11" s="292" t="e">
        <f t="shared" si="341"/>
        <v>#VALUE!</v>
      </c>
      <c r="ON11" s="292" t="e">
        <f t="shared" si="341"/>
        <v>#VALUE!</v>
      </c>
      <c r="OO11" s="292" t="e">
        <f t="shared" si="341"/>
        <v>#VALUE!</v>
      </c>
      <c r="OP11" s="292" t="e">
        <f t="shared" si="341"/>
        <v>#VALUE!</v>
      </c>
      <c r="OQ11" s="292" t="e">
        <f t="shared" si="341"/>
        <v>#VALUE!</v>
      </c>
      <c r="OR11" s="292" t="e">
        <f t="shared" si="341"/>
        <v>#VALUE!</v>
      </c>
      <c r="OS11" s="292" t="e">
        <f t="shared" si="341"/>
        <v>#VALUE!</v>
      </c>
      <c r="OT11" s="292" t="e">
        <f t="shared" si="341"/>
        <v>#VALUE!</v>
      </c>
      <c r="OU11" s="292" t="e">
        <f t="shared" si="341"/>
        <v>#VALUE!</v>
      </c>
      <c r="OV11" s="292" t="e">
        <f t="shared" si="341"/>
        <v>#VALUE!</v>
      </c>
      <c r="OW11" s="292" t="e">
        <f t="shared" si="341"/>
        <v>#VALUE!</v>
      </c>
      <c r="OX11" s="292" t="e">
        <f t="shared" si="341"/>
        <v>#VALUE!</v>
      </c>
      <c r="OY11" s="292" t="e">
        <f t="shared" si="341"/>
        <v>#VALUE!</v>
      </c>
      <c r="OZ11" s="292" t="e">
        <f t="shared" si="341"/>
        <v>#VALUE!</v>
      </c>
      <c r="PA11" s="292" t="e">
        <f t="shared" ref="PA11:QF11" si="342">+IF(PA9&gt;$KA$35,"N/A",IF(PA9&lt;$KB$8,"N/A",PA10))</f>
        <v>#VALUE!</v>
      </c>
      <c r="PB11" s="292" t="e">
        <f t="shared" si="342"/>
        <v>#VALUE!</v>
      </c>
      <c r="PC11" s="292" t="e">
        <f t="shared" si="342"/>
        <v>#VALUE!</v>
      </c>
      <c r="PD11" s="292" t="e">
        <f t="shared" si="342"/>
        <v>#VALUE!</v>
      </c>
      <c r="PE11" s="292" t="e">
        <f t="shared" si="342"/>
        <v>#VALUE!</v>
      </c>
      <c r="PF11" s="292" t="e">
        <f t="shared" si="342"/>
        <v>#VALUE!</v>
      </c>
      <c r="PG11" s="292" t="e">
        <f t="shared" si="342"/>
        <v>#VALUE!</v>
      </c>
      <c r="PH11" s="292" t="e">
        <f t="shared" si="342"/>
        <v>#VALUE!</v>
      </c>
      <c r="PI11" s="292" t="e">
        <f t="shared" si="342"/>
        <v>#VALUE!</v>
      </c>
      <c r="PJ11" s="292" t="e">
        <f t="shared" si="342"/>
        <v>#VALUE!</v>
      </c>
      <c r="PK11" s="292" t="e">
        <f t="shared" si="342"/>
        <v>#VALUE!</v>
      </c>
      <c r="PL11" s="292" t="e">
        <f t="shared" si="342"/>
        <v>#VALUE!</v>
      </c>
      <c r="PM11" s="292" t="e">
        <f t="shared" si="342"/>
        <v>#VALUE!</v>
      </c>
      <c r="PN11" s="292" t="e">
        <f t="shared" si="342"/>
        <v>#VALUE!</v>
      </c>
      <c r="PO11" s="292" t="e">
        <f t="shared" si="342"/>
        <v>#VALUE!</v>
      </c>
      <c r="PP11" s="292" t="e">
        <f t="shared" si="342"/>
        <v>#VALUE!</v>
      </c>
      <c r="PQ11" s="292" t="e">
        <f t="shared" si="342"/>
        <v>#VALUE!</v>
      </c>
      <c r="PR11" s="292" t="e">
        <f t="shared" si="342"/>
        <v>#VALUE!</v>
      </c>
      <c r="PS11" s="292" t="e">
        <f t="shared" si="342"/>
        <v>#VALUE!</v>
      </c>
      <c r="PT11" s="292" t="e">
        <f t="shared" si="342"/>
        <v>#VALUE!</v>
      </c>
      <c r="PU11" s="292" t="e">
        <f t="shared" si="342"/>
        <v>#VALUE!</v>
      </c>
      <c r="PV11" s="292" t="e">
        <f t="shared" si="342"/>
        <v>#VALUE!</v>
      </c>
      <c r="PW11" s="292" t="e">
        <f t="shared" si="342"/>
        <v>#VALUE!</v>
      </c>
      <c r="PX11" s="292" t="e">
        <f t="shared" si="342"/>
        <v>#VALUE!</v>
      </c>
      <c r="PY11" s="292" t="e">
        <f t="shared" si="342"/>
        <v>#VALUE!</v>
      </c>
      <c r="PZ11" s="292" t="e">
        <f t="shared" si="342"/>
        <v>#VALUE!</v>
      </c>
      <c r="QA11" s="292" t="e">
        <f t="shared" si="342"/>
        <v>#VALUE!</v>
      </c>
      <c r="QB11" s="292" t="e">
        <f t="shared" si="342"/>
        <v>#VALUE!</v>
      </c>
      <c r="QC11" s="292" t="e">
        <f t="shared" si="342"/>
        <v>#VALUE!</v>
      </c>
      <c r="QD11" s="292" t="e">
        <f t="shared" si="342"/>
        <v>#VALUE!</v>
      </c>
      <c r="QE11" s="292" t="e">
        <f t="shared" si="342"/>
        <v>#VALUE!</v>
      </c>
      <c r="QF11" s="292" t="e">
        <f t="shared" si="342"/>
        <v>#VALUE!</v>
      </c>
    </row>
    <row r="12" spans="1:448" ht="13.5" customHeight="1" thickTop="1" thickBot="1">
      <c r="A12" s="172"/>
      <c r="B12" s="211"/>
      <c r="C12" s="396" t="s">
        <v>16</v>
      </c>
      <c r="D12" s="397"/>
      <c r="E12" s="398"/>
      <c r="F12" s="234" t="s">
        <v>20</v>
      </c>
      <c r="G12" s="235" t="s">
        <v>21</v>
      </c>
      <c r="H12" s="234" t="s">
        <v>3</v>
      </c>
      <c r="I12" s="236" t="s">
        <v>4</v>
      </c>
      <c r="J12" s="22"/>
      <c r="K12" s="551" t="s">
        <v>170</v>
      </c>
      <c r="L12" s="552"/>
      <c r="M12" s="552"/>
      <c r="N12" s="552"/>
      <c r="O12" s="552"/>
      <c r="P12" s="552"/>
      <c r="Q12" s="552"/>
      <c r="R12" s="553"/>
      <c r="S12" s="442" t="s">
        <v>182</v>
      </c>
      <c r="T12" s="443"/>
      <c r="U12" s="444"/>
      <c r="V12" s="4"/>
      <c r="W12" s="402" t="str">
        <f>IF(F12="","",F12)</f>
        <v>Data 1</v>
      </c>
      <c r="X12" s="403"/>
      <c r="Y12" s="403"/>
      <c r="Z12" s="403"/>
      <c r="AA12" s="403"/>
      <c r="AB12" s="403"/>
      <c r="AC12" s="403"/>
      <c r="AD12" s="538"/>
      <c r="AE12" s="538"/>
      <c r="AF12" s="538"/>
      <c r="AG12" s="538"/>
      <c r="AH12" s="538"/>
      <c r="AI12" s="538"/>
      <c r="AJ12" s="538"/>
      <c r="AK12" s="538"/>
      <c r="AL12" s="538"/>
      <c r="AM12" s="538"/>
      <c r="AN12" s="538"/>
      <c r="AO12" s="538"/>
      <c r="AP12" s="538"/>
      <c r="AQ12" s="538"/>
      <c r="AR12" s="538"/>
      <c r="AS12" s="539"/>
      <c r="AT12" s="542" t="str">
        <f>IF(H12="","",H12)</f>
        <v>Data 3</v>
      </c>
      <c r="AU12" s="543"/>
      <c r="AV12" s="543"/>
      <c r="AW12" s="543"/>
      <c r="AX12" s="543"/>
      <c r="AY12" s="543"/>
      <c r="AZ12" s="543"/>
      <c r="BA12" s="538"/>
      <c r="BB12" s="538"/>
      <c r="BC12" s="538"/>
      <c r="BD12" s="538"/>
      <c r="BE12" s="538"/>
      <c r="BF12" s="538"/>
      <c r="BG12" s="538"/>
      <c r="BH12" s="538"/>
      <c r="BI12" s="538"/>
      <c r="BJ12" s="538"/>
      <c r="BK12" s="538"/>
      <c r="BL12" s="538"/>
      <c r="BM12" s="538"/>
      <c r="BN12" s="538"/>
      <c r="BO12" s="538"/>
      <c r="BP12" s="544"/>
      <c r="BQ12" s="436"/>
      <c r="BR12" s="336"/>
      <c r="BS12" s="336"/>
      <c r="BT12" s="437"/>
      <c r="BV12" s="9"/>
      <c r="CC12" s="73"/>
      <c r="CD12" s="66"/>
      <c r="CF12" s="9"/>
      <c r="CG12" s="72">
        <v>3</v>
      </c>
      <c r="CH12" s="3" t="str">
        <f>AI28</f>
        <v/>
      </c>
      <c r="CI12" s="3" t="str">
        <f>AI29</f>
        <v/>
      </c>
      <c r="CJ12" s="3" t="str">
        <f>AI35</f>
        <v/>
      </c>
      <c r="CK12" s="3" t="str">
        <f>AI38</f>
        <v/>
      </c>
      <c r="CL12" s="3" t="str">
        <f>AI40</f>
        <v/>
      </c>
      <c r="CM12" s="3" t="str">
        <f>H43</f>
        <v>N/A</v>
      </c>
      <c r="CN12" s="3" t="str">
        <f>H44</f>
        <v>N/A</v>
      </c>
      <c r="CO12" s="3" t="e">
        <f>H45</f>
        <v>#DIV/0!</v>
      </c>
      <c r="CP12" s="7"/>
      <c r="CS12" s="9"/>
      <c r="CT12" s="249">
        <v>2</v>
      </c>
      <c r="CU12" s="250">
        <f t="shared" ref="CU12:CU41" si="343">CU11+$CT$9</f>
        <v>9.8650000000000002</v>
      </c>
      <c r="CV12" s="19">
        <v>0</v>
      </c>
      <c r="CW12" s="19">
        <v>0</v>
      </c>
      <c r="CX12" s="251">
        <v>0</v>
      </c>
      <c r="CY12" s="19">
        <v>0</v>
      </c>
      <c r="CZ12" s="7"/>
      <c r="DB12" s="283"/>
      <c r="DC12" s="682" t="s">
        <v>89</v>
      </c>
      <c r="DD12" s="428" t="s">
        <v>82</v>
      </c>
      <c r="DE12" s="428" t="s">
        <v>81</v>
      </c>
      <c r="DF12" s="428"/>
      <c r="DG12" s="429" t="s">
        <v>86</v>
      </c>
      <c r="DH12" s="429"/>
      <c r="DI12" s="429"/>
      <c r="DJ12" s="429"/>
      <c r="DK12" s="429" t="s">
        <v>87</v>
      </c>
      <c r="DL12" s="429"/>
      <c r="DM12" s="429"/>
      <c r="DN12" s="430"/>
      <c r="DO12" s="4"/>
      <c r="DP12" s="7"/>
      <c r="DR12" s="368"/>
      <c r="DS12" s="291" t="s">
        <v>7</v>
      </c>
      <c r="DT12" s="297" t="e">
        <f>+IF(DT9&gt;$JX$9,"N/A",IF(DT9&lt;$DS$34,"N/A",DT10))</f>
        <v>#VALUE!</v>
      </c>
      <c r="DU12" s="297" t="e">
        <f t="shared" ref="DU12:GF12" si="344">+IF(DU9&gt;$JX$9,"N/A",IF(DU9&lt;$DS$34,"N/A",DU10))</f>
        <v>#VALUE!</v>
      </c>
      <c r="DV12" s="297" t="e">
        <f t="shared" si="344"/>
        <v>#VALUE!</v>
      </c>
      <c r="DW12" s="297" t="e">
        <f t="shared" si="344"/>
        <v>#VALUE!</v>
      </c>
      <c r="DX12" s="297" t="e">
        <f t="shared" si="344"/>
        <v>#VALUE!</v>
      </c>
      <c r="DY12" s="297" t="e">
        <f t="shared" si="344"/>
        <v>#VALUE!</v>
      </c>
      <c r="DZ12" s="297" t="e">
        <f t="shared" si="344"/>
        <v>#VALUE!</v>
      </c>
      <c r="EA12" s="297" t="e">
        <f t="shared" si="344"/>
        <v>#VALUE!</v>
      </c>
      <c r="EB12" s="297" t="e">
        <f t="shared" si="344"/>
        <v>#VALUE!</v>
      </c>
      <c r="EC12" s="297" t="e">
        <f t="shared" si="344"/>
        <v>#VALUE!</v>
      </c>
      <c r="ED12" s="297" t="e">
        <f t="shared" si="344"/>
        <v>#VALUE!</v>
      </c>
      <c r="EE12" s="297" t="e">
        <f t="shared" si="344"/>
        <v>#VALUE!</v>
      </c>
      <c r="EF12" s="297" t="e">
        <f t="shared" si="344"/>
        <v>#VALUE!</v>
      </c>
      <c r="EG12" s="297" t="e">
        <f t="shared" si="344"/>
        <v>#VALUE!</v>
      </c>
      <c r="EH12" s="297" t="e">
        <f t="shared" si="344"/>
        <v>#VALUE!</v>
      </c>
      <c r="EI12" s="297" t="e">
        <f t="shared" si="344"/>
        <v>#VALUE!</v>
      </c>
      <c r="EJ12" s="297" t="e">
        <f t="shared" si="344"/>
        <v>#VALUE!</v>
      </c>
      <c r="EK12" s="297" t="e">
        <f t="shared" si="344"/>
        <v>#VALUE!</v>
      </c>
      <c r="EL12" s="297" t="e">
        <f t="shared" si="344"/>
        <v>#VALUE!</v>
      </c>
      <c r="EM12" s="297" t="e">
        <f t="shared" si="344"/>
        <v>#VALUE!</v>
      </c>
      <c r="EN12" s="297" t="e">
        <f t="shared" si="344"/>
        <v>#VALUE!</v>
      </c>
      <c r="EO12" s="297" t="e">
        <f t="shared" si="344"/>
        <v>#VALUE!</v>
      </c>
      <c r="EP12" s="297" t="e">
        <f t="shared" si="344"/>
        <v>#VALUE!</v>
      </c>
      <c r="EQ12" s="297" t="e">
        <f t="shared" si="344"/>
        <v>#VALUE!</v>
      </c>
      <c r="ER12" s="297" t="e">
        <f t="shared" si="344"/>
        <v>#VALUE!</v>
      </c>
      <c r="ES12" s="297" t="e">
        <f t="shared" si="344"/>
        <v>#VALUE!</v>
      </c>
      <c r="ET12" s="297" t="e">
        <f t="shared" si="344"/>
        <v>#VALUE!</v>
      </c>
      <c r="EU12" s="297" t="e">
        <f t="shared" si="344"/>
        <v>#VALUE!</v>
      </c>
      <c r="EV12" s="297" t="e">
        <f t="shared" si="344"/>
        <v>#VALUE!</v>
      </c>
      <c r="EW12" s="297" t="e">
        <f t="shared" si="344"/>
        <v>#VALUE!</v>
      </c>
      <c r="EX12" s="297" t="e">
        <f t="shared" si="344"/>
        <v>#VALUE!</v>
      </c>
      <c r="EY12" s="297" t="e">
        <f t="shared" si="344"/>
        <v>#VALUE!</v>
      </c>
      <c r="EZ12" s="297" t="e">
        <f t="shared" si="344"/>
        <v>#VALUE!</v>
      </c>
      <c r="FA12" s="297" t="e">
        <f t="shared" si="344"/>
        <v>#VALUE!</v>
      </c>
      <c r="FB12" s="297" t="e">
        <f t="shared" si="344"/>
        <v>#VALUE!</v>
      </c>
      <c r="FC12" s="297" t="e">
        <f t="shared" si="344"/>
        <v>#VALUE!</v>
      </c>
      <c r="FD12" s="297" t="e">
        <f t="shared" si="344"/>
        <v>#VALUE!</v>
      </c>
      <c r="FE12" s="297" t="e">
        <f t="shared" si="344"/>
        <v>#VALUE!</v>
      </c>
      <c r="FF12" s="297" t="e">
        <f t="shared" si="344"/>
        <v>#VALUE!</v>
      </c>
      <c r="FG12" s="297" t="e">
        <f t="shared" si="344"/>
        <v>#VALUE!</v>
      </c>
      <c r="FH12" s="297" t="e">
        <f t="shared" si="344"/>
        <v>#VALUE!</v>
      </c>
      <c r="FI12" s="297" t="e">
        <f t="shared" si="344"/>
        <v>#VALUE!</v>
      </c>
      <c r="FJ12" s="297" t="e">
        <f t="shared" si="344"/>
        <v>#VALUE!</v>
      </c>
      <c r="FK12" s="297" t="e">
        <f t="shared" si="344"/>
        <v>#VALUE!</v>
      </c>
      <c r="FL12" s="297" t="e">
        <f t="shared" si="344"/>
        <v>#VALUE!</v>
      </c>
      <c r="FM12" s="297" t="e">
        <f t="shared" si="344"/>
        <v>#VALUE!</v>
      </c>
      <c r="FN12" s="297" t="e">
        <f t="shared" si="344"/>
        <v>#VALUE!</v>
      </c>
      <c r="FO12" s="297" t="e">
        <f t="shared" si="344"/>
        <v>#VALUE!</v>
      </c>
      <c r="FP12" s="297" t="e">
        <f t="shared" si="344"/>
        <v>#VALUE!</v>
      </c>
      <c r="FQ12" s="297" t="e">
        <f t="shared" si="344"/>
        <v>#VALUE!</v>
      </c>
      <c r="FR12" s="297" t="e">
        <f t="shared" si="344"/>
        <v>#VALUE!</v>
      </c>
      <c r="FS12" s="297" t="e">
        <f t="shared" si="344"/>
        <v>#VALUE!</v>
      </c>
      <c r="FT12" s="297" t="e">
        <f t="shared" si="344"/>
        <v>#VALUE!</v>
      </c>
      <c r="FU12" s="297" t="e">
        <f t="shared" si="344"/>
        <v>#VALUE!</v>
      </c>
      <c r="FV12" s="297" t="e">
        <f t="shared" si="344"/>
        <v>#VALUE!</v>
      </c>
      <c r="FW12" s="297" t="e">
        <f t="shared" si="344"/>
        <v>#VALUE!</v>
      </c>
      <c r="FX12" s="297" t="e">
        <f t="shared" si="344"/>
        <v>#VALUE!</v>
      </c>
      <c r="FY12" s="297" t="e">
        <f t="shared" si="344"/>
        <v>#VALUE!</v>
      </c>
      <c r="FZ12" s="297" t="e">
        <f t="shared" si="344"/>
        <v>#VALUE!</v>
      </c>
      <c r="GA12" s="297" t="e">
        <f t="shared" si="344"/>
        <v>#VALUE!</v>
      </c>
      <c r="GB12" s="297" t="e">
        <f t="shared" si="344"/>
        <v>#VALUE!</v>
      </c>
      <c r="GC12" s="297" t="e">
        <f t="shared" si="344"/>
        <v>#VALUE!</v>
      </c>
      <c r="GD12" s="297" t="e">
        <f t="shared" si="344"/>
        <v>#VALUE!</v>
      </c>
      <c r="GE12" s="297" t="e">
        <f t="shared" si="344"/>
        <v>#VALUE!</v>
      </c>
      <c r="GF12" s="297" t="e">
        <f t="shared" si="344"/>
        <v>#VALUE!</v>
      </c>
      <c r="GG12" s="297" t="e">
        <f t="shared" ref="GG12:IR12" si="345">+IF(GG9&gt;$JX$9,"N/A",IF(GG9&lt;$DS$34,"N/A",GG10))</f>
        <v>#VALUE!</v>
      </c>
      <c r="GH12" s="297" t="e">
        <f t="shared" si="345"/>
        <v>#VALUE!</v>
      </c>
      <c r="GI12" s="297" t="e">
        <f t="shared" si="345"/>
        <v>#VALUE!</v>
      </c>
      <c r="GJ12" s="297" t="e">
        <f t="shared" si="345"/>
        <v>#VALUE!</v>
      </c>
      <c r="GK12" s="297" t="e">
        <f t="shared" si="345"/>
        <v>#VALUE!</v>
      </c>
      <c r="GL12" s="297" t="e">
        <f t="shared" si="345"/>
        <v>#VALUE!</v>
      </c>
      <c r="GM12" s="297" t="e">
        <f t="shared" si="345"/>
        <v>#VALUE!</v>
      </c>
      <c r="GN12" s="297" t="e">
        <f t="shared" si="345"/>
        <v>#VALUE!</v>
      </c>
      <c r="GO12" s="297" t="e">
        <f t="shared" si="345"/>
        <v>#VALUE!</v>
      </c>
      <c r="GP12" s="297" t="e">
        <f t="shared" si="345"/>
        <v>#VALUE!</v>
      </c>
      <c r="GQ12" s="297" t="e">
        <f t="shared" si="345"/>
        <v>#VALUE!</v>
      </c>
      <c r="GR12" s="297" t="e">
        <f t="shared" si="345"/>
        <v>#VALUE!</v>
      </c>
      <c r="GS12" s="297" t="e">
        <f t="shared" si="345"/>
        <v>#VALUE!</v>
      </c>
      <c r="GT12" s="297" t="e">
        <f t="shared" si="345"/>
        <v>#VALUE!</v>
      </c>
      <c r="GU12" s="297" t="e">
        <f t="shared" si="345"/>
        <v>#VALUE!</v>
      </c>
      <c r="GV12" s="297" t="e">
        <f t="shared" si="345"/>
        <v>#VALUE!</v>
      </c>
      <c r="GW12" s="297" t="e">
        <f t="shared" si="345"/>
        <v>#VALUE!</v>
      </c>
      <c r="GX12" s="297" t="e">
        <f t="shared" si="345"/>
        <v>#VALUE!</v>
      </c>
      <c r="GY12" s="297" t="e">
        <f t="shared" si="345"/>
        <v>#VALUE!</v>
      </c>
      <c r="GZ12" s="297" t="e">
        <f t="shared" si="345"/>
        <v>#VALUE!</v>
      </c>
      <c r="HA12" s="297" t="e">
        <f t="shared" si="345"/>
        <v>#VALUE!</v>
      </c>
      <c r="HB12" s="297" t="e">
        <f t="shared" si="345"/>
        <v>#VALUE!</v>
      </c>
      <c r="HC12" s="297" t="e">
        <f t="shared" si="345"/>
        <v>#VALUE!</v>
      </c>
      <c r="HD12" s="297" t="e">
        <f t="shared" si="345"/>
        <v>#VALUE!</v>
      </c>
      <c r="HE12" s="297" t="e">
        <f t="shared" si="345"/>
        <v>#VALUE!</v>
      </c>
      <c r="HF12" s="297" t="e">
        <f t="shared" si="345"/>
        <v>#VALUE!</v>
      </c>
      <c r="HG12" s="297" t="e">
        <f t="shared" si="345"/>
        <v>#VALUE!</v>
      </c>
      <c r="HH12" s="297" t="e">
        <f t="shared" si="345"/>
        <v>#VALUE!</v>
      </c>
      <c r="HI12" s="297" t="e">
        <f t="shared" si="345"/>
        <v>#VALUE!</v>
      </c>
      <c r="HJ12" s="297" t="e">
        <f t="shared" si="345"/>
        <v>#VALUE!</v>
      </c>
      <c r="HK12" s="297" t="e">
        <f t="shared" si="345"/>
        <v>#VALUE!</v>
      </c>
      <c r="HL12" s="297" t="e">
        <f t="shared" si="345"/>
        <v>#VALUE!</v>
      </c>
      <c r="HM12" s="297" t="e">
        <f t="shared" si="345"/>
        <v>#VALUE!</v>
      </c>
      <c r="HN12" s="297" t="e">
        <f t="shared" si="345"/>
        <v>#VALUE!</v>
      </c>
      <c r="HO12" s="297" t="e">
        <f t="shared" si="345"/>
        <v>#VALUE!</v>
      </c>
      <c r="HP12" s="297" t="e">
        <f t="shared" si="345"/>
        <v>#VALUE!</v>
      </c>
      <c r="HQ12" s="297" t="e">
        <f t="shared" si="345"/>
        <v>#VALUE!</v>
      </c>
      <c r="HR12" s="297" t="e">
        <f t="shared" si="345"/>
        <v>#VALUE!</v>
      </c>
      <c r="HS12" s="297" t="e">
        <f t="shared" si="345"/>
        <v>#VALUE!</v>
      </c>
      <c r="HT12" s="297" t="e">
        <f t="shared" si="345"/>
        <v>#VALUE!</v>
      </c>
      <c r="HU12" s="297" t="e">
        <f t="shared" si="345"/>
        <v>#VALUE!</v>
      </c>
      <c r="HV12" s="297" t="e">
        <f t="shared" si="345"/>
        <v>#VALUE!</v>
      </c>
      <c r="HW12" s="297" t="e">
        <f t="shared" si="345"/>
        <v>#VALUE!</v>
      </c>
      <c r="HX12" s="297" t="e">
        <f t="shared" si="345"/>
        <v>#VALUE!</v>
      </c>
      <c r="HY12" s="297" t="e">
        <f t="shared" si="345"/>
        <v>#VALUE!</v>
      </c>
      <c r="HZ12" s="297" t="e">
        <f t="shared" si="345"/>
        <v>#VALUE!</v>
      </c>
      <c r="IA12" s="297" t="e">
        <f t="shared" si="345"/>
        <v>#VALUE!</v>
      </c>
      <c r="IB12" s="297" t="e">
        <f t="shared" si="345"/>
        <v>#VALUE!</v>
      </c>
      <c r="IC12" s="297" t="e">
        <f t="shared" si="345"/>
        <v>#VALUE!</v>
      </c>
      <c r="ID12" s="297" t="e">
        <f t="shared" si="345"/>
        <v>#VALUE!</v>
      </c>
      <c r="IE12" s="297" t="e">
        <f t="shared" si="345"/>
        <v>#VALUE!</v>
      </c>
      <c r="IF12" s="297" t="e">
        <f t="shared" si="345"/>
        <v>#VALUE!</v>
      </c>
      <c r="IG12" s="297" t="e">
        <f t="shared" si="345"/>
        <v>#VALUE!</v>
      </c>
      <c r="IH12" s="297" t="e">
        <f t="shared" si="345"/>
        <v>#VALUE!</v>
      </c>
      <c r="II12" s="297" t="e">
        <f t="shared" si="345"/>
        <v>#VALUE!</v>
      </c>
      <c r="IJ12" s="297" t="e">
        <f t="shared" si="345"/>
        <v>#VALUE!</v>
      </c>
      <c r="IK12" s="297" t="e">
        <f t="shared" si="345"/>
        <v>#VALUE!</v>
      </c>
      <c r="IL12" s="297" t="e">
        <f t="shared" si="345"/>
        <v>#VALUE!</v>
      </c>
      <c r="IM12" s="297" t="e">
        <f t="shared" si="345"/>
        <v>#VALUE!</v>
      </c>
      <c r="IN12" s="297" t="e">
        <f t="shared" si="345"/>
        <v>#VALUE!</v>
      </c>
      <c r="IO12" s="297" t="e">
        <f t="shared" si="345"/>
        <v>#VALUE!</v>
      </c>
      <c r="IP12" s="297" t="e">
        <f t="shared" si="345"/>
        <v>#VALUE!</v>
      </c>
      <c r="IQ12" s="297" t="e">
        <f t="shared" si="345"/>
        <v>#VALUE!</v>
      </c>
      <c r="IR12" s="297" t="e">
        <f t="shared" si="345"/>
        <v>#VALUE!</v>
      </c>
      <c r="IS12" s="297" t="e">
        <f t="shared" ref="IS12:JX12" si="346">+IF(IS9&gt;$JX$9,"N/A",IF(IS9&lt;$DS$34,"N/A",IS10))</f>
        <v>#VALUE!</v>
      </c>
      <c r="IT12" s="297" t="e">
        <f t="shared" si="346"/>
        <v>#VALUE!</v>
      </c>
      <c r="IU12" s="297" t="e">
        <f t="shared" si="346"/>
        <v>#VALUE!</v>
      </c>
      <c r="IV12" s="297" t="e">
        <f t="shared" si="346"/>
        <v>#VALUE!</v>
      </c>
      <c r="IW12" s="297" t="e">
        <f t="shared" si="346"/>
        <v>#VALUE!</v>
      </c>
      <c r="IX12" s="297" t="e">
        <f t="shared" si="346"/>
        <v>#VALUE!</v>
      </c>
      <c r="IY12" s="297" t="e">
        <f t="shared" si="346"/>
        <v>#VALUE!</v>
      </c>
      <c r="IZ12" s="297" t="e">
        <f t="shared" si="346"/>
        <v>#VALUE!</v>
      </c>
      <c r="JA12" s="297" t="e">
        <f t="shared" si="346"/>
        <v>#VALUE!</v>
      </c>
      <c r="JB12" s="297" t="e">
        <f t="shared" si="346"/>
        <v>#VALUE!</v>
      </c>
      <c r="JC12" s="297" t="e">
        <f t="shared" si="346"/>
        <v>#VALUE!</v>
      </c>
      <c r="JD12" s="297" t="e">
        <f t="shared" si="346"/>
        <v>#VALUE!</v>
      </c>
      <c r="JE12" s="297" t="e">
        <f t="shared" si="346"/>
        <v>#VALUE!</v>
      </c>
      <c r="JF12" s="297" t="e">
        <f t="shared" si="346"/>
        <v>#VALUE!</v>
      </c>
      <c r="JG12" s="297" t="e">
        <f t="shared" si="346"/>
        <v>#VALUE!</v>
      </c>
      <c r="JH12" s="297" t="e">
        <f t="shared" si="346"/>
        <v>#VALUE!</v>
      </c>
      <c r="JI12" s="297" t="e">
        <f t="shared" si="346"/>
        <v>#VALUE!</v>
      </c>
      <c r="JJ12" s="297" t="e">
        <f t="shared" si="346"/>
        <v>#VALUE!</v>
      </c>
      <c r="JK12" s="297" t="e">
        <f t="shared" si="346"/>
        <v>#VALUE!</v>
      </c>
      <c r="JL12" s="297" t="e">
        <f t="shared" si="346"/>
        <v>#VALUE!</v>
      </c>
      <c r="JM12" s="297" t="e">
        <f t="shared" si="346"/>
        <v>#VALUE!</v>
      </c>
      <c r="JN12" s="297" t="e">
        <f t="shared" si="346"/>
        <v>#VALUE!</v>
      </c>
      <c r="JO12" s="297" t="e">
        <f t="shared" si="346"/>
        <v>#VALUE!</v>
      </c>
      <c r="JP12" s="297" t="e">
        <f t="shared" si="346"/>
        <v>#VALUE!</v>
      </c>
      <c r="JQ12" s="297" t="e">
        <f t="shared" si="346"/>
        <v>#VALUE!</v>
      </c>
      <c r="JR12" s="297" t="e">
        <f t="shared" si="346"/>
        <v>#VALUE!</v>
      </c>
      <c r="JS12" s="297" t="e">
        <f t="shared" si="346"/>
        <v>#VALUE!</v>
      </c>
      <c r="JT12" s="297" t="e">
        <f t="shared" si="346"/>
        <v>#VALUE!</v>
      </c>
      <c r="JU12" s="297" t="e">
        <f t="shared" si="346"/>
        <v>#VALUE!</v>
      </c>
      <c r="JV12" s="297" t="e">
        <f t="shared" si="346"/>
        <v>#VALUE!</v>
      </c>
      <c r="JW12" s="297" t="e">
        <f t="shared" si="346"/>
        <v>#VALUE!</v>
      </c>
      <c r="JX12" s="298" t="e">
        <f t="shared" si="346"/>
        <v>#VALUE!</v>
      </c>
      <c r="JZ12" s="368"/>
      <c r="KA12" s="291" t="s">
        <v>7</v>
      </c>
      <c r="KB12" s="297" t="e">
        <f>+IF(KB9&gt;$QF$9,"N/A",IF(KB9&lt;$KA$34,"N/A",KB10))</f>
        <v>#VALUE!</v>
      </c>
      <c r="KC12" s="297" t="e">
        <f t="shared" ref="KC12:MN12" si="347">+IF(KC9&gt;$QF$9,"N/A",IF(KC9&lt;$KA$34,"N/A",KC10))</f>
        <v>#VALUE!</v>
      </c>
      <c r="KD12" s="297" t="e">
        <f t="shared" si="347"/>
        <v>#VALUE!</v>
      </c>
      <c r="KE12" s="297" t="e">
        <f t="shared" si="347"/>
        <v>#VALUE!</v>
      </c>
      <c r="KF12" s="297" t="e">
        <f t="shared" si="347"/>
        <v>#VALUE!</v>
      </c>
      <c r="KG12" s="297" t="e">
        <f t="shared" si="347"/>
        <v>#VALUE!</v>
      </c>
      <c r="KH12" s="297" t="e">
        <f t="shared" si="347"/>
        <v>#VALUE!</v>
      </c>
      <c r="KI12" s="297" t="e">
        <f t="shared" si="347"/>
        <v>#VALUE!</v>
      </c>
      <c r="KJ12" s="297" t="e">
        <f t="shared" si="347"/>
        <v>#VALUE!</v>
      </c>
      <c r="KK12" s="297" t="e">
        <f t="shared" si="347"/>
        <v>#VALUE!</v>
      </c>
      <c r="KL12" s="297" t="e">
        <f t="shared" si="347"/>
        <v>#VALUE!</v>
      </c>
      <c r="KM12" s="297" t="e">
        <f t="shared" si="347"/>
        <v>#VALUE!</v>
      </c>
      <c r="KN12" s="297" t="e">
        <f t="shared" si="347"/>
        <v>#VALUE!</v>
      </c>
      <c r="KO12" s="297" t="e">
        <f t="shared" si="347"/>
        <v>#VALUE!</v>
      </c>
      <c r="KP12" s="297" t="e">
        <f t="shared" si="347"/>
        <v>#VALUE!</v>
      </c>
      <c r="KQ12" s="297" t="e">
        <f t="shared" si="347"/>
        <v>#VALUE!</v>
      </c>
      <c r="KR12" s="297" t="e">
        <f t="shared" si="347"/>
        <v>#VALUE!</v>
      </c>
      <c r="KS12" s="297" t="e">
        <f t="shared" si="347"/>
        <v>#VALUE!</v>
      </c>
      <c r="KT12" s="297" t="e">
        <f t="shared" si="347"/>
        <v>#VALUE!</v>
      </c>
      <c r="KU12" s="297" t="e">
        <f t="shared" si="347"/>
        <v>#VALUE!</v>
      </c>
      <c r="KV12" s="297" t="e">
        <f t="shared" si="347"/>
        <v>#VALUE!</v>
      </c>
      <c r="KW12" s="297" t="e">
        <f t="shared" si="347"/>
        <v>#VALUE!</v>
      </c>
      <c r="KX12" s="297" t="e">
        <f t="shared" si="347"/>
        <v>#VALUE!</v>
      </c>
      <c r="KY12" s="297" t="e">
        <f t="shared" si="347"/>
        <v>#VALUE!</v>
      </c>
      <c r="KZ12" s="297" t="e">
        <f t="shared" si="347"/>
        <v>#VALUE!</v>
      </c>
      <c r="LA12" s="297" t="e">
        <f t="shared" si="347"/>
        <v>#VALUE!</v>
      </c>
      <c r="LB12" s="297" t="e">
        <f t="shared" si="347"/>
        <v>#VALUE!</v>
      </c>
      <c r="LC12" s="297" t="e">
        <f t="shared" si="347"/>
        <v>#VALUE!</v>
      </c>
      <c r="LD12" s="297" t="e">
        <f t="shared" si="347"/>
        <v>#VALUE!</v>
      </c>
      <c r="LE12" s="297" t="e">
        <f t="shared" si="347"/>
        <v>#VALUE!</v>
      </c>
      <c r="LF12" s="297" t="e">
        <f t="shared" si="347"/>
        <v>#VALUE!</v>
      </c>
      <c r="LG12" s="297" t="e">
        <f t="shared" si="347"/>
        <v>#VALUE!</v>
      </c>
      <c r="LH12" s="297" t="e">
        <f t="shared" si="347"/>
        <v>#VALUE!</v>
      </c>
      <c r="LI12" s="297" t="e">
        <f t="shared" si="347"/>
        <v>#VALUE!</v>
      </c>
      <c r="LJ12" s="297" t="e">
        <f t="shared" si="347"/>
        <v>#VALUE!</v>
      </c>
      <c r="LK12" s="297" t="e">
        <f t="shared" si="347"/>
        <v>#VALUE!</v>
      </c>
      <c r="LL12" s="297" t="e">
        <f t="shared" si="347"/>
        <v>#VALUE!</v>
      </c>
      <c r="LM12" s="297" t="e">
        <f t="shared" si="347"/>
        <v>#VALUE!</v>
      </c>
      <c r="LN12" s="297" t="e">
        <f t="shared" si="347"/>
        <v>#VALUE!</v>
      </c>
      <c r="LO12" s="297" t="e">
        <f t="shared" si="347"/>
        <v>#VALUE!</v>
      </c>
      <c r="LP12" s="297" t="e">
        <f t="shared" si="347"/>
        <v>#VALUE!</v>
      </c>
      <c r="LQ12" s="297" t="e">
        <f t="shared" si="347"/>
        <v>#VALUE!</v>
      </c>
      <c r="LR12" s="297" t="e">
        <f t="shared" si="347"/>
        <v>#VALUE!</v>
      </c>
      <c r="LS12" s="297" t="e">
        <f t="shared" si="347"/>
        <v>#VALUE!</v>
      </c>
      <c r="LT12" s="297" t="e">
        <f t="shared" si="347"/>
        <v>#VALUE!</v>
      </c>
      <c r="LU12" s="297" t="e">
        <f t="shared" si="347"/>
        <v>#VALUE!</v>
      </c>
      <c r="LV12" s="297" t="e">
        <f t="shared" si="347"/>
        <v>#VALUE!</v>
      </c>
      <c r="LW12" s="297" t="e">
        <f t="shared" si="347"/>
        <v>#VALUE!</v>
      </c>
      <c r="LX12" s="297" t="e">
        <f t="shared" si="347"/>
        <v>#VALUE!</v>
      </c>
      <c r="LY12" s="297" t="e">
        <f t="shared" si="347"/>
        <v>#VALUE!</v>
      </c>
      <c r="LZ12" s="297" t="e">
        <f t="shared" si="347"/>
        <v>#VALUE!</v>
      </c>
      <c r="MA12" s="297" t="e">
        <f t="shared" si="347"/>
        <v>#VALUE!</v>
      </c>
      <c r="MB12" s="297" t="e">
        <f t="shared" si="347"/>
        <v>#VALUE!</v>
      </c>
      <c r="MC12" s="297" t="e">
        <f t="shared" si="347"/>
        <v>#VALUE!</v>
      </c>
      <c r="MD12" s="297" t="e">
        <f t="shared" si="347"/>
        <v>#VALUE!</v>
      </c>
      <c r="ME12" s="297" t="e">
        <f t="shared" si="347"/>
        <v>#VALUE!</v>
      </c>
      <c r="MF12" s="297" t="e">
        <f t="shared" si="347"/>
        <v>#VALUE!</v>
      </c>
      <c r="MG12" s="297" t="e">
        <f t="shared" si="347"/>
        <v>#VALUE!</v>
      </c>
      <c r="MH12" s="297" t="e">
        <f t="shared" si="347"/>
        <v>#VALUE!</v>
      </c>
      <c r="MI12" s="297" t="e">
        <f t="shared" si="347"/>
        <v>#VALUE!</v>
      </c>
      <c r="MJ12" s="297" t="e">
        <f t="shared" si="347"/>
        <v>#VALUE!</v>
      </c>
      <c r="MK12" s="297" t="e">
        <f t="shared" si="347"/>
        <v>#VALUE!</v>
      </c>
      <c r="ML12" s="297" t="e">
        <f t="shared" si="347"/>
        <v>#VALUE!</v>
      </c>
      <c r="MM12" s="297" t="e">
        <f t="shared" si="347"/>
        <v>#VALUE!</v>
      </c>
      <c r="MN12" s="297" t="e">
        <f t="shared" si="347"/>
        <v>#VALUE!</v>
      </c>
      <c r="MO12" s="297" t="e">
        <f t="shared" ref="MO12:OZ12" si="348">+IF(MO9&gt;$QF$9,"N/A",IF(MO9&lt;$KA$34,"N/A",MO10))</f>
        <v>#VALUE!</v>
      </c>
      <c r="MP12" s="297" t="e">
        <f t="shared" si="348"/>
        <v>#VALUE!</v>
      </c>
      <c r="MQ12" s="297" t="e">
        <f t="shared" si="348"/>
        <v>#VALUE!</v>
      </c>
      <c r="MR12" s="297" t="e">
        <f t="shared" si="348"/>
        <v>#VALUE!</v>
      </c>
      <c r="MS12" s="297" t="e">
        <f t="shared" si="348"/>
        <v>#VALUE!</v>
      </c>
      <c r="MT12" s="297" t="e">
        <f t="shared" si="348"/>
        <v>#VALUE!</v>
      </c>
      <c r="MU12" s="297" t="e">
        <f t="shared" si="348"/>
        <v>#VALUE!</v>
      </c>
      <c r="MV12" s="297" t="e">
        <f t="shared" si="348"/>
        <v>#VALUE!</v>
      </c>
      <c r="MW12" s="297" t="e">
        <f t="shared" si="348"/>
        <v>#VALUE!</v>
      </c>
      <c r="MX12" s="297" t="e">
        <f t="shared" si="348"/>
        <v>#VALUE!</v>
      </c>
      <c r="MY12" s="297" t="e">
        <f t="shared" si="348"/>
        <v>#VALUE!</v>
      </c>
      <c r="MZ12" s="297" t="e">
        <f t="shared" si="348"/>
        <v>#VALUE!</v>
      </c>
      <c r="NA12" s="297" t="e">
        <f t="shared" si="348"/>
        <v>#VALUE!</v>
      </c>
      <c r="NB12" s="297" t="e">
        <f t="shared" si="348"/>
        <v>#VALUE!</v>
      </c>
      <c r="NC12" s="297" t="e">
        <f t="shared" si="348"/>
        <v>#VALUE!</v>
      </c>
      <c r="ND12" s="297" t="e">
        <f t="shared" si="348"/>
        <v>#VALUE!</v>
      </c>
      <c r="NE12" s="297" t="e">
        <f t="shared" si="348"/>
        <v>#VALUE!</v>
      </c>
      <c r="NF12" s="297" t="e">
        <f t="shared" si="348"/>
        <v>#VALUE!</v>
      </c>
      <c r="NG12" s="297" t="e">
        <f t="shared" si="348"/>
        <v>#VALUE!</v>
      </c>
      <c r="NH12" s="297" t="e">
        <f t="shared" si="348"/>
        <v>#VALUE!</v>
      </c>
      <c r="NI12" s="297" t="e">
        <f t="shared" si="348"/>
        <v>#VALUE!</v>
      </c>
      <c r="NJ12" s="297" t="e">
        <f t="shared" si="348"/>
        <v>#VALUE!</v>
      </c>
      <c r="NK12" s="297" t="e">
        <f t="shared" si="348"/>
        <v>#VALUE!</v>
      </c>
      <c r="NL12" s="297" t="e">
        <f t="shared" si="348"/>
        <v>#VALUE!</v>
      </c>
      <c r="NM12" s="297" t="e">
        <f t="shared" si="348"/>
        <v>#VALUE!</v>
      </c>
      <c r="NN12" s="297" t="e">
        <f t="shared" si="348"/>
        <v>#VALUE!</v>
      </c>
      <c r="NO12" s="297" t="e">
        <f t="shared" si="348"/>
        <v>#VALUE!</v>
      </c>
      <c r="NP12" s="297" t="e">
        <f t="shared" si="348"/>
        <v>#VALUE!</v>
      </c>
      <c r="NQ12" s="297" t="e">
        <f t="shared" si="348"/>
        <v>#VALUE!</v>
      </c>
      <c r="NR12" s="297" t="e">
        <f t="shared" si="348"/>
        <v>#VALUE!</v>
      </c>
      <c r="NS12" s="297" t="e">
        <f t="shared" si="348"/>
        <v>#VALUE!</v>
      </c>
      <c r="NT12" s="297" t="e">
        <f t="shared" si="348"/>
        <v>#VALUE!</v>
      </c>
      <c r="NU12" s="297" t="e">
        <f t="shared" si="348"/>
        <v>#VALUE!</v>
      </c>
      <c r="NV12" s="297" t="e">
        <f t="shared" si="348"/>
        <v>#VALUE!</v>
      </c>
      <c r="NW12" s="297" t="e">
        <f t="shared" si="348"/>
        <v>#VALUE!</v>
      </c>
      <c r="NX12" s="297" t="e">
        <f t="shared" si="348"/>
        <v>#VALUE!</v>
      </c>
      <c r="NY12" s="297" t="e">
        <f t="shared" si="348"/>
        <v>#VALUE!</v>
      </c>
      <c r="NZ12" s="297" t="e">
        <f t="shared" si="348"/>
        <v>#VALUE!</v>
      </c>
      <c r="OA12" s="297" t="e">
        <f t="shared" si="348"/>
        <v>#VALUE!</v>
      </c>
      <c r="OB12" s="297" t="e">
        <f t="shared" si="348"/>
        <v>#VALUE!</v>
      </c>
      <c r="OC12" s="297" t="e">
        <f t="shared" si="348"/>
        <v>#VALUE!</v>
      </c>
      <c r="OD12" s="297" t="e">
        <f t="shared" si="348"/>
        <v>#VALUE!</v>
      </c>
      <c r="OE12" s="297" t="e">
        <f t="shared" si="348"/>
        <v>#VALUE!</v>
      </c>
      <c r="OF12" s="297" t="e">
        <f t="shared" si="348"/>
        <v>#VALUE!</v>
      </c>
      <c r="OG12" s="297" t="e">
        <f t="shared" si="348"/>
        <v>#VALUE!</v>
      </c>
      <c r="OH12" s="297" t="e">
        <f t="shared" si="348"/>
        <v>#VALUE!</v>
      </c>
      <c r="OI12" s="297" t="e">
        <f t="shared" si="348"/>
        <v>#VALUE!</v>
      </c>
      <c r="OJ12" s="297" t="e">
        <f t="shared" si="348"/>
        <v>#VALUE!</v>
      </c>
      <c r="OK12" s="297" t="e">
        <f t="shared" si="348"/>
        <v>#VALUE!</v>
      </c>
      <c r="OL12" s="297" t="e">
        <f t="shared" si="348"/>
        <v>#VALUE!</v>
      </c>
      <c r="OM12" s="297" t="e">
        <f t="shared" si="348"/>
        <v>#VALUE!</v>
      </c>
      <c r="ON12" s="297" t="e">
        <f t="shared" si="348"/>
        <v>#VALUE!</v>
      </c>
      <c r="OO12" s="297" t="e">
        <f t="shared" si="348"/>
        <v>#VALUE!</v>
      </c>
      <c r="OP12" s="297" t="e">
        <f t="shared" si="348"/>
        <v>#VALUE!</v>
      </c>
      <c r="OQ12" s="297" t="e">
        <f t="shared" si="348"/>
        <v>#VALUE!</v>
      </c>
      <c r="OR12" s="297" t="e">
        <f t="shared" si="348"/>
        <v>#VALUE!</v>
      </c>
      <c r="OS12" s="297" t="e">
        <f t="shared" si="348"/>
        <v>#VALUE!</v>
      </c>
      <c r="OT12" s="297" t="e">
        <f t="shared" si="348"/>
        <v>#VALUE!</v>
      </c>
      <c r="OU12" s="297" t="e">
        <f t="shared" si="348"/>
        <v>#VALUE!</v>
      </c>
      <c r="OV12" s="297" t="e">
        <f t="shared" si="348"/>
        <v>#VALUE!</v>
      </c>
      <c r="OW12" s="297" t="e">
        <f t="shared" si="348"/>
        <v>#VALUE!</v>
      </c>
      <c r="OX12" s="297" t="e">
        <f t="shared" si="348"/>
        <v>#VALUE!</v>
      </c>
      <c r="OY12" s="297" t="e">
        <f t="shared" si="348"/>
        <v>#VALUE!</v>
      </c>
      <c r="OZ12" s="297" t="e">
        <f t="shared" si="348"/>
        <v>#VALUE!</v>
      </c>
      <c r="PA12" s="297" t="e">
        <f t="shared" ref="PA12:QF12" si="349">+IF(PA9&gt;$QF$9,"N/A",IF(PA9&lt;$KA$34,"N/A",PA10))</f>
        <v>#VALUE!</v>
      </c>
      <c r="PB12" s="297" t="e">
        <f t="shared" si="349"/>
        <v>#VALUE!</v>
      </c>
      <c r="PC12" s="297" t="e">
        <f t="shared" si="349"/>
        <v>#VALUE!</v>
      </c>
      <c r="PD12" s="297" t="e">
        <f t="shared" si="349"/>
        <v>#VALUE!</v>
      </c>
      <c r="PE12" s="297" t="e">
        <f t="shared" si="349"/>
        <v>#VALUE!</v>
      </c>
      <c r="PF12" s="297" t="e">
        <f t="shared" si="349"/>
        <v>#VALUE!</v>
      </c>
      <c r="PG12" s="297" t="e">
        <f t="shared" si="349"/>
        <v>#VALUE!</v>
      </c>
      <c r="PH12" s="297" t="e">
        <f t="shared" si="349"/>
        <v>#VALUE!</v>
      </c>
      <c r="PI12" s="297" t="e">
        <f t="shared" si="349"/>
        <v>#VALUE!</v>
      </c>
      <c r="PJ12" s="297" t="e">
        <f t="shared" si="349"/>
        <v>#VALUE!</v>
      </c>
      <c r="PK12" s="297" t="e">
        <f t="shared" si="349"/>
        <v>#VALUE!</v>
      </c>
      <c r="PL12" s="297" t="e">
        <f t="shared" si="349"/>
        <v>#VALUE!</v>
      </c>
      <c r="PM12" s="297" t="e">
        <f t="shared" si="349"/>
        <v>#VALUE!</v>
      </c>
      <c r="PN12" s="297" t="e">
        <f t="shared" si="349"/>
        <v>#VALUE!</v>
      </c>
      <c r="PO12" s="297" t="e">
        <f t="shared" si="349"/>
        <v>#VALUE!</v>
      </c>
      <c r="PP12" s="297" t="e">
        <f t="shared" si="349"/>
        <v>#VALUE!</v>
      </c>
      <c r="PQ12" s="297" t="e">
        <f t="shared" si="349"/>
        <v>#VALUE!</v>
      </c>
      <c r="PR12" s="297" t="e">
        <f t="shared" si="349"/>
        <v>#VALUE!</v>
      </c>
      <c r="PS12" s="297" t="e">
        <f t="shared" si="349"/>
        <v>#VALUE!</v>
      </c>
      <c r="PT12" s="297" t="e">
        <f t="shared" si="349"/>
        <v>#VALUE!</v>
      </c>
      <c r="PU12" s="297" t="e">
        <f t="shared" si="349"/>
        <v>#VALUE!</v>
      </c>
      <c r="PV12" s="297" t="e">
        <f t="shared" si="349"/>
        <v>#VALUE!</v>
      </c>
      <c r="PW12" s="297" t="e">
        <f t="shared" si="349"/>
        <v>#VALUE!</v>
      </c>
      <c r="PX12" s="297" t="e">
        <f t="shared" si="349"/>
        <v>#VALUE!</v>
      </c>
      <c r="PY12" s="297" t="e">
        <f t="shared" si="349"/>
        <v>#VALUE!</v>
      </c>
      <c r="PZ12" s="297" t="e">
        <f t="shared" si="349"/>
        <v>#VALUE!</v>
      </c>
      <c r="QA12" s="297" t="e">
        <f t="shared" si="349"/>
        <v>#VALUE!</v>
      </c>
      <c r="QB12" s="297" t="e">
        <f t="shared" si="349"/>
        <v>#VALUE!</v>
      </c>
      <c r="QC12" s="297" t="e">
        <f t="shared" si="349"/>
        <v>#VALUE!</v>
      </c>
      <c r="QD12" s="297" t="e">
        <f t="shared" si="349"/>
        <v>#VALUE!</v>
      </c>
      <c r="QE12" s="297" t="e">
        <f t="shared" si="349"/>
        <v>#VALUE!</v>
      </c>
      <c r="QF12" s="297" t="e">
        <f t="shared" si="349"/>
        <v>#VALUE!</v>
      </c>
    </row>
    <row r="13" spans="1:448" ht="13.35" customHeight="1" thickBot="1">
      <c r="A13" s="172"/>
      <c r="B13" s="211"/>
      <c r="C13" s="35">
        <v>1</v>
      </c>
      <c r="D13" s="34"/>
      <c r="E13" s="34"/>
      <c r="F13" s="237"/>
      <c r="G13" s="238"/>
      <c r="H13" s="237"/>
      <c r="I13" s="239"/>
      <c r="J13" s="22"/>
      <c r="V13" s="4"/>
      <c r="W13" s="536" t="str">
        <f>IF(G12="","",G12)</f>
        <v>Data 2</v>
      </c>
      <c r="X13" s="537"/>
      <c r="Y13" s="537"/>
      <c r="Z13" s="537"/>
      <c r="AA13" s="537"/>
      <c r="AB13" s="537"/>
      <c r="AC13" s="537"/>
      <c r="AD13" s="540"/>
      <c r="AE13" s="540"/>
      <c r="AF13" s="540"/>
      <c r="AG13" s="540"/>
      <c r="AH13" s="540"/>
      <c r="AI13" s="540"/>
      <c r="AJ13" s="540"/>
      <c r="AK13" s="540"/>
      <c r="AL13" s="540"/>
      <c r="AM13" s="540"/>
      <c r="AN13" s="540"/>
      <c r="AO13" s="540"/>
      <c r="AP13" s="540"/>
      <c r="AQ13" s="540"/>
      <c r="AR13" s="540"/>
      <c r="AS13" s="541"/>
      <c r="AT13" s="491" t="str">
        <f>IF(I12="","",I12)</f>
        <v>Data 4</v>
      </c>
      <c r="AU13" s="492"/>
      <c r="AV13" s="492"/>
      <c r="AW13" s="492"/>
      <c r="AX13" s="492"/>
      <c r="AY13" s="492"/>
      <c r="AZ13" s="492"/>
      <c r="BA13" s="540"/>
      <c r="BB13" s="540"/>
      <c r="BC13" s="540"/>
      <c r="BD13" s="540"/>
      <c r="BE13" s="540"/>
      <c r="BF13" s="540"/>
      <c r="BG13" s="540"/>
      <c r="BH13" s="540"/>
      <c r="BI13" s="540"/>
      <c r="BJ13" s="540"/>
      <c r="BK13" s="540"/>
      <c r="BL13" s="540"/>
      <c r="BM13" s="540"/>
      <c r="BN13" s="540"/>
      <c r="BO13" s="540"/>
      <c r="BP13" s="699"/>
      <c r="BQ13" s="436"/>
      <c r="BR13" s="336"/>
      <c r="BS13" s="336"/>
      <c r="BT13" s="437"/>
      <c r="BV13" s="9"/>
      <c r="BW13" s="457"/>
      <c r="BX13" s="457"/>
      <c r="BY13" s="74" t="str">
        <f>BQ18</f>
        <v>Data 1</v>
      </c>
      <c r="BZ13" s="74" t="str">
        <f>BR18</f>
        <v>Data 2</v>
      </c>
      <c r="CA13" s="74" t="str">
        <f>BS18</f>
        <v>Data 3</v>
      </c>
      <c r="CB13" s="74" t="str">
        <f>BT18</f>
        <v>Data 4</v>
      </c>
      <c r="CC13" s="73"/>
      <c r="CD13" s="66"/>
      <c r="CF13" s="9"/>
      <c r="CG13" s="72">
        <v>4</v>
      </c>
      <c r="CH13" s="3" t="str">
        <f>AM28</f>
        <v/>
      </c>
      <c r="CI13" s="3" t="str">
        <f>AM29</f>
        <v/>
      </c>
      <c r="CJ13" s="3" t="str">
        <f>AM35</f>
        <v/>
      </c>
      <c r="CK13" s="3" t="str">
        <f>AM38</f>
        <v/>
      </c>
      <c r="CL13" s="3" t="str">
        <f>AM40</f>
        <v/>
      </c>
      <c r="CM13" s="3" t="str">
        <f>I43</f>
        <v>N/A</v>
      </c>
      <c r="CN13" s="3" t="str">
        <f>I44</f>
        <v>N/A</v>
      </c>
      <c r="CO13" s="3" t="e">
        <f>I45</f>
        <v>#DIV/0!</v>
      </c>
      <c r="CP13" s="7"/>
      <c r="CS13" s="9"/>
      <c r="CT13" s="249">
        <v>3</v>
      </c>
      <c r="CU13" s="250">
        <f t="shared" si="343"/>
        <v>10.23</v>
      </c>
      <c r="CV13" s="19">
        <v>0</v>
      </c>
      <c r="CW13" s="19">
        <v>0</v>
      </c>
      <c r="CX13" s="251">
        <v>0</v>
      </c>
      <c r="CY13" s="19">
        <v>0</v>
      </c>
      <c r="CZ13" s="7"/>
      <c r="DB13" s="283"/>
      <c r="DC13" s="683"/>
      <c r="DD13" s="357"/>
      <c r="DE13" s="233" t="s">
        <v>96</v>
      </c>
      <c r="DF13" s="233" t="s">
        <v>97</v>
      </c>
      <c r="DG13" s="86" t="s">
        <v>97</v>
      </c>
      <c r="DH13" s="86" t="s">
        <v>114</v>
      </c>
      <c r="DI13" s="86" t="s">
        <v>115</v>
      </c>
      <c r="DJ13" s="86" t="s">
        <v>124</v>
      </c>
      <c r="DK13" s="86" t="s">
        <v>97</v>
      </c>
      <c r="DL13" s="86" t="s">
        <v>114</v>
      </c>
      <c r="DM13" s="86" t="s">
        <v>116</v>
      </c>
      <c r="DN13" s="97" t="s">
        <v>117</v>
      </c>
      <c r="DO13" s="4"/>
      <c r="DP13" s="7"/>
      <c r="DR13" s="362" t="s">
        <v>207</v>
      </c>
      <c r="DS13" s="363"/>
      <c r="DT13" s="299">
        <f>+IF($AE$8="4σ",DT3,IF($AE$8="3σ",IF(DT8="","",DT8)))</f>
        <v>-4</v>
      </c>
      <c r="DU13" s="299">
        <f t="shared" ref="DU13:GE13" si="350">+IF($AE$8="4σ",DU3,IF($AE$8="3σ",IF(DU8="","",DU8)))</f>
        <v>-3.95</v>
      </c>
      <c r="DV13" s="299">
        <f t="shared" si="350"/>
        <v>-3.9000000000000004</v>
      </c>
      <c r="DW13" s="299">
        <f t="shared" si="350"/>
        <v>-3.8500000000000005</v>
      </c>
      <c r="DX13" s="299">
        <f t="shared" si="350"/>
        <v>-3.8000000000000007</v>
      </c>
      <c r="DY13" s="299">
        <f t="shared" si="350"/>
        <v>-3.7500000000000009</v>
      </c>
      <c r="DZ13" s="299">
        <f t="shared" si="350"/>
        <v>-3.7000000000000011</v>
      </c>
      <c r="EA13" s="299">
        <f t="shared" si="350"/>
        <v>-3.6500000000000012</v>
      </c>
      <c r="EB13" s="299">
        <f t="shared" si="350"/>
        <v>-3.6000000000000014</v>
      </c>
      <c r="EC13" s="299">
        <f t="shared" si="350"/>
        <v>-3.5500000000000016</v>
      </c>
      <c r="ED13" s="299">
        <f t="shared" si="350"/>
        <v>-3.5000000000000018</v>
      </c>
      <c r="EE13" s="299">
        <f t="shared" si="350"/>
        <v>-3.450000000000002</v>
      </c>
      <c r="EF13" s="299">
        <f t="shared" si="350"/>
        <v>-3.4000000000000021</v>
      </c>
      <c r="EG13" s="299">
        <f t="shared" si="350"/>
        <v>-3.3500000000000023</v>
      </c>
      <c r="EH13" s="299">
        <f t="shared" si="350"/>
        <v>-3.3000000000000025</v>
      </c>
      <c r="EI13" s="299">
        <f t="shared" si="350"/>
        <v>-3.2500000000000027</v>
      </c>
      <c r="EJ13" s="299">
        <f t="shared" si="350"/>
        <v>-3.2000000000000028</v>
      </c>
      <c r="EK13" s="299">
        <f t="shared" si="350"/>
        <v>-3.150000000000003</v>
      </c>
      <c r="EL13" s="299">
        <f t="shared" si="350"/>
        <v>-3.1000000000000032</v>
      </c>
      <c r="EM13" s="299">
        <f t="shared" si="350"/>
        <v>-3.0500000000000034</v>
      </c>
      <c r="EN13" s="299">
        <f t="shared" si="350"/>
        <v>-3.0000000000000036</v>
      </c>
      <c r="EO13" s="299">
        <f t="shared" si="350"/>
        <v>-2.9500000000000037</v>
      </c>
      <c r="EP13" s="299">
        <f t="shared" si="350"/>
        <v>-2.9000000000000039</v>
      </c>
      <c r="EQ13" s="299">
        <f t="shared" si="350"/>
        <v>-2.8500000000000041</v>
      </c>
      <c r="ER13" s="299">
        <f t="shared" si="350"/>
        <v>-2.8000000000000043</v>
      </c>
      <c r="ES13" s="299">
        <f t="shared" si="350"/>
        <v>-2.7500000000000044</v>
      </c>
      <c r="ET13" s="299">
        <f t="shared" si="350"/>
        <v>-2.7000000000000046</v>
      </c>
      <c r="EU13" s="299">
        <f t="shared" si="350"/>
        <v>-2.6500000000000048</v>
      </c>
      <c r="EV13" s="299">
        <f t="shared" si="350"/>
        <v>-2.600000000000005</v>
      </c>
      <c r="EW13" s="299">
        <f t="shared" si="350"/>
        <v>-2.5500000000000052</v>
      </c>
      <c r="EX13" s="299">
        <f t="shared" si="350"/>
        <v>-2.5000000000000053</v>
      </c>
      <c r="EY13" s="299">
        <f t="shared" si="350"/>
        <v>-2.4500000000000055</v>
      </c>
      <c r="EZ13" s="299">
        <f t="shared" si="350"/>
        <v>-2.4000000000000057</v>
      </c>
      <c r="FA13" s="299">
        <f t="shared" si="350"/>
        <v>-2.3500000000000059</v>
      </c>
      <c r="FB13" s="299">
        <f t="shared" si="350"/>
        <v>-2.300000000000006</v>
      </c>
      <c r="FC13" s="299">
        <f t="shared" si="350"/>
        <v>-2.2500000000000062</v>
      </c>
      <c r="FD13" s="299">
        <f t="shared" si="350"/>
        <v>-2.2000000000000064</v>
      </c>
      <c r="FE13" s="299">
        <f t="shared" si="350"/>
        <v>-2.1500000000000066</v>
      </c>
      <c r="FF13" s="299">
        <f t="shared" si="350"/>
        <v>-2.1000000000000068</v>
      </c>
      <c r="FG13" s="299">
        <f t="shared" si="350"/>
        <v>-2.0500000000000069</v>
      </c>
      <c r="FH13" s="299">
        <f t="shared" si="350"/>
        <v>-2.0000000000000071</v>
      </c>
      <c r="FI13" s="299">
        <f t="shared" si="350"/>
        <v>-1.9500000000000071</v>
      </c>
      <c r="FJ13" s="299">
        <f t="shared" si="350"/>
        <v>-1.900000000000007</v>
      </c>
      <c r="FK13" s="299">
        <f t="shared" si="350"/>
        <v>-1.850000000000007</v>
      </c>
      <c r="FL13" s="299">
        <f t="shared" si="350"/>
        <v>-1.8000000000000069</v>
      </c>
      <c r="FM13" s="299">
        <f t="shared" si="350"/>
        <v>-1.7500000000000069</v>
      </c>
      <c r="FN13" s="299">
        <f t="shared" si="350"/>
        <v>-1.7000000000000068</v>
      </c>
      <c r="FO13" s="299">
        <f t="shared" si="350"/>
        <v>-1.6500000000000068</v>
      </c>
      <c r="FP13" s="299">
        <f t="shared" si="350"/>
        <v>-1.6000000000000068</v>
      </c>
      <c r="FQ13" s="299">
        <f t="shared" si="350"/>
        <v>-1.5500000000000067</v>
      </c>
      <c r="FR13" s="299">
        <f t="shared" si="350"/>
        <v>-1.5000000000000067</v>
      </c>
      <c r="FS13" s="299">
        <f t="shared" si="350"/>
        <v>-1.4500000000000066</v>
      </c>
      <c r="FT13" s="299">
        <f t="shared" si="350"/>
        <v>-1.4000000000000066</v>
      </c>
      <c r="FU13" s="299">
        <f t="shared" si="350"/>
        <v>-1.3500000000000065</v>
      </c>
      <c r="FV13" s="299">
        <f t="shared" si="350"/>
        <v>-1.3000000000000065</v>
      </c>
      <c r="FW13" s="299">
        <f t="shared" si="350"/>
        <v>-1.2500000000000064</v>
      </c>
      <c r="FX13" s="299">
        <f t="shared" si="350"/>
        <v>-1.2000000000000064</v>
      </c>
      <c r="FY13" s="299">
        <f t="shared" si="350"/>
        <v>-1.1500000000000064</v>
      </c>
      <c r="FZ13" s="299">
        <f t="shared" si="350"/>
        <v>-1.1000000000000063</v>
      </c>
      <c r="GA13" s="299">
        <f t="shared" si="350"/>
        <v>-1.0500000000000063</v>
      </c>
      <c r="GB13" s="299">
        <f t="shared" si="350"/>
        <v>-1.0000000000000062</v>
      </c>
      <c r="GC13" s="299">
        <f t="shared" si="350"/>
        <v>-0.95000000000000617</v>
      </c>
      <c r="GD13" s="299">
        <f t="shared" si="350"/>
        <v>-0.90000000000000613</v>
      </c>
      <c r="GE13" s="299">
        <f t="shared" si="350"/>
        <v>-0.85000000000000608</v>
      </c>
      <c r="GF13" s="299">
        <f t="shared" ref="GF13:IJ13" si="351">+IF($AE$8="4σ",GF3,IF($AE$8="3σ",IF(GF8="","",GF8)))</f>
        <v>-0.80000000000000604</v>
      </c>
      <c r="GG13" s="299">
        <f t="shared" si="351"/>
        <v>-0.750000000000006</v>
      </c>
      <c r="GH13" s="299">
        <f t="shared" si="351"/>
        <v>-0.70000000000000595</v>
      </c>
      <c r="GI13" s="299">
        <f t="shared" si="351"/>
        <v>-0.65000000000000591</v>
      </c>
      <c r="GJ13" s="299">
        <f t="shared" si="351"/>
        <v>-0.60000000000000586</v>
      </c>
      <c r="GK13" s="299">
        <f t="shared" si="351"/>
        <v>-0.55000000000000582</v>
      </c>
      <c r="GL13" s="299">
        <f t="shared" si="351"/>
        <v>-0.50000000000000577</v>
      </c>
      <c r="GM13" s="299">
        <f t="shared" si="351"/>
        <v>-0.45000000000000578</v>
      </c>
      <c r="GN13" s="299">
        <f t="shared" si="351"/>
        <v>-0.4000000000000058</v>
      </c>
      <c r="GO13" s="299">
        <f t="shared" si="351"/>
        <v>-0.35000000000000581</v>
      </c>
      <c r="GP13" s="299">
        <f t="shared" si="351"/>
        <v>-0.30000000000000582</v>
      </c>
      <c r="GQ13" s="299">
        <f t="shared" si="351"/>
        <v>-0.25000000000000583</v>
      </c>
      <c r="GR13" s="299">
        <f t="shared" si="351"/>
        <v>-0.20000000000000584</v>
      </c>
      <c r="GS13" s="299">
        <f t="shared" si="351"/>
        <v>-0.15000000000000585</v>
      </c>
      <c r="GT13" s="299">
        <f t="shared" si="351"/>
        <v>-0.10000000000000585</v>
      </c>
      <c r="GU13" s="299">
        <f t="shared" si="351"/>
        <v>-5.0000000000005845E-2</v>
      </c>
      <c r="GV13" s="299">
        <f t="shared" si="351"/>
        <v>-5.8425486670898863E-15</v>
      </c>
      <c r="GW13" s="299">
        <f t="shared" si="351"/>
        <v>4.999999999999416E-2</v>
      </c>
      <c r="GX13" s="299">
        <f t="shared" si="351"/>
        <v>9.9999999999994163E-2</v>
      </c>
      <c r="GY13" s="299">
        <f t="shared" si="351"/>
        <v>0.14999999999999417</v>
      </c>
      <c r="GZ13" s="299">
        <f t="shared" si="351"/>
        <v>0.19999999999999418</v>
      </c>
      <c r="HA13" s="299">
        <f t="shared" si="351"/>
        <v>0.24999999999999417</v>
      </c>
      <c r="HB13" s="299">
        <f t="shared" si="351"/>
        <v>0.29999999999999416</v>
      </c>
      <c r="HC13" s="299">
        <f t="shared" si="351"/>
        <v>0.34999999999999415</v>
      </c>
      <c r="HD13" s="299">
        <f t="shared" si="351"/>
        <v>0.39999999999999414</v>
      </c>
      <c r="HE13" s="299">
        <f t="shared" si="351"/>
        <v>0.44999999999999413</v>
      </c>
      <c r="HF13" s="299">
        <f t="shared" si="351"/>
        <v>0.49999999999999412</v>
      </c>
      <c r="HG13" s="299">
        <f t="shared" si="351"/>
        <v>0.54999999999999416</v>
      </c>
      <c r="HH13" s="299">
        <f t="shared" si="351"/>
        <v>0.5999999999999942</v>
      </c>
      <c r="HI13" s="299">
        <f t="shared" si="351"/>
        <v>0.64999999999999425</v>
      </c>
      <c r="HJ13" s="299">
        <f t="shared" si="351"/>
        <v>0.69999999999999429</v>
      </c>
      <c r="HK13" s="299">
        <f t="shared" si="351"/>
        <v>0.74999999999999434</v>
      </c>
      <c r="HL13" s="299">
        <f t="shared" si="351"/>
        <v>0.79999999999999438</v>
      </c>
      <c r="HM13" s="299">
        <f t="shared" si="351"/>
        <v>0.84999999999999443</v>
      </c>
      <c r="HN13" s="299">
        <f t="shared" si="351"/>
        <v>0.89999999999999447</v>
      </c>
      <c r="HO13" s="299">
        <f t="shared" si="351"/>
        <v>0.94999999999999452</v>
      </c>
      <c r="HP13" s="299">
        <f t="shared" si="351"/>
        <v>0.99999999999999456</v>
      </c>
      <c r="HQ13" s="299">
        <f t="shared" si="351"/>
        <v>1.0499999999999945</v>
      </c>
      <c r="HR13" s="299">
        <f t="shared" si="351"/>
        <v>1.0999999999999945</v>
      </c>
      <c r="HS13" s="299">
        <f t="shared" si="351"/>
        <v>1.1499999999999946</v>
      </c>
      <c r="HT13" s="299">
        <f t="shared" si="351"/>
        <v>1.1999999999999946</v>
      </c>
      <c r="HU13" s="299">
        <f t="shared" si="351"/>
        <v>1.2499999999999947</v>
      </c>
      <c r="HV13" s="299">
        <f t="shared" si="351"/>
        <v>1.2999999999999947</v>
      </c>
      <c r="HW13" s="299">
        <f t="shared" si="351"/>
        <v>1.3499999999999948</v>
      </c>
      <c r="HX13" s="299">
        <f t="shared" si="351"/>
        <v>1.3999999999999948</v>
      </c>
      <c r="HY13" s="299">
        <f t="shared" si="351"/>
        <v>1.4499999999999948</v>
      </c>
      <c r="HZ13" s="299">
        <f t="shared" si="351"/>
        <v>1.4999999999999949</v>
      </c>
      <c r="IA13" s="299">
        <f t="shared" si="351"/>
        <v>1.5499999999999949</v>
      </c>
      <c r="IB13" s="299">
        <f t="shared" si="351"/>
        <v>1.599999999999995</v>
      </c>
      <c r="IC13" s="299">
        <f t="shared" si="351"/>
        <v>1.649999999999995</v>
      </c>
      <c r="ID13" s="299">
        <f t="shared" si="351"/>
        <v>1.6999999999999951</v>
      </c>
      <c r="IE13" s="299">
        <f t="shared" si="351"/>
        <v>1.7499999999999951</v>
      </c>
      <c r="IF13" s="299">
        <f t="shared" si="351"/>
        <v>1.7999999999999952</v>
      </c>
      <c r="IG13" s="299">
        <f t="shared" si="351"/>
        <v>1.8499999999999952</v>
      </c>
      <c r="IH13" s="299">
        <f t="shared" si="351"/>
        <v>1.8999999999999952</v>
      </c>
      <c r="II13" s="299">
        <f t="shared" si="351"/>
        <v>1.9499999999999953</v>
      </c>
      <c r="IJ13" s="299">
        <f t="shared" si="351"/>
        <v>1.9999999999999953</v>
      </c>
      <c r="IK13" s="299">
        <f>+IF($AE$8="4σ",IK3,IF($AE$8="3σ",IF(IK8="","",IK8)))</f>
        <v>2.0499999999999954</v>
      </c>
      <c r="IL13" s="299">
        <f t="shared" ref="IL13:JX13" si="352">+IF($AE$8="4σ",IL3,IF($AE$8="3σ",IF(IL8="","",IL8)))</f>
        <v>2.0999999999999952</v>
      </c>
      <c r="IM13" s="299">
        <f t="shared" si="352"/>
        <v>2.149999999999995</v>
      </c>
      <c r="IN13" s="299">
        <f t="shared" si="352"/>
        <v>2.1999999999999948</v>
      </c>
      <c r="IO13" s="299">
        <f t="shared" si="352"/>
        <v>2.2499999999999947</v>
      </c>
      <c r="IP13" s="299">
        <f t="shared" si="352"/>
        <v>2.2999999999999945</v>
      </c>
      <c r="IQ13" s="299">
        <f t="shared" si="352"/>
        <v>2.3499999999999943</v>
      </c>
      <c r="IR13" s="299">
        <f t="shared" si="352"/>
        <v>2.3999999999999941</v>
      </c>
      <c r="IS13" s="299">
        <f t="shared" si="352"/>
        <v>2.449999999999994</v>
      </c>
      <c r="IT13" s="299">
        <f t="shared" si="352"/>
        <v>2.4999999999999938</v>
      </c>
      <c r="IU13" s="299">
        <f t="shared" si="352"/>
        <v>2.5499999999999936</v>
      </c>
      <c r="IV13" s="299">
        <f t="shared" si="352"/>
        <v>2.5999999999999934</v>
      </c>
      <c r="IW13" s="299">
        <f t="shared" si="352"/>
        <v>2.6499999999999932</v>
      </c>
      <c r="IX13" s="299">
        <f t="shared" si="352"/>
        <v>2.6999999999999931</v>
      </c>
      <c r="IY13" s="299">
        <f t="shared" si="352"/>
        <v>2.7499999999999929</v>
      </c>
      <c r="IZ13" s="299">
        <f t="shared" si="352"/>
        <v>2.7999999999999927</v>
      </c>
      <c r="JA13" s="299">
        <f t="shared" si="352"/>
        <v>2.8499999999999925</v>
      </c>
      <c r="JB13" s="299">
        <f t="shared" si="352"/>
        <v>2.8999999999999924</v>
      </c>
      <c r="JC13" s="299">
        <f t="shared" si="352"/>
        <v>2.9499999999999922</v>
      </c>
      <c r="JD13" s="299">
        <f t="shared" si="352"/>
        <v>2.999999999999992</v>
      </c>
      <c r="JE13" s="299">
        <f t="shared" si="352"/>
        <v>3.0499999999999918</v>
      </c>
      <c r="JF13" s="299">
        <f t="shared" si="352"/>
        <v>3.0999999999999917</v>
      </c>
      <c r="JG13" s="299">
        <f t="shared" si="352"/>
        <v>3.1499999999999915</v>
      </c>
      <c r="JH13" s="299">
        <f t="shared" si="352"/>
        <v>3.1999999999999913</v>
      </c>
      <c r="JI13" s="299">
        <f t="shared" si="352"/>
        <v>3.2499999999999911</v>
      </c>
      <c r="JJ13" s="299">
        <f t="shared" si="352"/>
        <v>3.2999999999999909</v>
      </c>
      <c r="JK13" s="299">
        <f t="shared" si="352"/>
        <v>3.3499999999999908</v>
      </c>
      <c r="JL13" s="299">
        <f t="shared" si="352"/>
        <v>3.3999999999999906</v>
      </c>
      <c r="JM13" s="299">
        <f t="shared" si="352"/>
        <v>3.4499999999999904</v>
      </c>
      <c r="JN13" s="299">
        <f t="shared" si="352"/>
        <v>3.4999999999999902</v>
      </c>
      <c r="JO13" s="299">
        <f t="shared" si="352"/>
        <v>3.5499999999999901</v>
      </c>
      <c r="JP13" s="299">
        <f t="shared" si="352"/>
        <v>3.5999999999999899</v>
      </c>
      <c r="JQ13" s="299">
        <f t="shared" si="352"/>
        <v>3.6499999999999897</v>
      </c>
      <c r="JR13" s="299">
        <f t="shared" si="352"/>
        <v>3.6999999999999895</v>
      </c>
      <c r="JS13" s="299">
        <f t="shared" si="352"/>
        <v>3.7499999999999893</v>
      </c>
      <c r="JT13" s="299">
        <f t="shared" si="352"/>
        <v>3.7999999999999892</v>
      </c>
      <c r="JU13" s="299">
        <f t="shared" si="352"/>
        <v>3.849999999999989</v>
      </c>
      <c r="JV13" s="299">
        <f t="shared" si="352"/>
        <v>3.8999999999999888</v>
      </c>
      <c r="JW13" s="299">
        <f t="shared" si="352"/>
        <v>3.9499999999999886</v>
      </c>
      <c r="JX13" s="307">
        <f t="shared" si="352"/>
        <v>3.9999999999999885</v>
      </c>
      <c r="JZ13" s="362" t="s">
        <v>207</v>
      </c>
      <c r="KA13" s="363"/>
      <c r="KB13" s="299">
        <f>+IF($AE$8="4σ",KB3,IF($AE$8="3σ",IF(KB8="","",KB8)))</f>
        <v>-4</v>
      </c>
      <c r="KC13" s="299">
        <f t="shared" ref="KC13:MN13" si="353">+IF($AE$8="4σ",KC3,IF($AE$8="3σ",IF(KC8="","",KC8)))</f>
        <v>-3.95</v>
      </c>
      <c r="KD13" s="299">
        <f t="shared" si="353"/>
        <v>-3.9000000000000004</v>
      </c>
      <c r="KE13" s="299">
        <f t="shared" si="353"/>
        <v>-3.8500000000000005</v>
      </c>
      <c r="KF13" s="299">
        <f t="shared" si="353"/>
        <v>-3.8000000000000007</v>
      </c>
      <c r="KG13" s="299">
        <f t="shared" si="353"/>
        <v>-3.7500000000000009</v>
      </c>
      <c r="KH13" s="299">
        <f t="shared" si="353"/>
        <v>-3.7000000000000011</v>
      </c>
      <c r="KI13" s="299">
        <f t="shared" si="353"/>
        <v>-3.6500000000000012</v>
      </c>
      <c r="KJ13" s="299">
        <f t="shared" si="353"/>
        <v>-3.6000000000000014</v>
      </c>
      <c r="KK13" s="299">
        <f t="shared" si="353"/>
        <v>-3.5500000000000016</v>
      </c>
      <c r="KL13" s="299">
        <f t="shared" si="353"/>
        <v>-3.5000000000000018</v>
      </c>
      <c r="KM13" s="299">
        <f t="shared" si="353"/>
        <v>-3.450000000000002</v>
      </c>
      <c r="KN13" s="299">
        <f t="shared" si="353"/>
        <v>-3.4000000000000021</v>
      </c>
      <c r="KO13" s="299">
        <f t="shared" si="353"/>
        <v>-3.3500000000000023</v>
      </c>
      <c r="KP13" s="299">
        <f t="shared" si="353"/>
        <v>-3.3000000000000025</v>
      </c>
      <c r="KQ13" s="299">
        <f t="shared" si="353"/>
        <v>-3.2500000000000027</v>
      </c>
      <c r="KR13" s="299">
        <f t="shared" si="353"/>
        <v>-3.2000000000000028</v>
      </c>
      <c r="KS13" s="299">
        <f t="shared" si="353"/>
        <v>-3.150000000000003</v>
      </c>
      <c r="KT13" s="299">
        <f t="shared" si="353"/>
        <v>-3.1000000000000032</v>
      </c>
      <c r="KU13" s="299">
        <f t="shared" si="353"/>
        <v>-3.0500000000000034</v>
      </c>
      <c r="KV13" s="299">
        <f t="shared" si="353"/>
        <v>-3.0000000000000036</v>
      </c>
      <c r="KW13" s="299">
        <f t="shared" si="353"/>
        <v>-2.9500000000000037</v>
      </c>
      <c r="KX13" s="299">
        <f t="shared" si="353"/>
        <v>-2.9000000000000039</v>
      </c>
      <c r="KY13" s="299">
        <f t="shared" si="353"/>
        <v>-2.8500000000000041</v>
      </c>
      <c r="KZ13" s="299">
        <f t="shared" si="353"/>
        <v>-2.8000000000000043</v>
      </c>
      <c r="LA13" s="299">
        <f t="shared" si="353"/>
        <v>-2.7500000000000044</v>
      </c>
      <c r="LB13" s="299">
        <f t="shared" si="353"/>
        <v>-2.7000000000000046</v>
      </c>
      <c r="LC13" s="299">
        <f t="shared" si="353"/>
        <v>-2.6500000000000048</v>
      </c>
      <c r="LD13" s="299">
        <f t="shared" si="353"/>
        <v>-2.600000000000005</v>
      </c>
      <c r="LE13" s="299">
        <f t="shared" si="353"/>
        <v>-2.5500000000000052</v>
      </c>
      <c r="LF13" s="299">
        <f t="shared" si="353"/>
        <v>-2.5000000000000053</v>
      </c>
      <c r="LG13" s="299">
        <f t="shared" si="353"/>
        <v>-2.4500000000000055</v>
      </c>
      <c r="LH13" s="299">
        <f t="shared" si="353"/>
        <v>-2.4000000000000057</v>
      </c>
      <c r="LI13" s="299">
        <f t="shared" si="353"/>
        <v>-2.3500000000000059</v>
      </c>
      <c r="LJ13" s="299">
        <f t="shared" si="353"/>
        <v>-2.300000000000006</v>
      </c>
      <c r="LK13" s="299">
        <f t="shared" si="353"/>
        <v>-2.2500000000000062</v>
      </c>
      <c r="LL13" s="299">
        <f t="shared" si="353"/>
        <v>-2.2000000000000064</v>
      </c>
      <c r="LM13" s="299">
        <f t="shared" si="353"/>
        <v>-2.1500000000000066</v>
      </c>
      <c r="LN13" s="299">
        <f t="shared" si="353"/>
        <v>-2.1000000000000068</v>
      </c>
      <c r="LO13" s="299">
        <f t="shared" si="353"/>
        <v>-2.0500000000000069</v>
      </c>
      <c r="LP13" s="299">
        <f t="shared" si="353"/>
        <v>-2.0000000000000071</v>
      </c>
      <c r="LQ13" s="299">
        <f t="shared" si="353"/>
        <v>-1.9500000000000071</v>
      </c>
      <c r="LR13" s="299">
        <f t="shared" si="353"/>
        <v>-1.900000000000007</v>
      </c>
      <c r="LS13" s="299">
        <f t="shared" si="353"/>
        <v>-1.850000000000007</v>
      </c>
      <c r="LT13" s="299">
        <f t="shared" si="353"/>
        <v>-1.8000000000000069</v>
      </c>
      <c r="LU13" s="299">
        <f t="shared" si="353"/>
        <v>-1.7500000000000069</v>
      </c>
      <c r="LV13" s="299">
        <f t="shared" si="353"/>
        <v>-1.7000000000000068</v>
      </c>
      <c r="LW13" s="299">
        <f t="shared" si="353"/>
        <v>-1.6500000000000068</v>
      </c>
      <c r="LX13" s="299">
        <f t="shared" si="353"/>
        <v>-1.6000000000000068</v>
      </c>
      <c r="LY13" s="299">
        <f t="shared" si="353"/>
        <v>-1.5500000000000067</v>
      </c>
      <c r="LZ13" s="299">
        <f t="shared" si="353"/>
        <v>-1.5000000000000067</v>
      </c>
      <c r="MA13" s="299">
        <f t="shared" si="353"/>
        <v>-1.4500000000000066</v>
      </c>
      <c r="MB13" s="299">
        <f t="shared" si="353"/>
        <v>-1.4000000000000066</v>
      </c>
      <c r="MC13" s="299">
        <f t="shared" si="353"/>
        <v>-1.3500000000000065</v>
      </c>
      <c r="MD13" s="299">
        <f t="shared" si="353"/>
        <v>-1.3000000000000065</v>
      </c>
      <c r="ME13" s="299">
        <f t="shared" si="353"/>
        <v>-1.2500000000000064</v>
      </c>
      <c r="MF13" s="299">
        <f t="shared" si="353"/>
        <v>-1.2000000000000064</v>
      </c>
      <c r="MG13" s="299">
        <f t="shared" si="353"/>
        <v>-1.1500000000000064</v>
      </c>
      <c r="MH13" s="299">
        <f t="shared" si="353"/>
        <v>-1.1000000000000063</v>
      </c>
      <c r="MI13" s="299">
        <f t="shared" si="353"/>
        <v>-1.0500000000000063</v>
      </c>
      <c r="MJ13" s="299">
        <f t="shared" si="353"/>
        <v>-1.0000000000000062</v>
      </c>
      <c r="MK13" s="299">
        <f t="shared" si="353"/>
        <v>-0.95000000000000617</v>
      </c>
      <c r="ML13" s="299">
        <f t="shared" si="353"/>
        <v>-0.90000000000000613</v>
      </c>
      <c r="MM13" s="299">
        <f t="shared" si="353"/>
        <v>-0.85000000000000608</v>
      </c>
      <c r="MN13" s="299">
        <f t="shared" si="353"/>
        <v>-0.80000000000000604</v>
      </c>
      <c r="MO13" s="299">
        <f t="shared" ref="MO13:OR13" si="354">+IF($AE$8="4σ",MO3,IF($AE$8="3σ",IF(MO8="","",MO8)))</f>
        <v>-0.750000000000006</v>
      </c>
      <c r="MP13" s="299">
        <f t="shared" si="354"/>
        <v>-0.70000000000000595</v>
      </c>
      <c r="MQ13" s="299">
        <f t="shared" si="354"/>
        <v>-0.65000000000000591</v>
      </c>
      <c r="MR13" s="299">
        <f t="shared" si="354"/>
        <v>-0.60000000000000586</v>
      </c>
      <c r="MS13" s="299">
        <f t="shared" si="354"/>
        <v>-0.55000000000000582</v>
      </c>
      <c r="MT13" s="299">
        <f t="shared" si="354"/>
        <v>-0.50000000000000577</v>
      </c>
      <c r="MU13" s="299">
        <f t="shared" si="354"/>
        <v>-0.45000000000000578</v>
      </c>
      <c r="MV13" s="299">
        <f t="shared" si="354"/>
        <v>-0.4000000000000058</v>
      </c>
      <c r="MW13" s="299">
        <f t="shared" si="354"/>
        <v>-0.35000000000000581</v>
      </c>
      <c r="MX13" s="299">
        <f t="shared" si="354"/>
        <v>-0.30000000000000582</v>
      </c>
      <c r="MY13" s="299">
        <f t="shared" si="354"/>
        <v>-0.25000000000000583</v>
      </c>
      <c r="MZ13" s="299">
        <f t="shared" si="354"/>
        <v>-0.20000000000000584</v>
      </c>
      <c r="NA13" s="299">
        <f t="shared" si="354"/>
        <v>-0.15000000000000585</v>
      </c>
      <c r="NB13" s="299">
        <f t="shared" si="354"/>
        <v>-0.10000000000000585</v>
      </c>
      <c r="NC13" s="299">
        <f t="shared" si="354"/>
        <v>-5.0000000000005845E-2</v>
      </c>
      <c r="ND13" s="299">
        <f t="shared" si="354"/>
        <v>-5.8425486670898863E-15</v>
      </c>
      <c r="NE13" s="299">
        <f t="shared" si="354"/>
        <v>4.999999999999416E-2</v>
      </c>
      <c r="NF13" s="299">
        <f t="shared" si="354"/>
        <v>9.9999999999994163E-2</v>
      </c>
      <c r="NG13" s="299">
        <f t="shared" si="354"/>
        <v>0.14999999999999417</v>
      </c>
      <c r="NH13" s="299">
        <f t="shared" si="354"/>
        <v>0.19999999999999418</v>
      </c>
      <c r="NI13" s="299">
        <f t="shared" si="354"/>
        <v>0.24999999999999417</v>
      </c>
      <c r="NJ13" s="299">
        <f t="shared" si="354"/>
        <v>0.29999999999999416</v>
      </c>
      <c r="NK13" s="299">
        <f t="shared" si="354"/>
        <v>0.34999999999999415</v>
      </c>
      <c r="NL13" s="299">
        <f t="shared" si="354"/>
        <v>0.39999999999999414</v>
      </c>
      <c r="NM13" s="299">
        <f t="shared" si="354"/>
        <v>0.44999999999999413</v>
      </c>
      <c r="NN13" s="299">
        <f t="shared" si="354"/>
        <v>0.49999999999999412</v>
      </c>
      <c r="NO13" s="299">
        <f t="shared" si="354"/>
        <v>0.54999999999999416</v>
      </c>
      <c r="NP13" s="299">
        <f t="shared" si="354"/>
        <v>0.5999999999999942</v>
      </c>
      <c r="NQ13" s="299">
        <f t="shared" si="354"/>
        <v>0.64999999999999425</v>
      </c>
      <c r="NR13" s="299">
        <f t="shared" si="354"/>
        <v>0.69999999999999429</v>
      </c>
      <c r="NS13" s="299">
        <f t="shared" si="354"/>
        <v>0.74999999999999434</v>
      </c>
      <c r="NT13" s="299">
        <f t="shared" si="354"/>
        <v>0.79999999999999438</v>
      </c>
      <c r="NU13" s="299">
        <f t="shared" si="354"/>
        <v>0.84999999999999443</v>
      </c>
      <c r="NV13" s="299">
        <f t="shared" si="354"/>
        <v>0.89999999999999447</v>
      </c>
      <c r="NW13" s="299">
        <f t="shared" si="354"/>
        <v>0.94999999999999452</v>
      </c>
      <c r="NX13" s="299">
        <f t="shared" si="354"/>
        <v>0.99999999999999456</v>
      </c>
      <c r="NY13" s="299">
        <f t="shared" si="354"/>
        <v>1.0499999999999945</v>
      </c>
      <c r="NZ13" s="299">
        <f t="shared" si="354"/>
        <v>1.0999999999999945</v>
      </c>
      <c r="OA13" s="299">
        <f t="shared" si="354"/>
        <v>1.1499999999999946</v>
      </c>
      <c r="OB13" s="299">
        <f t="shared" si="354"/>
        <v>1.1999999999999946</v>
      </c>
      <c r="OC13" s="299">
        <f t="shared" si="354"/>
        <v>1.2499999999999947</v>
      </c>
      <c r="OD13" s="299">
        <f t="shared" si="354"/>
        <v>1.2999999999999947</v>
      </c>
      <c r="OE13" s="299">
        <f t="shared" si="354"/>
        <v>1.3499999999999948</v>
      </c>
      <c r="OF13" s="299">
        <f t="shared" si="354"/>
        <v>1.3999999999999948</v>
      </c>
      <c r="OG13" s="299">
        <f t="shared" si="354"/>
        <v>1.4499999999999948</v>
      </c>
      <c r="OH13" s="299">
        <f t="shared" si="354"/>
        <v>1.4999999999999949</v>
      </c>
      <c r="OI13" s="299">
        <f t="shared" si="354"/>
        <v>1.5499999999999949</v>
      </c>
      <c r="OJ13" s="299">
        <f t="shared" si="354"/>
        <v>1.599999999999995</v>
      </c>
      <c r="OK13" s="299">
        <f t="shared" si="354"/>
        <v>1.649999999999995</v>
      </c>
      <c r="OL13" s="299">
        <f t="shared" si="354"/>
        <v>1.6999999999999951</v>
      </c>
      <c r="OM13" s="299">
        <f t="shared" si="354"/>
        <v>1.7499999999999951</v>
      </c>
      <c r="ON13" s="299">
        <f t="shared" si="354"/>
        <v>1.7999999999999952</v>
      </c>
      <c r="OO13" s="299">
        <f t="shared" si="354"/>
        <v>1.8499999999999952</v>
      </c>
      <c r="OP13" s="299">
        <f t="shared" si="354"/>
        <v>1.8999999999999952</v>
      </c>
      <c r="OQ13" s="299">
        <f t="shared" si="354"/>
        <v>1.9499999999999953</v>
      </c>
      <c r="OR13" s="299">
        <f t="shared" si="354"/>
        <v>1.9999999999999953</v>
      </c>
      <c r="OS13" s="299">
        <f>+IF($AE$8="4σ",OS3,IF($AE$8="3σ",IF(OS8="","",OS8)))</f>
        <v>2.0499999999999954</v>
      </c>
      <c r="OT13" s="299">
        <f t="shared" ref="OT13:QF13" si="355">+IF($AE$8="4σ",OT3,IF($AE$8="3σ",IF(OT8="","",OT8)))</f>
        <v>2.0999999999999952</v>
      </c>
      <c r="OU13" s="299">
        <f t="shared" si="355"/>
        <v>2.149999999999995</v>
      </c>
      <c r="OV13" s="299">
        <f t="shared" si="355"/>
        <v>2.1999999999999948</v>
      </c>
      <c r="OW13" s="299">
        <f t="shared" si="355"/>
        <v>2.2499999999999947</v>
      </c>
      <c r="OX13" s="299">
        <f t="shared" si="355"/>
        <v>2.2999999999999945</v>
      </c>
      <c r="OY13" s="299">
        <f t="shared" si="355"/>
        <v>2.3499999999999943</v>
      </c>
      <c r="OZ13" s="299">
        <f t="shared" si="355"/>
        <v>2.3999999999999941</v>
      </c>
      <c r="PA13" s="299">
        <f t="shared" si="355"/>
        <v>2.449999999999994</v>
      </c>
      <c r="PB13" s="299">
        <f t="shared" si="355"/>
        <v>2.4999999999999938</v>
      </c>
      <c r="PC13" s="299">
        <f t="shared" si="355"/>
        <v>2.5499999999999936</v>
      </c>
      <c r="PD13" s="299">
        <f t="shared" si="355"/>
        <v>2.5999999999999934</v>
      </c>
      <c r="PE13" s="299">
        <f t="shared" si="355"/>
        <v>2.6499999999999932</v>
      </c>
      <c r="PF13" s="299">
        <f t="shared" si="355"/>
        <v>2.6999999999999931</v>
      </c>
      <c r="PG13" s="299">
        <f t="shared" si="355"/>
        <v>2.7499999999999929</v>
      </c>
      <c r="PH13" s="299">
        <f t="shared" si="355"/>
        <v>2.7999999999999927</v>
      </c>
      <c r="PI13" s="299">
        <f t="shared" si="355"/>
        <v>2.8499999999999925</v>
      </c>
      <c r="PJ13" s="299">
        <f t="shared" si="355"/>
        <v>2.8999999999999924</v>
      </c>
      <c r="PK13" s="299">
        <f t="shared" si="355"/>
        <v>2.9499999999999922</v>
      </c>
      <c r="PL13" s="299">
        <f t="shared" si="355"/>
        <v>2.999999999999992</v>
      </c>
      <c r="PM13" s="299">
        <f t="shared" si="355"/>
        <v>3.0499999999999918</v>
      </c>
      <c r="PN13" s="299">
        <f t="shared" si="355"/>
        <v>3.0999999999999917</v>
      </c>
      <c r="PO13" s="299">
        <f t="shared" si="355"/>
        <v>3.1499999999999915</v>
      </c>
      <c r="PP13" s="299">
        <f t="shared" si="355"/>
        <v>3.1999999999999913</v>
      </c>
      <c r="PQ13" s="299">
        <f t="shared" si="355"/>
        <v>3.2499999999999911</v>
      </c>
      <c r="PR13" s="299">
        <f t="shared" si="355"/>
        <v>3.2999999999999909</v>
      </c>
      <c r="PS13" s="299">
        <f t="shared" si="355"/>
        <v>3.3499999999999908</v>
      </c>
      <c r="PT13" s="299">
        <f t="shared" si="355"/>
        <v>3.3999999999999906</v>
      </c>
      <c r="PU13" s="299">
        <f t="shared" si="355"/>
        <v>3.4499999999999904</v>
      </c>
      <c r="PV13" s="299">
        <f t="shared" si="355"/>
        <v>3.4999999999999902</v>
      </c>
      <c r="PW13" s="299">
        <f t="shared" si="355"/>
        <v>3.5499999999999901</v>
      </c>
      <c r="PX13" s="299">
        <f t="shared" si="355"/>
        <v>3.5999999999999899</v>
      </c>
      <c r="PY13" s="299">
        <f t="shared" si="355"/>
        <v>3.6499999999999897</v>
      </c>
      <c r="PZ13" s="299">
        <f t="shared" si="355"/>
        <v>3.6999999999999895</v>
      </c>
      <c r="QA13" s="299">
        <f t="shared" si="355"/>
        <v>3.7499999999999893</v>
      </c>
      <c r="QB13" s="299">
        <f t="shared" si="355"/>
        <v>3.7999999999999892</v>
      </c>
      <c r="QC13" s="299">
        <f t="shared" si="355"/>
        <v>3.849999999999989</v>
      </c>
      <c r="QD13" s="299">
        <f t="shared" si="355"/>
        <v>3.8999999999999888</v>
      </c>
      <c r="QE13" s="299">
        <f t="shared" si="355"/>
        <v>3.9499999999999886</v>
      </c>
      <c r="QF13" s="307">
        <f t="shared" si="355"/>
        <v>3.9999999999999885</v>
      </c>
    </row>
    <row r="14" spans="1:448" ht="13.35" customHeight="1" thickTop="1">
      <c r="A14" s="172"/>
      <c r="B14" s="211"/>
      <c r="C14" s="28">
        <v>2</v>
      </c>
      <c r="D14" s="27"/>
      <c r="E14" s="27"/>
      <c r="F14" s="240"/>
      <c r="G14" s="241"/>
      <c r="H14" s="240"/>
      <c r="I14" s="242"/>
      <c r="J14" s="22"/>
      <c r="K14" s="412" t="str">
        <f>IF(U8="","IMP.CHAR. Still empty",IF(AE8="","SIGMA / P0 still empty",IF(AC10="","STAGE still empty",IF(AM10="","LIMIT still empty",IF(AV10="","UNIT still empty",IF(AM10="MIN",IF(BN10="","STD. MIN. still empty","INPUT DATA"),IF(AM10="MAX",IF(BH10="","STD. MAX. still empty","INPUT DATA"),IF(AM10="min &amp; max",IF(BA10="","STD. MID. Still empty",IF(BH10="","STD. MAX still Empty",IF(BN10="","STD. MIN. still empty","INPUT DATA")))))))))))</f>
        <v>INPUT DATA</v>
      </c>
      <c r="L14" s="413"/>
      <c r="M14" s="413"/>
      <c r="N14" s="413"/>
      <c r="O14" s="413"/>
      <c r="P14" s="413"/>
      <c r="Q14" s="413"/>
      <c r="R14" s="413"/>
      <c r="S14" s="416" t="str">
        <f>IF(U8="","X",IF(AE8="","X",IF(AC10="","X",IF(AM10="","X",IF(AV10="","X",IF(AM10="MIN",IF(BN10="","X","O"),IF(AM10="MAX",IF(BH10="","X","O"),IF(AM10="min &amp; max",IF(BA10="","X",IF(BH10="","X",IF(BN10="","X","O")))))))))))</f>
        <v>O</v>
      </c>
      <c r="T14" s="417"/>
      <c r="U14" s="41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22"/>
      <c r="BP14" s="212"/>
      <c r="BQ14" s="436"/>
      <c r="BR14" s="336"/>
      <c r="BS14" s="336"/>
      <c r="BT14" s="437"/>
      <c r="BV14" s="9"/>
      <c r="BW14" s="458" t="s">
        <v>46</v>
      </c>
      <c r="BX14" s="458"/>
      <c r="BY14" s="75">
        <f>COUNTIF(BQ19:BQ48,$BW$11)</f>
        <v>0</v>
      </c>
      <c r="BZ14" s="75">
        <f>COUNTIF(BR19:BR48,$BW$11)</f>
        <v>0</v>
      </c>
      <c r="CA14" s="75">
        <f>COUNTIF(BS19:BS48,$BW$11)</f>
        <v>0</v>
      </c>
      <c r="CB14" s="75">
        <f>COUNTIF(BT19:BT48,$BW$11)</f>
        <v>0</v>
      </c>
      <c r="CC14" s="73"/>
      <c r="CD14" s="66"/>
      <c r="CF14" s="9"/>
      <c r="CG14" s="4"/>
      <c r="CH14" s="4"/>
      <c r="CI14" s="4"/>
      <c r="CJ14" s="4"/>
      <c r="CK14" s="4"/>
      <c r="CL14" s="4"/>
      <c r="CM14" s="4"/>
      <c r="CN14" s="4"/>
      <c r="CO14" s="4"/>
      <c r="CP14" s="7"/>
      <c r="CS14" s="9"/>
      <c r="CT14" s="248">
        <v>4</v>
      </c>
      <c r="CU14" s="250">
        <f t="shared" si="343"/>
        <v>10.595000000000001</v>
      </c>
      <c r="CV14" s="19">
        <v>0</v>
      </c>
      <c r="CW14" s="19">
        <v>0</v>
      </c>
      <c r="CX14" s="251">
        <v>0</v>
      </c>
      <c r="CY14" s="19">
        <v>0</v>
      </c>
      <c r="CZ14" s="7"/>
      <c r="DB14" s="283"/>
      <c r="DC14" s="98" t="s">
        <v>91</v>
      </c>
      <c r="DD14" s="84" t="s">
        <v>144</v>
      </c>
      <c r="DE14" s="84" t="s">
        <v>144</v>
      </c>
      <c r="DF14" s="84" t="s">
        <v>98</v>
      </c>
      <c r="DG14" s="84" t="s">
        <v>98</v>
      </c>
      <c r="DH14" s="84" t="s">
        <v>144</v>
      </c>
      <c r="DI14" s="87" t="s">
        <v>145</v>
      </c>
      <c r="DJ14" s="85" t="s">
        <v>100</v>
      </c>
      <c r="DK14" s="84" t="s">
        <v>98</v>
      </c>
      <c r="DL14" s="87" t="s">
        <v>145</v>
      </c>
      <c r="DM14" s="84" t="s">
        <v>102</v>
      </c>
      <c r="DN14" s="106" t="s">
        <v>100</v>
      </c>
      <c r="DO14" s="4"/>
      <c r="DP14" s="7"/>
      <c r="DR14" s="364" t="s">
        <v>204</v>
      </c>
      <c r="DS14" s="365"/>
      <c r="DT14" s="300" t="e">
        <f>+IF($AE$8="4σ",DT4,IF($AE$8="3σ",IF(DT9="","",DT9)))</f>
        <v>#VALUE!</v>
      </c>
      <c r="DU14" s="300" t="e">
        <f t="shared" ref="DU14:GE14" si="356">+IF($AE$8="4σ",DU4,IF($AE$8="3σ",IF(DU9="","",DU9)))</f>
        <v>#VALUE!</v>
      </c>
      <c r="DV14" s="300" t="e">
        <f t="shared" si="356"/>
        <v>#VALUE!</v>
      </c>
      <c r="DW14" s="300" t="e">
        <f t="shared" si="356"/>
        <v>#VALUE!</v>
      </c>
      <c r="DX14" s="300" t="e">
        <f t="shared" si="356"/>
        <v>#VALUE!</v>
      </c>
      <c r="DY14" s="300" t="e">
        <f t="shared" si="356"/>
        <v>#VALUE!</v>
      </c>
      <c r="DZ14" s="300" t="e">
        <f t="shared" si="356"/>
        <v>#VALUE!</v>
      </c>
      <c r="EA14" s="300" t="e">
        <f t="shared" si="356"/>
        <v>#VALUE!</v>
      </c>
      <c r="EB14" s="300" t="e">
        <f t="shared" si="356"/>
        <v>#VALUE!</v>
      </c>
      <c r="EC14" s="300" t="e">
        <f t="shared" si="356"/>
        <v>#VALUE!</v>
      </c>
      <c r="ED14" s="300" t="e">
        <f t="shared" si="356"/>
        <v>#VALUE!</v>
      </c>
      <c r="EE14" s="300" t="e">
        <f t="shared" si="356"/>
        <v>#VALUE!</v>
      </c>
      <c r="EF14" s="300" t="e">
        <f t="shared" si="356"/>
        <v>#VALUE!</v>
      </c>
      <c r="EG14" s="300" t="e">
        <f t="shared" si="356"/>
        <v>#VALUE!</v>
      </c>
      <c r="EH14" s="300" t="e">
        <f t="shared" si="356"/>
        <v>#VALUE!</v>
      </c>
      <c r="EI14" s="300" t="e">
        <f t="shared" si="356"/>
        <v>#VALUE!</v>
      </c>
      <c r="EJ14" s="300" t="e">
        <f t="shared" si="356"/>
        <v>#VALUE!</v>
      </c>
      <c r="EK14" s="300" t="e">
        <f t="shared" si="356"/>
        <v>#VALUE!</v>
      </c>
      <c r="EL14" s="300" t="e">
        <f t="shared" si="356"/>
        <v>#VALUE!</v>
      </c>
      <c r="EM14" s="300" t="e">
        <f t="shared" si="356"/>
        <v>#VALUE!</v>
      </c>
      <c r="EN14" s="300" t="e">
        <f t="shared" si="356"/>
        <v>#VALUE!</v>
      </c>
      <c r="EO14" s="300" t="e">
        <f t="shared" si="356"/>
        <v>#VALUE!</v>
      </c>
      <c r="EP14" s="300" t="e">
        <f t="shared" si="356"/>
        <v>#VALUE!</v>
      </c>
      <c r="EQ14" s="300" t="e">
        <f t="shared" si="356"/>
        <v>#VALUE!</v>
      </c>
      <c r="ER14" s="300" t="e">
        <f t="shared" si="356"/>
        <v>#VALUE!</v>
      </c>
      <c r="ES14" s="300" t="e">
        <f t="shared" si="356"/>
        <v>#VALUE!</v>
      </c>
      <c r="ET14" s="300" t="e">
        <f t="shared" si="356"/>
        <v>#VALUE!</v>
      </c>
      <c r="EU14" s="300" t="e">
        <f t="shared" si="356"/>
        <v>#VALUE!</v>
      </c>
      <c r="EV14" s="300" t="e">
        <f t="shared" si="356"/>
        <v>#VALUE!</v>
      </c>
      <c r="EW14" s="300" t="e">
        <f t="shared" si="356"/>
        <v>#VALUE!</v>
      </c>
      <c r="EX14" s="300" t="e">
        <f t="shared" si="356"/>
        <v>#VALUE!</v>
      </c>
      <c r="EY14" s="300" t="e">
        <f t="shared" si="356"/>
        <v>#VALUE!</v>
      </c>
      <c r="EZ14" s="300" t="e">
        <f t="shared" si="356"/>
        <v>#VALUE!</v>
      </c>
      <c r="FA14" s="300" t="e">
        <f t="shared" si="356"/>
        <v>#VALUE!</v>
      </c>
      <c r="FB14" s="300" t="e">
        <f t="shared" si="356"/>
        <v>#VALUE!</v>
      </c>
      <c r="FC14" s="300" t="e">
        <f t="shared" si="356"/>
        <v>#VALUE!</v>
      </c>
      <c r="FD14" s="300" t="e">
        <f t="shared" si="356"/>
        <v>#VALUE!</v>
      </c>
      <c r="FE14" s="300" t="e">
        <f t="shared" si="356"/>
        <v>#VALUE!</v>
      </c>
      <c r="FF14" s="300" t="e">
        <f t="shared" si="356"/>
        <v>#VALUE!</v>
      </c>
      <c r="FG14" s="300" t="e">
        <f t="shared" si="356"/>
        <v>#VALUE!</v>
      </c>
      <c r="FH14" s="300" t="e">
        <f t="shared" si="356"/>
        <v>#VALUE!</v>
      </c>
      <c r="FI14" s="300" t="e">
        <f t="shared" si="356"/>
        <v>#VALUE!</v>
      </c>
      <c r="FJ14" s="300" t="e">
        <f t="shared" si="356"/>
        <v>#VALUE!</v>
      </c>
      <c r="FK14" s="300" t="e">
        <f t="shared" si="356"/>
        <v>#VALUE!</v>
      </c>
      <c r="FL14" s="300" t="e">
        <f t="shared" si="356"/>
        <v>#VALUE!</v>
      </c>
      <c r="FM14" s="300" t="e">
        <f t="shared" si="356"/>
        <v>#VALUE!</v>
      </c>
      <c r="FN14" s="300" t="e">
        <f t="shared" si="356"/>
        <v>#VALUE!</v>
      </c>
      <c r="FO14" s="300" t="e">
        <f t="shared" si="356"/>
        <v>#VALUE!</v>
      </c>
      <c r="FP14" s="300" t="e">
        <f t="shared" si="356"/>
        <v>#VALUE!</v>
      </c>
      <c r="FQ14" s="300" t="e">
        <f t="shared" si="356"/>
        <v>#VALUE!</v>
      </c>
      <c r="FR14" s="300" t="e">
        <f t="shared" si="356"/>
        <v>#VALUE!</v>
      </c>
      <c r="FS14" s="300" t="e">
        <f t="shared" si="356"/>
        <v>#VALUE!</v>
      </c>
      <c r="FT14" s="300" t="e">
        <f t="shared" si="356"/>
        <v>#VALUE!</v>
      </c>
      <c r="FU14" s="300" t="e">
        <f t="shared" si="356"/>
        <v>#VALUE!</v>
      </c>
      <c r="FV14" s="300" t="e">
        <f t="shared" si="356"/>
        <v>#VALUE!</v>
      </c>
      <c r="FW14" s="300" t="e">
        <f t="shared" si="356"/>
        <v>#VALUE!</v>
      </c>
      <c r="FX14" s="300" t="e">
        <f t="shared" si="356"/>
        <v>#VALUE!</v>
      </c>
      <c r="FY14" s="300" t="e">
        <f t="shared" si="356"/>
        <v>#VALUE!</v>
      </c>
      <c r="FZ14" s="300" t="e">
        <f t="shared" si="356"/>
        <v>#VALUE!</v>
      </c>
      <c r="GA14" s="300" t="e">
        <f t="shared" si="356"/>
        <v>#VALUE!</v>
      </c>
      <c r="GB14" s="300" t="e">
        <f t="shared" si="356"/>
        <v>#VALUE!</v>
      </c>
      <c r="GC14" s="300" t="e">
        <f t="shared" si="356"/>
        <v>#VALUE!</v>
      </c>
      <c r="GD14" s="300" t="e">
        <f t="shared" si="356"/>
        <v>#VALUE!</v>
      </c>
      <c r="GE14" s="300" t="e">
        <f t="shared" si="356"/>
        <v>#VALUE!</v>
      </c>
      <c r="GF14" s="300" t="e">
        <f t="shared" ref="GF14:IJ14" si="357">+IF($AE$8="4σ",GF4,IF($AE$8="3σ",IF(GF9="","",GF9)))</f>
        <v>#VALUE!</v>
      </c>
      <c r="GG14" s="300" t="e">
        <f t="shared" si="357"/>
        <v>#VALUE!</v>
      </c>
      <c r="GH14" s="300" t="e">
        <f t="shared" si="357"/>
        <v>#VALUE!</v>
      </c>
      <c r="GI14" s="300" t="e">
        <f t="shared" si="357"/>
        <v>#VALUE!</v>
      </c>
      <c r="GJ14" s="300" t="e">
        <f t="shared" si="357"/>
        <v>#VALUE!</v>
      </c>
      <c r="GK14" s="300" t="e">
        <f t="shared" si="357"/>
        <v>#VALUE!</v>
      </c>
      <c r="GL14" s="300" t="e">
        <f t="shared" si="357"/>
        <v>#VALUE!</v>
      </c>
      <c r="GM14" s="300" t="e">
        <f t="shared" si="357"/>
        <v>#VALUE!</v>
      </c>
      <c r="GN14" s="300" t="e">
        <f t="shared" si="357"/>
        <v>#VALUE!</v>
      </c>
      <c r="GO14" s="300" t="e">
        <f t="shared" si="357"/>
        <v>#VALUE!</v>
      </c>
      <c r="GP14" s="300" t="e">
        <f t="shared" si="357"/>
        <v>#VALUE!</v>
      </c>
      <c r="GQ14" s="300" t="e">
        <f t="shared" si="357"/>
        <v>#VALUE!</v>
      </c>
      <c r="GR14" s="300" t="e">
        <f t="shared" si="357"/>
        <v>#VALUE!</v>
      </c>
      <c r="GS14" s="300" t="e">
        <f t="shared" si="357"/>
        <v>#VALUE!</v>
      </c>
      <c r="GT14" s="300" t="e">
        <f t="shared" si="357"/>
        <v>#VALUE!</v>
      </c>
      <c r="GU14" s="300" t="e">
        <f t="shared" si="357"/>
        <v>#VALUE!</v>
      </c>
      <c r="GV14" s="300" t="e">
        <f t="shared" si="357"/>
        <v>#VALUE!</v>
      </c>
      <c r="GW14" s="300" t="e">
        <f t="shared" si="357"/>
        <v>#VALUE!</v>
      </c>
      <c r="GX14" s="300" t="e">
        <f t="shared" si="357"/>
        <v>#VALUE!</v>
      </c>
      <c r="GY14" s="300" t="e">
        <f t="shared" si="357"/>
        <v>#VALUE!</v>
      </c>
      <c r="GZ14" s="300" t="e">
        <f t="shared" si="357"/>
        <v>#VALUE!</v>
      </c>
      <c r="HA14" s="300" t="e">
        <f t="shared" si="357"/>
        <v>#VALUE!</v>
      </c>
      <c r="HB14" s="300" t="e">
        <f t="shared" si="357"/>
        <v>#VALUE!</v>
      </c>
      <c r="HC14" s="300" t="e">
        <f t="shared" si="357"/>
        <v>#VALUE!</v>
      </c>
      <c r="HD14" s="300" t="e">
        <f t="shared" si="357"/>
        <v>#VALUE!</v>
      </c>
      <c r="HE14" s="300" t="e">
        <f t="shared" si="357"/>
        <v>#VALUE!</v>
      </c>
      <c r="HF14" s="300" t="e">
        <f t="shared" si="357"/>
        <v>#VALUE!</v>
      </c>
      <c r="HG14" s="300" t="e">
        <f t="shared" si="357"/>
        <v>#VALUE!</v>
      </c>
      <c r="HH14" s="300" t="e">
        <f t="shared" si="357"/>
        <v>#VALUE!</v>
      </c>
      <c r="HI14" s="300" t="e">
        <f t="shared" si="357"/>
        <v>#VALUE!</v>
      </c>
      <c r="HJ14" s="300" t="e">
        <f t="shared" si="357"/>
        <v>#VALUE!</v>
      </c>
      <c r="HK14" s="300" t="e">
        <f t="shared" si="357"/>
        <v>#VALUE!</v>
      </c>
      <c r="HL14" s="300" t="e">
        <f t="shared" si="357"/>
        <v>#VALUE!</v>
      </c>
      <c r="HM14" s="300" t="e">
        <f t="shared" si="357"/>
        <v>#VALUE!</v>
      </c>
      <c r="HN14" s="300" t="e">
        <f t="shared" si="357"/>
        <v>#VALUE!</v>
      </c>
      <c r="HO14" s="300" t="e">
        <f t="shared" si="357"/>
        <v>#VALUE!</v>
      </c>
      <c r="HP14" s="300" t="e">
        <f t="shared" si="357"/>
        <v>#VALUE!</v>
      </c>
      <c r="HQ14" s="300" t="e">
        <f t="shared" si="357"/>
        <v>#VALUE!</v>
      </c>
      <c r="HR14" s="300" t="e">
        <f t="shared" si="357"/>
        <v>#VALUE!</v>
      </c>
      <c r="HS14" s="300" t="e">
        <f t="shared" si="357"/>
        <v>#VALUE!</v>
      </c>
      <c r="HT14" s="300" t="e">
        <f t="shared" si="357"/>
        <v>#VALUE!</v>
      </c>
      <c r="HU14" s="300" t="e">
        <f t="shared" si="357"/>
        <v>#VALUE!</v>
      </c>
      <c r="HV14" s="300" t="e">
        <f t="shared" si="357"/>
        <v>#VALUE!</v>
      </c>
      <c r="HW14" s="300" t="e">
        <f t="shared" si="357"/>
        <v>#VALUE!</v>
      </c>
      <c r="HX14" s="300" t="e">
        <f t="shared" si="357"/>
        <v>#VALUE!</v>
      </c>
      <c r="HY14" s="300" t="e">
        <f t="shared" si="357"/>
        <v>#VALUE!</v>
      </c>
      <c r="HZ14" s="300" t="e">
        <f t="shared" si="357"/>
        <v>#VALUE!</v>
      </c>
      <c r="IA14" s="300" t="e">
        <f t="shared" si="357"/>
        <v>#VALUE!</v>
      </c>
      <c r="IB14" s="300" t="e">
        <f t="shared" si="357"/>
        <v>#VALUE!</v>
      </c>
      <c r="IC14" s="300" t="e">
        <f t="shared" si="357"/>
        <v>#VALUE!</v>
      </c>
      <c r="ID14" s="300" t="e">
        <f t="shared" si="357"/>
        <v>#VALUE!</v>
      </c>
      <c r="IE14" s="300" t="e">
        <f t="shared" si="357"/>
        <v>#VALUE!</v>
      </c>
      <c r="IF14" s="300" t="e">
        <f t="shared" si="357"/>
        <v>#VALUE!</v>
      </c>
      <c r="IG14" s="300" t="e">
        <f t="shared" si="357"/>
        <v>#VALUE!</v>
      </c>
      <c r="IH14" s="300" t="e">
        <f t="shared" si="357"/>
        <v>#VALUE!</v>
      </c>
      <c r="II14" s="300" t="e">
        <f t="shared" si="357"/>
        <v>#VALUE!</v>
      </c>
      <c r="IJ14" s="300" t="e">
        <f t="shared" si="357"/>
        <v>#VALUE!</v>
      </c>
      <c r="IK14" s="300" t="e">
        <f>+IF($AE$8="4σ",IK4,IF($AE$8="3σ",IF(IK9="","",IK9)))</f>
        <v>#VALUE!</v>
      </c>
      <c r="IL14" s="300" t="e">
        <f t="shared" ref="IL14:JX14" si="358">+IF($AE$8="4σ",IL4,IF($AE$8="3σ",IF(IL9="","",IL9)))</f>
        <v>#VALUE!</v>
      </c>
      <c r="IM14" s="300" t="e">
        <f t="shared" si="358"/>
        <v>#VALUE!</v>
      </c>
      <c r="IN14" s="300" t="e">
        <f t="shared" si="358"/>
        <v>#VALUE!</v>
      </c>
      <c r="IO14" s="300" t="e">
        <f t="shared" si="358"/>
        <v>#VALUE!</v>
      </c>
      <c r="IP14" s="300" t="e">
        <f t="shared" si="358"/>
        <v>#VALUE!</v>
      </c>
      <c r="IQ14" s="300" t="e">
        <f t="shared" si="358"/>
        <v>#VALUE!</v>
      </c>
      <c r="IR14" s="300" t="e">
        <f t="shared" si="358"/>
        <v>#VALUE!</v>
      </c>
      <c r="IS14" s="300" t="e">
        <f t="shared" si="358"/>
        <v>#VALUE!</v>
      </c>
      <c r="IT14" s="300" t="e">
        <f t="shared" si="358"/>
        <v>#VALUE!</v>
      </c>
      <c r="IU14" s="300" t="e">
        <f t="shared" si="358"/>
        <v>#VALUE!</v>
      </c>
      <c r="IV14" s="300" t="e">
        <f t="shared" si="358"/>
        <v>#VALUE!</v>
      </c>
      <c r="IW14" s="300" t="e">
        <f t="shared" si="358"/>
        <v>#VALUE!</v>
      </c>
      <c r="IX14" s="300" t="e">
        <f t="shared" si="358"/>
        <v>#VALUE!</v>
      </c>
      <c r="IY14" s="300" t="e">
        <f t="shared" si="358"/>
        <v>#VALUE!</v>
      </c>
      <c r="IZ14" s="300" t="e">
        <f t="shared" si="358"/>
        <v>#VALUE!</v>
      </c>
      <c r="JA14" s="300" t="e">
        <f t="shared" si="358"/>
        <v>#VALUE!</v>
      </c>
      <c r="JB14" s="300" t="e">
        <f t="shared" si="358"/>
        <v>#VALUE!</v>
      </c>
      <c r="JC14" s="300" t="e">
        <f t="shared" si="358"/>
        <v>#VALUE!</v>
      </c>
      <c r="JD14" s="300" t="e">
        <f t="shared" si="358"/>
        <v>#VALUE!</v>
      </c>
      <c r="JE14" s="300" t="e">
        <f t="shared" si="358"/>
        <v>#VALUE!</v>
      </c>
      <c r="JF14" s="300" t="e">
        <f t="shared" si="358"/>
        <v>#VALUE!</v>
      </c>
      <c r="JG14" s="300" t="e">
        <f t="shared" si="358"/>
        <v>#VALUE!</v>
      </c>
      <c r="JH14" s="300" t="e">
        <f t="shared" si="358"/>
        <v>#VALUE!</v>
      </c>
      <c r="JI14" s="300" t="e">
        <f t="shared" si="358"/>
        <v>#VALUE!</v>
      </c>
      <c r="JJ14" s="300" t="e">
        <f t="shared" si="358"/>
        <v>#VALUE!</v>
      </c>
      <c r="JK14" s="300" t="e">
        <f t="shared" si="358"/>
        <v>#VALUE!</v>
      </c>
      <c r="JL14" s="300" t="e">
        <f t="shared" si="358"/>
        <v>#VALUE!</v>
      </c>
      <c r="JM14" s="300" t="e">
        <f t="shared" si="358"/>
        <v>#VALUE!</v>
      </c>
      <c r="JN14" s="300" t="e">
        <f t="shared" si="358"/>
        <v>#VALUE!</v>
      </c>
      <c r="JO14" s="300" t="e">
        <f t="shared" si="358"/>
        <v>#VALUE!</v>
      </c>
      <c r="JP14" s="300" t="e">
        <f t="shared" si="358"/>
        <v>#VALUE!</v>
      </c>
      <c r="JQ14" s="300" t="e">
        <f t="shared" si="358"/>
        <v>#VALUE!</v>
      </c>
      <c r="JR14" s="300" t="e">
        <f t="shared" si="358"/>
        <v>#VALUE!</v>
      </c>
      <c r="JS14" s="300" t="e">
        <f t="shared" si="358"/>
        <v>#VALUE!</v>
      </c>
      <c r="JT14" s="300" t="e">
        <f t="shared" si="358"/>
        <v>#VALUE!</v>
      </c>
      <c r="JU14" s="300" t="e">
        <f t="shared" si="358"/>
        <v>#VALUE!</v>
      </c>
      <c r="JV14" s="300" t="e">
        <f t="shared" si="358"/>
        <v>#VALUE!</v>
      </c>
      <c r="JW14" s="300" t="e">
        <f t="shared" si="358"/>
        <v>#VALUE!</v>
      </c>
      <c r="JX14" s="308" t="e">
        <f t="shared" si="358"/>
        <v>#VALUE!</v>
      </c>
      <c r="JZ14" s="364" t="s">
        <v>204</v>
      </c>
      <c r="KA14" s="365"/>
      <c r="KB14" s="300" t="e">
        <f>+IF($AE$8="4σ",KB4,IF($AE$8="3σ",IF(KB9="","",KB9)))</f>
        <v>#VALUE!</v>
      </c>
      <c r="KC14" s="300" t="e">
        <f t="shared" ref="KC14:MN14" si="359">+IF($AE$8="4σ",KC4,IF($AE$8="3σ",IF(KC9="","",KC9)))</f>
        <v>#VALUE!</v>
      </c>
      <c r="KD14" s="300" t="e">
        <f t="shared" si="359"/>
        <v>#VALUE!</v>
      </c>
      <c r="KE14" s="300" t="e">
        <f>+IF($AE$8="4σ",KE4,IF($AE$8="3σ",IF(KE9="","",KE9)))</f>
        <v>#VALUE!</v>
      </c>
      <c r="KF14" s="300" t="e">
        <f t="shared" si="359"/>
        <v>#VALUE!</v>
      </c>
      <c r="KG14" s="300" t="e">
        <f t="shared" si="359"/>
        <v>#VALUE!</v>
      </c>
      <c r="KH14" s="300" t="e">
        <f t="shared" si="359"/>
        <v>#VALUE!</v>
      </c>
      <c r="KI14" s="300" t="e">
        <f t="shared" si="359"/>
        <v>#VALUE!</v>
      </c>
      <c r="KJ14" s="300" t="e">
        <f t="shared" si="359"/>
        <v>#VALUE!</v>
      </c>
      <c r="KK14" s="300" t="e">
        <f t="shared" si="359"/>
        <v>#VALUE!</v>
      </c>
      <c r="KL14" s="300" t="e">
        <f t="shared" si="359"/>
        <v>#VALUE!</v>
      </c>
      <c r="KM14" s="300" t="e">
        <f t="shared" si="359"/>
        <v>#VALUE!</v>
      </c>
      <c r="KN14" s="300" t="e">
        <f t="shared" si="359"/>
        <v>#VALUE!</v>
      </c>
      <c r="KO14" s="300" t="e">
        <f t="shared" si="359"/>
        <v>#VALUE!</v>
      </c>
      <c r="KP14" s="300" t="e">
        <f t="shared" si="359"/>
        <v>#VALUE!</v>
      </c>
      <c r="KQ14" s="300" t="e">
        <f t="shared" si="359"/>
        <v>#VALUE!</v>
      </c>
      <c r="KR14" s="300" t="e">
        <f t="shared" si="359"/>
        <v>#VALUE!</v>
      </c>
      <c r="KS14" s="300" t="e">
        <f t="shared" si="359"/>
        <v>#VALUE!</v>
      </c>
      <c r="KT14" s="300" t="e">
        <f t="shared" si="359"/>
        <v>#VALUE!</v>
      </c>
      <c r="KU14" s="300" t="e">
        <f t="shared" si="359"/>
        <v>#VALUE!</v>
      </c>
      <c r="KV14" s="300" t="e">
        <f t="shared" si="359"/>
        <v>#VALUE!</v>
      </c>
      <c r="KW14" s="300" t="e">
        <f t="shared" si="359"/>
        <v>#VALUE!</v>
      </c>
      <c r="KX14" s="300" t="e">
        <f t="shared" si="359"/>
        <v>#VALUE!</v>
      </c>
      <c r="KY14" s="300" t="e">
        <f t="shared" si="359"/>
        <v>#VALUE!</v>
      </c>
      <c r="KZ14" s="300" t="e">
        <f t="shared" si="359"/>
        <v>#VALUE!</v>
      </c>
      <c r="LA14" s="300" t="e">
        <f t="shared" si="359"/>
        <v>#VALUE!</v>
      </c>
      <c r="LB14" s="300" t="e">
        <f t="shared" si="359"/>
        <v>#VALUE!</v>
      </c>
      <c r="LC14" s="300" t="e">
        <f t="shared" si="359"/>
        <v>#VALUE!</v>
      </c>
      <c r="LD14" s="300" t="e">
        <f t="shared" si="359"/>
        <v>#VALUE!</v>
      </c>
      <c r="LE14" s="300" t="e">
        <f t="shared" si="359"/>
        <v>#VALUE!</v>
      </c>
      <c r="LF14" s="300" t="e">
        <f t="shared" si="359"/>
        <v>#VALUE!</v>
      </c>
      <c r="LG14" s="300" t="e">
        <f t="shared" si="359"/>
        <v>#VALUE!</v>
      </c>
      <c r="LH14" s="300" t="e">
        <f t="shared" si="359"/>
        <v>#VALUE!</v>
      </c>
      <c r="LI14" s="300" t="e">
        <f t="shared" si="359"/>
        <v>#VALUE!</v>
      </c>
      <c r="LJ14" s="300" t="e">
        <f t="shared" si="359"/>
        <v>#VALUE!</v>
      </c>
      <c r="LK14" s="300" t="e">
        <f t="shared" si="359"/>
        <v>#VALUE!</v>
      </c>
      <c r="LL14" s="300" t="e">
        <f t="shared" si="359"/>
        <v>#VALUE!</v>
      </c>
      <c r="LM14" s="300" t="e">
        <f t="shared" si="359"/>
        <v>#VALUE!</v>
      </c>
      <c r="LN14" s="300" t="e">
        <f t="shared" si="359"/>
        <v>#VALUE!</v>
      </c>
      <c r="LO14" s="300" t="e">
        <f t="shared" si="359"/>
        <v>#VALUE!</v>
      </c>
      <c r="LP14" s="300" t="e">
        <f t="shared" si="359"/>
        <v>#VALUE!</v>
      </c>
      <c r="LQ14" s="300" t="e">
        <f t="shared" si="359"/>
        <v>#VALUE!</v>
      </c>
      <c r="LR14" s="300" t="e">
        <f t="shared" si="359"/>
        <v>#VALUE!</v>
      </c>
      <c r="LS14" s="300" t="e">
        <f t="shared" si="359"/>
        <v>#VALUE!</v>
      </c>
      <c r="LT14" s="300" t="e">
        <f t="shared" si="359"/>
        <v>#VALUE!</v>
      </c>
      <c r="LU14" s="300" t="e">
        <f t="shared" si="359"/>
        <v>#VALUE!</v>
      </c>
      <c r="LV14" s="300" t="e">
        <f t="shared" si="359"/>
        <v>#VALUE!</v>
      </c>
      <c r="LW14" s="300" t="e">
        <f t="shared" si="359"/>
        <v>#VALUE!</v>
      </c>
      <c r="LX14" s="300" t="e">
        <f t="shared" si="359"/>
        <v>#VALUE!</v>
      </c>
      <c r="LY14" s="300" t="e">
        <f t="shared" si="359"/>
        <v>#VALUE!</v>
      </c>
      <c r="LZ14" s="300" t="e">
        <f t="shared" si="359"/>
        <v>#VALUE!</v>
      </c>
      <c r="MA14" s="300" t="e">
        <f t="shared" si="359"/>
        <v>#VALUE!</v>
      </c>
      <c r="MB14" s="300" t="e">
        <f t="shared" si="359"/>
        <v>#VALUE!</v>
      </c>
      <c r="MC14" s="300" t="e">
        <f t="shared" si="359"/>
        <v>#VALUE!</v>
      </c>
      <c r="MD14" s="300" t="e">
        <f t="shared" si="359"/>
        <v>#VALUE!</v>
      </c>
      <c r="ME14" s="300" t="e">
        <f t="shared" si="359"/>
        <v>#VALUE!</v>
      </c>
      <c r="MF14" s="300" t="e">
        <f t="shared" si="359"/>
        <v>#VALUE!</v>
      </c>
      <c r="MG14" s="300" t="e">
        <f t="shared" si="359"/>
        <v>#VALUE!</v>
      </c>
      <c r="MH14" s="300" t="e">
        <f t="shared" si="359"/>
        <v>#VALUE!</v>
      </c>
      <c r="MI14" s="300" t="e">
        <f t="shared" si="359"/>
        <v>#VALUE!</v>
      </c>
      <c r="MJ14" s="300" t="e">
        <f t="shared" si="359"/>
        <v>#VALUE!</v>
      </c>
      <c r="MK14" s="300" t="e">
        <f t="shared" si="359"/>
        <v>#VALUE!</v>
      </c>
      <c r="ML14" s="300" t="e">
        <f t="shared" si="359"/>
        <v>#VALUE!</v>
      </c>
      <c r="MM14" s="300" t="e">
        <f t="shared" si="359"/>
        <v>#VALUE!</v>
      </c>
      <c r="MN14" s="300" t="e">
        <f t="shared" si="359"/>
        <v>#VALUE!</v>
      </c>
      <c r="MO14" s="300" t="e">
        <f t="shared" ref="MO14:OR14" si="360">+IF($AE$8="4σ",MO4,IF($AE$8="3σ",IF(MO9="","",MO9)))</f>
        <v>#VALUE!</v>
      </c>
      <c r="MP14" s="300" t="e">
        <f t="shared" si="360"/>
        <v>#VALUE!</v>
      </c>
      <c r="MQ14" s="300" t="e">
        <f t="shared" si="360"/>
        <v>#VALUE!</v>
      </c>
      <c r="MR14" s="300" t="e">
        <f t="shared" si="360"/>
        <v>#VALUE!</v>
      </c>
      <c r="MS14" s="300" t="e">
        <f t="shared" si="360"/>
        <v>#VALUE!</v>
      </c>
      <c r="MT14" s="300" t="e">
        <f t="shared" si="360"/>
        <v>#VALUE!</v>
      </c>
      <c r="MU14" s="300" t="e">
        <f t="shared" si="360"/>
        <v>#VALUE!</v>
      </c>
      <c r="MV14" s="300" t="e">
        <f t="shared" si="360"/>
        <v>#VALUE!</v>
      </c>
      <c r="MW14" s="300" t="e">
        <f t="shared" si="360"/>
        <v>#VALUE!</v>
      </c>
      <c r="MX14" s="300" t="e">
        <f t="shared" si="360"/>
        <v>#VALUE!</v>
      </c>
      <c r="MY14" s="300" t="e">
        <f t="shared" si="360"/>
        <v>#VALUE!</v>
      </c>
      <c r="MZ14" s="300" t="e">
        <f t="shared" si="360"/>
        <v>#VALUE!</v>
      </c>
      <c r="NA14" s="300" t="e">
        <f t="shared" si="360"/>
        <v>#VALUE!</v>
      </c>
      <c r="NB14" s="300" t="e">
        <f t="shared" si="360"/>
        <v>#VALUE!</v>
      </c>
      <c r="NC14" s="300" t="e">
        <f t="shared" si="360"/>
        <v>#VALUE!</v>
      </c>
      <c r="ND14" s="300" t="e">
        <f t="shared" si="360"/>
        <v>#VALUE!</v>
      </c>
      <c r="NE14" s="300" t="e">
        <f t="shared" si="360"/>
        <v>#VALUE!</v>
      </c>
      <c r="NF14" s="300" t="e">
        <f t="shared" si="360"/>
        <v>#VALUE!</v>
      </c>
      <c r="NG14" s="300" t="e">
        <f t="shared" si="360"/>
        <v>#VALUE!</v>
      </c>
      <c r="NH14" s="300" t="e">
        <f t="shared" si="360"/>
        <v>#VALUE!</v>
      </c>
      <c r="NI14" s="300" t="e">
        <f t="shared" si="360"/>
        <v>#VALUE!</v>
      </c>
      <c r="NJ14" s="300" t="e">
        <f t="shared" si="360"/>
        <v>#VALUE!</v>
      </c>
      <c r="NK14" s="300" t="e">
        <f t="shared" si="360"/>
        <v>#VALUE!</v>
      </c>
      <c r="NL14" s="300" t="e">
        <f t="shared" si="360"/>
        <v>#VALUE!</v>
      </c>
      <c r="NM14" s="300" t="e">
        <f t="shared" si="360"/>
        <v>#VALUE!</v>
      </c>
      <c r="NN14" s="300" t="e">
        <f t="shared" si="360"/>
        <v>#VALUE!</v>
      </c>
      <c r="NO14" s="300" t="e">
        <f t="shared" si="360"/>
        <v>#VALUE!</v>
      </c>
      <c r="NP14" s="300" t="e">
        <f t="shared" si="360"/>
        <v>#VALUE!</v>
      </c>
      <c r="NQ14" s="300" t="e">
        <f t="shared" si="360"/>
        <v>#VALUE!</v>
      </c>
      <c r="NR14" s="300" t="e">
        <f t="shared" si="360"/>
        <v>#VALUE!</v>
      </c>
      <c r="NS14" s="300" t="e">
        <f t="shared" si="360"/>
        <v>#VALUE!</v>
      </c>
      <c r="NT14" s="300" t="e">
        <f t="shared" si="360"/>
        <v>#VALUE!</v>
      </c>
      <c r="NU14" s="300" t="e">
        <f t="shared" si="360"/>
        <v>#VALUE!</v>
      </c>
      <c r="NV14" s="300" t="e">
        <f t="shared" si="360"/>
        <v>#VALUE!</v>
      </c>
      <c r="NW14" s="300" t="e">
        <f t="shared" si="360"/>
        <v>#VALUE!</v>
      </c>
      <c r="NX14" s="300" t="e">
        <f t="shared" si="360"/>
        <v>#VALUE!</v>
      </c>
      <c r="NY14" s="300" t="e">
        <f t="shared" si="360"/>
        <v>#VALUE!</v>
      </c>
      <c r="NZ14" s="300" t="e">
        <f t="shared" si="360"/>
        <v>#VALUE!</v>
      </c>
      <c r="OA14" s="300" t="e">
        <f t="shared" si="360"/>
        <v>#VALUE!</v>
      </c>
      <c r="OB14" s="300" t="e">
        <f t="shared" si="360"/>
        <v>#VALUE!</v>
      </c>
      <c r="OC14" s="300" t="e">
        <f t="shared" si="360"/>
        <v>#VALUE!</v>
      </c>
      <c r="OD14" s="300" t="e">
        <f t="shared" si="360"/>
        <v>#VALUE!</v>
      </c>
      <c r="OE14" s="300" t="e">
        <f t="shared" si="360"/>
        <v>#VALUE!</v>
      </c>
      <c r="OF14" s="300" t="e">
        <f t="shared" si="360"/>
        <v>#VALUE!</v>
      </c>
      <c r="OG14" s="300" t="e">
        <f t="shared" si="360"/>
        <v>#VALUE!</v>
      </c>
      <c r="OH14" s="300" t="e">
        <f t="shared" si="360"/>
        <v>#VALUE!</v>
      </c>
      <c r="OI14" s="300" t="e">
        <f t="shared" si="360"/>
        <v>#VALUE!</v>
      </c>
      <c r="OJ14" s="300" t="e">
        <f t="shared" si="360"/>
        <v>#VALUE!</v>
      </c>
      <c r="OK14" s="300" t="e">
        <f t="shared" si="360"/>
        <v>#VALUE!</v>
      </c>
      <c r="OL14" s="300" t="e">
        <f t="shared" si="360"/>
        <v>#VALUE!</v>
      </c>
      <c r="OM14" s="300" t="e">
        <f t="shared" si="360"/>
        <v>#VALUE!</v>
      </c>
      <c r="ON14" s="300" t="e">
        <f t="shared" si="360"/>
        <v>#VALUE!</v>
      </c>
      <c r="OO14" s="300" t="e">
        <f t="shared" si="360"/>
        <v>#VALUE!</v>
      </c>
      <c r="OP14" s="300" t="e">
        <f t="shared" si="360"/>
        <v>#VALUE!</v>
      </c>
      <c r="OQ14" s="300" t="e">
        <f t="shared" si="360"/>
        <v>#VALUE!</v>
      </c>
      <c r="OR14" s="300" t="e">
        <f t="shared" si="360"/>
        <v>#VALUE!</v>
      </c>
      <c r="OS14" s="300" t="e">
        <f>+IF($AE$8="4σ",OS4,IF($AE$8="3σ",IF(OS9="","",OS9)))</f>
        <v>#VALUE!</v>
      </c>
      <c r="OT14" s="300" t="e">
        <f t="shared" ref="OT14:QF14" si="361">+IF($AE$8="4σ",OT4,IF($AE$8="3σ",IF(OT9="","",OT9)))</f>
        <v>#VALUE!</v>
      </c>
      <c r="OU14" s="300" t="e">
        <f t="shared" si="361"/>
        <v>#VALUE!</v>
      </c>
      <c r="OV14" s="300" t="e">
        <f t="shared" si="361"/>
        <v>#VALUE!</v>
      </c>
      <c r="OW14" s="300" t="e">
        <f t="shared" si="361"/>
        <v>#VALUE!</v>
      </c>
      <c r="OX14" s="300" t="e">
        <f t="shared" si="361"/>
        <v>#VALUE!</v>
      </c>
      <c r="OY14" s="300" t="e">
        <f t="shared" si="361"/>
        <v>#VALUE!</v>
      </c>
      <c r="OZ14" s="300" t="e">
        <f t="shared" si="361"/>
        <v>#VALUE!</v>
      </c>
      <c r="PA14" s="300" t="e">
        <f t="shared" si="361"/>
        <v>#VALUE!</v>
      </c>
      <c r="PB14" s="300" t="e">
        <f t="shared" si="361"/>
        <v>#VALUE!</v>
      </c>
      <c r="PC14" s="300" t="e">
        <f t="shared" si="361"/>
        <v>#VALUE!</v>
      </c>
      <c r="PD14" s="300" t="e">
        <f t="shared" si="361"/>
        <v>#VALUE!</v>
      </c>
      <c r="PE14" s="300" t="e">
        <f t="shared" si="361"/>
        <v>#VALUE!</v>
      </c>
      <c r="PF14" s="300" t="e">
        <f t="shared" si="361"/>
        <v>#VALUE!</v>
      </c>
      <c r="PG14" s="300" t="e">
        <f t="shared" si="361"/>
        <v>#VALUE!</v>
      </c>
      <c r="PH14" s="300" t="e">
        <f t="shared" si="361"/>
        <v>#VALUE!</v>
      </c>
      <c r="PI14" s="300" t="e">
        <f t="shared" si="361"/>
        <v>#VALUE!</v>
      </c>
      <c r="PJ14" s="300" t="e">
        <f t="shared" si="361"/>
        <v>#VALUE!</v>
      </c>
      <c r="PK14" s="300" t="e">
        <f t="shared" si="361"/>
        <v>#VALUE!</v>
      </c>
      <c r="PL14" s="300" t="e">
        <f t="shared" si="361"/>
        <v>#VALUE!</v>
      </c>
      <c r="PM14" s="300" t="e">
        <f t="shared" si="361"/>
        <v>#VALUE!</v>
      </c>
      <c r="PN14" s="300" t="e">
        <f t="shared" si="361"/>
        <v>#VALUE!</v>
      </c>
      <c r="PO14" s="300" t="e">
        <f t="shared" si="361"/>
        <v>#VALUE!</v>
      </c>
      <c r="PP14" s="300" t="e">
        <f t="shared" si="361"/>
        <v>#VALUE!</v>
      </c>
      <c r="PQ14" s="300" t="e">
        <f t="shared" si="361"/>
        <v>#VALUE!</v>
      </c>
      <c r="PR14" s="300" t="e">
        <f t="shared" si="361"/>
        <v>#VALUE!</v>
      </c>
      <c r="PS14" s="300" t="e">
        <f t="shared" si="361"/>
        <v>#VALUE!</v>
      </c>
      <c r="PT14" s="300" t="e">
        <f t="shared" si="361"/>
        <v>#VALUE!</v>
      </c>
      <c r="PU14" s="300" t="e">
        <f t="shared" si="361"/>
        <v>#VALUE!</v>
      </c>
      <c r="PV14" s="300" t="e">
        <f t="shared" si="361"/>
        <v>#VALUE!</v>
      </c>
      <c r="PW14" s="300" t="e">
        <f t="shared" si="361"/>
        <v>#VALUE!</v>
      </c>
      <c r="PX14" s="300" t="e">
        <f t="shared" si="361"/>
        <v>#VALUE!</v>
      </c>
      <c r="PY14" s="300" t="e">
        <f t="shared" si="361"/>
        <v>#VALUE!</v>
      </c>
      <c r="PZ14" s="300" t="e">
        <f t="shared" si="361"/>
        <v>#VALUE!</v>
      </c>
      <c r="QA14" s="300" t="e">
        <f t="shared" si="361"/>
        <v>#VALUE!</v>
      </c>
      <c r="QB14" s="300" t="e">
        <f t="shared" si="361"/>
        <v>#VALUE!</v>
      </c>
      <c r="QC14" s="300" t="e">
        <f t="shared" si="361"/>
        <v>#VALUE!</v>
      </c>
      <c r="QD14" s="300" t="e">
        <f t="shared" si="361"/>
        <v>#VALUE!</v>
      </c>
      <c r="QE14" s="300" t="e">
        <f t="shared" si="361"/>
        <v>#VALUE!</v>
      </c>
      <c r="QF14" s="308" t="e">
        <f t="shared" si="361"/>
        <v>#VALUE!</v>
      </c>
    </row>
    <row r="15" spans="1:448" ht="13.35" customHeight="1" thickBot="1">
      <c r="A15" s="172"/>
      <c r="B15" s="211"/>
      <c r="C15" s="28">
        <v>3</v>
      </c>
      <c r="D15" s="27"/>
      <c r="E15" s="27"/>
      <c r="F15" s="240"/>
      <c r="G15" s="241"/>
      <c r="H15" s="240"/>
      <c r="I15" s="242"/>
      <c r="J15" s="22"/>
      <c r="K15" s="414"/>
      <c r="L15" s="415"/>
      <c r="M15" s="415"/>
      <c r="N15" s="415"/>
      <c r="O15" s="415"/>
      <c r="P15" s="415"/>
      <c r="Q15" s="415"/>
      <c r="R15" s="415"/>
      <c r="S15" s="419"/>
      <c r="T15" s="420"/>
      <c r="U15" s="421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22"/>
      <c r="BP15" s="212"/>
      <c r="BQ15" s="436"/>
      <c r="BR15" s="336"/>
      <c r="BS15" s="336"/>
      <c r="BT15" s="437"/>
      <c r="BV15" s="9"/>
      <c r="BW15" s="458" t="s">
        <v>47</v>
      </c>
      <c r="BX15" s="458"/>
      <c r="BY15" s="75">
        <f>COUNTIF(BQ19:BQ48,$BX$11)</f>
        <v>0</v>
      </c>
      <c r="BZ15" s="75">
        <f>COUNTIF(BR19:BR48,$BX$11)</f>
        <v>0</v>
      </c>
      <c r="CA15" s="75">
        <f>COUNTIF(BS19:BS48,$BX$11)</f>
        <v>0</v>
      </c>
      <c r="CB15" s="75">
        <f>COUNTIF(BT19:BT48,$BX$11)</f>
        <v>0</v>
      </c>
      <c r="CC15" s="73"/>
      <c r="CD15" s="66"/>
      <c r="CF15" s="9"/>
      <c r="CG15" s="4"/>
      <c r="CH15" s="4"/>
      <c r="CI15" s="4"/>
      <c r="CJ15" s="4"/>
      <c r="CK15" s="4"/>
      <c r="CL15" s="4"/>
      <c r="CM15" s="4"/>
      <c r="CN15" s="4"/>
      <c r="CO15" s="4"/>
      <c r="CP15" s="7"/>
      <c r="CS15" s="9"/>
      <c r="CT15" s="249">
        <v>5</v>
      </c>
      <c r="CU15" s="250">
        <f t="shared" si="343"/>
        <v>10.96</v>
      </c>
      <c r="CV15" s="19">
        <v>0</v>
      </c>
      <c r="CW15" s="19">
        <v>0</v>
      </c>
      <c r="CX15" s="251">
        <v>0</v>
      </c>
      <c r="CY15" s="19">
        <v>0</v>
      </c>
      <c r="CZ15" s="7"/>
      <c r="DB15" s="9"/>
      <c r="DC15" s="98" t="s">
        <v>92</v>
      </c>
      <c r="DD15" s="84" t="s">
        <v>143</v>
      </c>
      <c r="DE15" s="84" t="s">
        <v>95</v>
      </c>
      <c r="DF15" s="91" t="s">
        <v>108</v>
      </c>
      <c r="DG15" s="91" t="s">
        <v>108</v>
      </c>
      <c r="DH15" s="85" t="s">
        <v>95</v>
      </c>
      <c r="DI15" s="87" t="s">
        <v>146</v>
      </c>
      <c r="DJ15" s="85" t="s">
        <v>95</v>
      </c>
      <c r="DK15" s="91" t="s">
        <v>108</v>
      </c>
      <c r="DL15" s="87" t="s">
        <v>147</v>
      </c>
      <c r="DM15" s="85" t="s">
        <v>103</v>
      </c>
      <c r="DN15" s="106" t="s">
        <v>104</v>
      </c>
      <c r="DO15" s="4"/>
      <c r="DP15" s="7"/>
      <c r="DR15" s="364" t="s">
        <v>205</v>
      </c>
      <c r="DS15" s="365"/>
      <c r="DT15" s="300" t="e">
        <f>+IF($AE$8="4σ",DT5,IF($AE$8="3σ",IF(DT10="","",DT10)))</f>
        <v>#VALUE!</v>
      </c>
      <c r="DU15" s="300" t="e">
        <f t="shared" ref="DU15:GF15" si="362">+IF($AE$8="4σ",DU5,IF($AE$8="3σ",IF(DU10="","",DU10)))</f>
        <v>#VALUE!</v>
      </c>
      <c r="DV15" s="300" t="e">
        <f t="shared" si="362"/>
        <v>#VALUE!</v>
      </c>
      <c r="DW15" s="300" t="e">
        <f t="shared" si="362"/>
        <v>#VALUE!</v>
      </c>
      <c r="DX15" s="300" t="e">
        <f t="shared" si="362"/>
        <v>#VALUE!</v>
      </c>
      <c r="DY15" s="300" t="e">
        <f t="shared" si="362"/>
        <v>#VALUE!</v>
      </c>
      <c r="DZ15" s="300" t="e">
        <f t="shared" si="362"/>
        <v>#VALUE!</v>
      </c>
      <c r="EA15" s="300" t="e">
        <f t="shared" si="362"/>
        <v>#VALUE!</v>
      </c>
      <c r="EB15" s="300" t="e">
        <f t="shared" si="362"/>
        <v>#VALUE!</v>
      </c>
      <c r="EC15" s="300" t="e">
        <f t="shared" si="362"/>
        <v>#VALUE!</v>
      </c>
      <c r="ED15" s="300" t="e">
        <f t="shared" si="362"/>
        <v>#VALUE!</v>
      </c>
      <c r="EE15" s="300" t="e">
        <f t="shared" si="362"/>
        <v>#VALUE!</v>
      </c>
      <c r="EF15" s="300" t="e">
        <f t="shared" si="362"/>
        <v>#VALUE!</v>
      </c>
      <c r="EG15" s="300" t="e">
        <f t="shared" si="362"/>
        <v>#VALUE!</v>
      </c>
      <c r="EH15" s="300" t="e">
        <f t="shared" si="362"/>
        <v>#VALUE!</v>
      </c>
      <c r="EI15" s="300" t="e">
        <f t="shared" si="362"/>
        <v>#VALUE!</v>
      </c>
      <c r="EJ15" s="300" t="e">
        <f t="shared" si="362"/>
        <v>#VALUE!</v>
      </c>
      <c r="EK15" s="300" t="e">
        <f t="shared" si="362"/>
        <v>#VALUE!</v>
      </c>
      <c r="EL15" s="300" t="e">
        <f t="shared" si="362"/>
        <v>#VALUE!</v>
      </c>
      <c r="EM15" s="300" t="e">
        <f t="shared" si="362"/>
        <v>#VALUE!</v>
      </c>
      <c r="EN15" s="300" t="e">
        <f t="shared" si="362"/>
        <v>#VALUE!</v>
      </c>
      <c r="EO15" s="300" t="e">
        <f t="shared" si="362"/>
        <v>#VALUE!</v>
      </c>
      <c r="EP15" s="300" t="e">
        <f t="shared" si="362"/>
        <v>#VALUE!</v>
      </c>
      <c r="EQ15" s="300" t="e">
        <f t="shared" si="362"/>
        <v>#VALUE!</v>
      </c>
      <c r="ER15" s="300" t="e">
        <f t="shared" si="362"/>
        <v>#VALUE!</v>
      </c>
      <c r="ES15" s="300" t="e">
        <f t="shared" si="362"/>
        <v>#VALUE!</v>
      </c>
      <c r="ET15" s="300" t="e">
        <f t="shared" si="362"/>
        <v>#VALUE!</v>
      </c>
      <c r="EU15" s="300" t="e">
        <f t="shared" si="362"/>
        <v>#VALUE!</v>
      </c>
      <c r="EV15" s="300" t="e">
        <f t="shared" si="362"/>
        <v>#VALUE!</v>
      </c>
      <c r="EW15" s="300" t="e">
        <f t="shared" si="362"/>
        <v>#VALUE!</v>
      </c>
      <c r="EX15" s="300" t="e">
        <f t="shared" si="362"/>
        <v>#VALUE!</v>
      </c>
      <c r="EY15" s="300" t="e">
        <f t="shared" si="362"/>
        <v>#VALUE!</v>
      </c>
      <c r="EZ15" s="300" t="e">
        <f t="shared" si="362"/>
        <v>#VALUE!</v>
      </c>
      <c r="FA15" s="300" t="e">
        <f t="shared" si="362"/>
        <v>#VALUE!</v>
      </c>
      <c r="FB15" s="300" t="e">
        <f t="shared" si="362"/>
        <v>#VALUE!</v>
      </c>
      <c r="FC15" s="300" t="e">
        <f t="shared" si="362"/>
        <v>#VALUE!</v>
      </c>
      <c r="FD15" s="300" t="e">
        <f t="shared" si="362"/>
        <v>#VALUE!</v>
      </c>
      <c r="FE15" s="300" t="e">
        <f t="shared" si="362"/>
        <v>#VALUE!</v>
      </c>
      <c r="FF15" s="300" t="e">
        <f t="shared" si="362"/>
        <v>#VALUE!</v>
      </c>
      <c r="FG15" s="300" t="e">
        <f t="shared" si="362"/>
        <v>#VALUE!</v>
      </c>
      <c r="FH15" s="300" t="e">
        <f t="shared" si="362"/>
        <v>#VALUE!</v>
      </c>
      <c r="FI15" s="300" t="e">
        <f t="shared" si="362"/>
        <v>#VALUE!</v>
      </c>
      <c r="FJ15" s="300" t="e">
        <f t="shared" si="362"/>
        <v>#VALUE!</v>
      </c>
      <c r="FK15" s="300" t="e">
        <f t="shared" si="362"/>
        <v>#VALUE!</v>
      </c>
      <c r="FL15" s="300" t="e">
        <f t="shared" si="362"/>
        <v>#VALUE!</v>
      </c>
      <c r="FM15" s="300" t="e">
        <f t="shared" si="362"/>
        <v>#VALUE!</v>
      </c>
      <c r="FN15" s="300" t="e">
        <f t="shared" si="362"/>
        <v>#VALUE!</v>
      </c>
      <c r="FO15" s="300" t="e">
        <f t="shared" si="362"/>
        <v>#VALUE!</v>
      </c>
      <c r="FP15" s="300" t="e">
        <f t="shared" si="362"/>
        <v>#VALUE!</v>
      </c>
      <c r="FQ15" s="300" t="e">
        <f t="shared" si="362"/>
        <v>#VALUE!</v>
      </c>
      <c r="FR15" s="300" t="e">
        <f t="shared" si="362"/>
        <v>#VALUE!</v>
      </c>
      <c r="FS15" s="300" t="e">
        <f t="shared" si="362"/>
        <v>#VALUE!</v>
      </c>
      <c r="FT15" s="300" t="e">
        <f t="shared" si="362"/>
        <v>#VALUE!</v>
      </c>
      <c r="FU15" s="300" t="e">
        <f t="shared" si="362"/>
        <v>#VALUE!</v>
      </c>
      <c r="FV15" s="300" t="e">
        <f t="shared" si="362"/>
        <v>#VALUE!</v>
      </c>
      <c r="FW15" s="300" t="e">
        <f t="shared" si="362"/>
        <v>#VALUE!</v>
      </c>
      <c r="FX15" s="300" t="e">
        <f t="shared" si="362"/>
        <v>#VALUE!</v>
      </c>
      <c r="FY15" s="300" t="e">
        <f t="shared" si="362"/>
        <v>#VALUE!</v>
      </c>
      <c r="FZ15" s="300" t="e">
        <f t="shared" si="362"/>
        <v>#VALUE!</v>
      </c>
      <c r="GA15" s="300" t="e">
        <f t="shared" si="362"/>
        <v>#VALUE!</v>
      </c>
      <c r="GB15" s="300" t="e">
        <f t="shared" si="362"/>
        <v>#VALUE!</v>
      </c>
      <c r="GC15" s="300" t="e">
        <f t="shared" si="362"/>
        <v>#VALUE!</v>
      </c>
      <c r="GD15" s="300" t="e">
        <f t="shared" si="362"/>
        <v>#VALUE!</v>
      </c>
      <c r="GE15" s="300" t="e">
        <f t="shared" si="362"/>
        <v>#VALUE!</v>
      </c>
      <c r="GF15" s="300" t="e">
        <f t="shared" si="362"/>
        <v>#VALUE!</v>
      </c>
      <c r="GG15" s="300" t="e">
        <f t="shared" ref="GG15:IJ15" si="363">+IF($AE$8="4σ",GG5,IF($AE$8="3σ",IF(GG10="","",GG10)))</f>
        <v>#VALUE!</v>
      </c>
      <c r="GH15" s="300" t="e">
        <f t="shared" si="363"/>
        <v>#VALUE!</v>
      </c>
      <c r="GI15" s="300" t="e">
        <f t="shared" si="363"/>
        <v>#VALUE!</v>
      </c>
      <c r="GJ15" s="300" t="e">
        <f t="shared" si="363"/>
        <v>#VALUE!</v>
      </c>
      <c r="GK15" s="300" t="e">
        <f t="shared" si="363"/>
        <v>#VALUE!</v>
      </c>
      <c r="GL15" s="300" t="e">
        <f t="shared" si="363"/>
        <v>#VALUE!</v>
      </c>
      <c r="GM15" s="300" t="e">
        <f t="shared" si="363"/>
        <v>#VALUE!</v>
      </c>
      <c r="GN15" s="300" t="e">
        <f t="shared" si="363"/>
        <v>#VALUE!</v>
      </c>
      <c r="GO15" s="300" t="e">
        <f t="shared" si="363"/>
        <v>#VALUE!</v>
      </c>
      <c r="GP15" s="300" t="e">
        <f t="shared" si="363"/>
        <v>#VALUE!</v>
      </c>
      <c r="GQ15" s="300" t="e">
        <f t="shared" si="363"/>
        <v>#VALUE!</v>
      </c>
      <c r="GR15" s="300" t="e">
        <f t="shared" si="363"/>
        <v>#VALUE!</v>
      </c>
      <c r="GS15" s="300" t="e">
        <f t="shared" si="363"/>
        <v>#VALUE!</v>
      </c>
      <c r="GT15" s="300" t="e">
        <f t="shared" si="363"/>
        <v>#VALUE!</v>
      </c>
      <c r="GU15" s="300" t="e">
        <f t="shared" si="363"/>
        <v>#VALUE!</v>
      </c>
      <c r="GV15" s="300" t="e">
        <f t="shared" si="363"/>
        <v>#VALUE!</v>
      </c>
      <c r="GW15" s="300" t="e">
        <f t="shared" si="363"/>
        <v>#VALUE!</v>
      </c>
      <c r="GX15" s="300" t="e">
        <f t="shared" si="363"/>
        <v>#VALUE!</v>
      </c>
      <c r="GY15" s="300" t="e">
        <f t="shared" si="363"/>
        <v>#VALUE!</v>
      </c>
      <c r="GZ15" s="300" t="e">
        <f t="shared" si="363"/>
        <v>#VALUE!</v>
      </c>
      <c r="HA15" s="300" t="e">
        <f t="shared" si="363"/>
        <v>#VALUE!</v>
      </c>
      <c r="HB15" s="300" t="e">
        <f t="shared" si="363"/>
        <v>#VALUE!</v>
      </c>
      <c r="HC15" s="300" t="e">
        <f t="shared" si="363"/>
        <v>#VALUE!</v>
      </c>
      <c r="HD15" s="300" t="e">
        <f t="shared" si="363"/>
        <v>#VALUE!</v>
      </c>
      <c r="HE15" s="300" t="e">
        <f t="shared" si="363"/>
        <v>#VALUE!</v>
      </c>
      <c r="HF15" s="300" t="e">
        <f t="shared" si="363"/>
        <v>#VALUE!</v>
      </c>
      <c r="HG15" s="300" t="e">
        <f t="shared" si="363"/>
        <v>#VALUE!</v>
      </c>
      <c r="HH15" s="300" t="e">
        <f t="shared" si="363"/>
        <v>#VALUE!</v>
      </c>
      <c r="HI15" s="300" t="e">
        <f t="shared" si="363"/>
        <v>#VALUE!</v>
      </c>
      <c r="HJ15" s="300" t="e">
        <f t="shared" si="363"/>
        <v>#VALUE!</v>
      </c>
      <c r="HK15" s="300" t="e">
        <f t="shared" si="363"/>
        <v>#VALUE!</v>
      </c>
      <c r="HL15" s="300" t="e">
        <f t="shared" si="363"/>
        <v>#VALUE!</v>
      </c>
      <c r="HM15" s="300" t="e">
        <f t="shared" si="363"/>
        <v>#VALUE!</v>
      </c>
      <c r="HN15" s="300" t="e">
        <f t="shared" si="363"/>
        <v>#VALUE!</v>
      </c>
      <c r="HO15" s="300" t="e">
        <f t="shared" si="363"/>
        <v>#VALUE!</v>
      </c>
      <c r="HP15" s="300" t="e">
        <f t="shared" si="363"/>
        <v>#VALUE!</v>
      </c>
      <c r="HQ15" s="300" t="e">
        <f t="shared" si="363"/>
        <v>#VALUE!</v>
      </c>
      <c r="HR15" s="300" t="e">
        <f t="shared" si="363"/>
        <v>#VALUE!</v>
      </c>
      <c r="HS15" s="300" t="e">
        <f t="shared" si="363"/>
        <v>#VALUE!</v>
      </c>
      <c r="HT15" s="300" t="e">
        <f t="shared" si="363"/>
        <v>#VALUE!</v>
      </c>
      <c r="HU15" s="300" t="e">
        <f t="shared" si="363"/>
        <v>#VALUE!</v>
      </c>
      <c r="HV15" s="300" t="e">
        <f t="shared" si="363"/>
        <v>#VALUE!</v>
      </c>
      <c r="HW15" s="300" t="e">
        <f t="shared" si="363"/>
        <v>#VALUE!</v>
      </c>
      <c r="HX15" s="300" t="e">
        <f t="shared" si="363"/>
        <v>#VALUE!</v>
      </c>
      <c r="HY15" s="300" t="e">
        <f t="shared" si="363"/>
        <v>#VALUE!</v>
      </c>
      <c r="HZ15" s="300" t="e">
        <f t="shared" si="363"/>
        <v>#VALUE!</v>
      </c>
      <c r="IA15" s="300" t="e">
        <f t="shared" si="363"/>
        <v>#VALUE!</v>
      </c>
      <c r="IB15" s="300" t="e">
        <f t="shared" si="363"/>
        <v>#VALUE!</v>
      </c>
      <c r="IC15" s="300" t="e">
        <f t="shared" si="363"/>
        <v>#VALUE!</v>
      </c>
      <c r="ID15" s="300" t="e">
        <f t="shared" si="363"/>
        <v>#VALUE!</v>
      </c>
      <c r="IE15" s="300" t="e">
        <f t="shared" si="363"/>
        <v>#VALUE!</v>
      </c>
      <c r="IF15" s="300" t="e">
        <f t="shared" si="363"/>
        <v>#VALUE!</v>
      </c>
      <c r="IG15" s="300" t="e">
        <f t="shared" si="363"/>
        <v>#VALUE!</v>
      </c>
      <c r="IH15" s="300" t="e">
        <f t="shared" si="363"/>
        <v>#VALUE!</v>
      </c>
      <c r="II15" s="300" t="e">
        <f t="shared" si="363"/>
        <v>#VALUE!</v>
      </c>
      <c r="IJ15" s="300" t="e">
        <f t="shared" si="363"/>
        <v>#VALUE!</v>
      </c>
      <c r="IK15" s="300" t="e">
        <f>+IF($AE$8="4σ",IK5,IF($AE$8="3σ",IF(IK10="","",IK10)))</f>
        <v>#VALUE!</v>
      </c>
      <c r="IL15" s="300" t="e">
        <f t="shared" ref="IL15:JX15" si="364">+IF($AE$8="4σ",IL5,IF($AE$8="3σ",IF(IL10="","",IL10)))</f>
        <v>#VALUE!</v>
      </c>
      <c r="IM15" s="300" t="e">
        <f t="shared" si="364"/>
        <v>#VALUE!</v>
      </c>
      <c r="IN15" s="300" t="e">
        <f t="shared" si="364"/>
        <v>#VALUE!</v>
      </c>
      <c r="IO15" s="300" t="e">
        <f t="shared" si="364"/>
        <v>#VALUE!</v>
      </c>
      <c r="IP15" s="300" t="e">
        <f t="shared" si="364"/>
        <v>#VALUE!</v>
      </c>
      <c r="IQ15" s="300" t="e">
        <f t="shared" si="364"/>
        <v>#VALUE!</v>
      </c>
      <c r="IR15" s="300" t="e">
        <f t="shared" si="364"/>
        <v>#VALUE!</v>
      </c>
      <c r="IS15" s="300" t="e">
        <f t="shared" si="364"/>
        <v>#VALUE!</v>
      </c>
      <c r="IT15" s="300" t="e">
        <f t="shared" si="364"/>
        <v>#VALUE!</v>
      </c>
      <c r="IU15" s="300" t="e">
        <f t="shared" si="364"/>
        <v>#VALUE!</v>
      </c>
      <c r="IV15" s="300" t="e">
        <f t="shared" si="364"/>
        <v>#VALUE!</v>
      </c>
      <c r="IW15" s="300" t="e">
        <f t="shared" si="364"/>
        <v>#VALUE!</v>
      </c>
      <c r="IX15" s="300" t="e">
        <f t="shared" si="364"/>
        <v>#VALUE!</v>
      </c>
      <c r="IY15" s="300" t="e">
        <f t="shared" si="364"/>
        <v>#VALUE!</v>
      </c>
      <c r="IZ15" s="300" t="e">
        <f t="shared" si="364"/>
        <v>#VALUE!</v>
      </c>
      <c r="JA15" s="300" t="e">
        <f t="shared" si="364"/>
        <v>#VALUE!</v>
      </c>
      <c r="JB15" s="300" t="e">
        <f t="shared" si="364"/>
        <v>#VALUE!</v>
      </c>
      <c r="JC15" s="300" t="e">
        <f t="shared" si="364"/>
        <v>#VALUE!</v>
      </c>
      <c r="JD15" s="300" t="e">
        <f t="shared" si="364"/>
        <v>#VALUE!</v>
      </c>
      <c r="JE15" s="300" t="e">
        <f t="shared" si="364"/>
        <v>#VALUE!</v>
      </c>
      <c r="JF15" s="300" t="e">
        <f t="shared" si="364"/>
        <v>#VALUE!</v>
      </c>
      <c r="JG15" s="300" t="e">
        <f t="shared" si="364"/>
        <v>#VALUE!</v>
      </c>
      <c r="JH15" s="300" t="e">
        <f t="shared" si="364"/>
        <v>#VALUE!</v>
      </c>
      <c r="JI15" s="300" t="e">
        <f t="shared" si="364"/>
        <v>#VALUE!</v>
      </c>
      <c r="JJ15" s="300" t="e">
        <f t="shared" si="364"/>
        <v>#VALUE!</v>
      </c>
      <c r="JK15" s="300" t="e">
        <f t="shared" si="364"/>
        <v>#VALUE!</v>
      </c>
      <c r="JL15" s="300" t="e">
        <f t="shared" si="364"/>
        <v>#VALUE!</v>
      </c>
      <c r="JM15" s="300" t="e">
        <f t="shared" si="364"/>
        <v>#VALUE!</v>
      </c>
      <c r="JN15" s="300" t="e">
        <f t="shared" si="364"/>
        <v>#VALUE!</v>
      </c>
      <c r="JO15" s="300" t="e">
        <f t="shared" si="364"/>
        <v>#VALUE!</v>
      </c>
      <c r="JP15" s="300" t="e">
        <f t="shared" si="364"/>
        <v>#VALUE!</v>
      </c>
      <c r="JQ15" s="300" t="e">
        <f t="shared" si="364"/>
        <v>#VALUE!</v>
      </c>
      <c r="JR15" s="300" t="e">
        <f t="shared" si="364"/>
        <v>#VALUE!</v>
      </c>
      <c r="JS15" s="300" t="e">
        <f t="shared" si="364"/>
        <v>#VALUE!</v>
      </c>
      <c r="JT15" s="300" t="e">
        <f t="shared" si="364"/>
        <v>#VALUE!</v>
      </c>
      <c r="JU15" s="300" t="e">
        <f t="shared" si="364"/>
        <v>#VALUE!</v>
      </c>
      <c r="JV15" s="300" t="e">
        <f t="shared" si="364"/>
        <v>#VALUE!</v>
      </c>
      <c r="JW15" s="300" t="e">
        <f t="shared" si="364"/>
        <v>#VALUE!</v>
      </c>
      <c r="JX15" s="308" t="e">
        <f t="shared" si="364"/>
        <v>#VALUE!</v>
      </c>
      <c r="JZ15" s="364" t="s">
        <v>205</v>
      </c>
      <c r="KA15" s="365"/>
      <c r="KB15" s="300" t="e">
        <f>+IF($AE$8="4σ",KB5,IF($AE$8="3σ",IF(KB10="","",KB10)))</f>
        <v>#VALUE!</v>
      </c>
      <c r="KC15" s="300" t="e">
        <f t="shared" ref="KC15:MN15" si="365">+IF($AE$8="4σ",KC5,IF($AE$8="3σ",IF(KC10="","",KC10)))</f>
        <v>#VALUE!</v>
      </c>
      <c r="KD15" s="300" t="e">
        <f t="shared" si="365"/>
        <v>#VALUE!</v>
      </c>
      <c r="KE15" s="300" t="e">
        <f t="shared" si="365"/>
        <v>#VALUE!</v>
      </c>
      <c r="KF15" s="300" t="e">
        <f t="shared" si="365"/>
        <v>#VALUE!</v>
      </c>
      <c r="KG15" s="300" t="e">
        <f t="shared" si="365"/>
        <v>#VALUE!</v>
      </c>
      <c r="KH15" s="300" t="e">
        <f t="shared" si="365"/>
        <v>#VALUE!</v>
      </c>
      <c r="KI15" s="300" t="e">
        <f t="shared" si="365"/>
        <v>#VALUE!</v>
      </c>
      <c r="KJ15" s="300" t="e">
        <f t="shared" si="365"/>
        <v>#VALUE!</v>
      </c>
      <c r="KK15" s="300" t="e">
        <f t="shared" si="365"/>
        <v>#VALUE!</v>
      </c>
      <c r="KL15" s="300" t="e">
        <f t="shared" si="365"/>
        <v>#VALUE!</v>
      </c>
      <c r="KM15" s="300" t="e">
        <f t="shared" si="365"/>
        <v>#VALUE!</v>
      </c>
      <c r="KN15" s="300" t="e">
        <f t="shared" si="365"/>
        <v>#VALUE!</v>
      </c>
      <c r="KO15" s="300" t="e">
        <f t="shared" si="365"/>
        <v>#VALUE!</v>
      </c>
      <c r="KP15" s="300" t="e">
        <f t="shared" si="365"/>
        <v>#VALUE!</v>
      </c>
      <c r="KQ15" s="300" t="e">
        <f t="shared" si="365"/>
        <v>#VALUE!</v>
      </c>
      <c r="KR15" s="300" t="e">
        <f t="shared" si="365"/>
        <v>#VALUE!</v>
      </c>
      <c r="KS15" s="300" t="e">
        <f t="shared" si="365"/>
        <v>#VALUE!</v>
      </c>
      <c r="KT15" s="300" t="e">
        <f t="shared" si="365"/>
        <v>#VALUE!</v>
      </c>
      <c r="KU15" s="300" t="e">
        <f t="shared" si="365"/>
        <v>#VALUE!</v>
      </c>
      <c r="KV15" s="300" t="e">
        <f t="shared" si="365"/>
        <v>#VALUE!</v>
      </c>
      <c r="KW15" s="300" t="e">
        <f t="shared" si="365"/>
        <v>#VALUE!</v>
      </c>
      <c r="KX15" s="300" t="e">
        <f t="shared" si="365"/>
        <v>#VALUE!</v>
      </c>
      <c r="KY15" s="300" t="e">
        <f t="shared" si="365"/>
        <v>#VALUE!</v>
      </c>
      <c r="KZ15" s="300" t="e">
        <f t="shared" si="365"/>
        <v>#VALUE!</v>
      </c>
      <c r="LA15" s="300" t="e">
        <f t="shared" si="365"/>
        <v>#VALUE!</v>
      </c>
      <c r="LB15" s="300" t="e">
        <f t="shared" si="365"/>
        <v>#VALUE!</v>
      </c>
      <c r="LC15" s="300" t="e">
        <f t="shared" si="365"/>
        <v>#VALUE!</v>
      </c>
      <c r="LD15" s="300" t="e">
        <f t="shared" si="365"/>
        <v>#VALUE!</v>
      </c>
      <c r="LE15" s="300" t="e">
        <f t="shared" si="365"/>
        <v>#VALUE!</v>
      </c>
      <c r="LF15" s="300" t="e">
        <f t="shared" si="365"/>
        <v>#VALUE!</v>
      </c>
      <c r="LG15" s="300" t="e">
        <f t="shared" si="365"/>
        <v>#VALUE!</v>
      </c>
      <c r="LH15" s="300" t="e">
        <f t="shared" si="365"/>
        <v>#VALUE!</v>
      </c>
      <c r="LI15" s="300" t="e">
        <f t="shared" si="365"/>
        <v>#VALUE!</v>
      </c>
      <c r="LJ15" s="300" t="e">
        <f t="shared" si="365"/>
        <v>#VALUE!</v>
      </c>
      <c r="LK15" s="300" t="e">
        <f t="shared" si="365"/>
        <v>#VALUE!</v>
      </c>
      <c r="LL15" s="300" t="e">
        <f t="shared" si="365"/>
        <v>#VALUE!</v>
      </c>
      <c r="LM15" s="300" t="e">
        <f t="shared" si="365"/>
        <v>#VALUE!</v>
      </c>
      <c r="LN15" s="300" t="e">
        <f t="shared" si="365"/>
        <v>#VALUE!</v>
      </c>
      <c r="LO15" s="300" t="e">
        <f t="shared" si="365"/>
        <v>#VALUE!</v>
      </c>
      <c r="LP15" s="300" t="e">
        <f t="shared" si="365"/>
        <v>#VALUE!</v>
      </c>
      <c r="LQ15" s="300" t="e">
        <f t="shared" si="365"/>
        <v>#VALUE!</v>
      </c>
      <c r="LR15" s="300" t="e">
        <f t="shared" si="365"/>
        <v>#VALUE!</v>
      </c>
      <c r="LS15" s="300" t="e">
        <f t="shared" si="365"/>
        <v>#VALUE!</v>
      </c>
      <c r="LT15" s="300" t="e">
        <f t="shared" si="365"/>
        <v>#VALUE!</v>
      </c>
      <c r="LU15" s="300" t="e">
        <f t="shared" si="365"/>
        <v>#VALUE!</v>
      </c>
      <c r="LV15" s="300" t="e">
        <f t="shared" si="365"/>
        <v>#VALUE!</v>
      </c>
      <c r="LW15" s="300" t="e">
        <f t="shared" si="365"/>
        <v>#VALUE!</v>
      </c>
      <c r="LX15" s="300" t="e">
        <f t="shared" si="365"/>
        <v>#VALUE!</v>
      </c>
      <c r="LY15" s="300" t="e">
        <f t="shared" si="365"/>
        <v>#VALUE!</v>
      </c>
      <c r="LZ15" s="300" t="e">
        <f t="shared" si="365"/>
        <v>#VALUE!</v>
      </c>
      <c r="MA15" s="300" t="e">
        <f t="shared" si="365"/>
        <v>#VALUE!</v>
      </c>
      <c r="MB15" s="300" t="e">
        <f t="shared" si="365"/>
        <v>#VALUE!</v>
      </c>
      <c r="MC15" s="300" t="e">
        <f t="shared" si="365"/>
        <v>#VALUE!</v>
      </c>
      <c r="MD15" s="300" t="e">
        <f t="shared" si="365"/>
        <v>#VALUE!</v>
      </c>
      <c r="ME15" s="300" t="e">
        <f t="shared" si="365"/>
        <v>#VALUE!</v>
      </c>
      <c r="MF15" s="300" t="e">
        <f t="shared" si="365"/>
        <v>#VALUE!</v>
      </c>
      <c r="MG15" s="300" t="e">
        <f t="shared" si="365"/>
        <v>#VALUE!</v>
      </c>
      <c r="MH15" s="300" t="e">
        <f t="shared" si="365"/>
        <v>#VALUE!</v>
      </c>
      <c r="MI15" s="300" t="e">
        <f t="shared" si="365"/>
        <v>#VALUE!</v>
      </c>
      <c r="MJ15" s="300" t="e">
        <f t="shared" si="365"/>
        <v>#VALUE!</v>
      </c>
      <c r="MK15" s="300" t="e">
        <f t="shared" si="365"/>
        <v>#VALUE!</v>
      </c>
      <c r="ML15" s="300" t="e">
        <f t="shared" si="365"/>
        <v>#VALUE!</v>
      </c>
      <c r="MM15" s="300" t="e">
        <f t="shared" si="365"/>
        <v>#VALUE!</v>
      </c>
      <c r="MN15" s="300" t="e">
        <f t="shared" si="365"/>
        <v>#VALUE!</v>
      </c>
      <c r="MO15" s="300" t="e">
        <f t="shared" ref="MO15:OR15" si="366">+IF($AE$8="4σ",MO5,IF($AE$8="3σ",IF(MO10="","",MO10)))</f>
        <v>#VALUE!</v>
      </c>
      <c r="MP15" s="300" t="e">
        <f t="shared" si="366"/>
        <v>#VALUE!</v>
      </c>
      <c r="MQ15" s="300" t="e">
        <f t="shared" si="366"/>
        <v>#VALUE!</v>
      </c>
      <c r="MR15" s="300" t="e">
        <f t="shared" si="366"/>
        <v>#VALUE!</v>
      </c>
      <c r="MS15" s="300" t="e">
        <f t="shared" si="366"/>
        <v>#VALUE!</v>
      </c>
      <c r="MT15" s="300" t="e">
        <f t="shared" si="366"/>
        <v>#VALUE!</v>
      </c>
      <c r="MU15" s="300" t="e">
        <f t="shared" si="366"/>
        <v>#VALUE!</v>
      </c>
      <c r="MV15" s="300" t="e">
        <f t="shared" si="366"/>
        <v>#VALUE!</v>
      </c>
      <c r="MW15" s="300" t="e">
        <f t="shared" si="366"/>
        <v>#VALUE!</v>
      </c>
      <c r="MX15" s="300" t="e">
        <f t="shared" si="366"/>
        <v>#VALUE!</v>
      </c>
      <c r="MY15" s="300" t="e">
        <f t="shared" si="366"/>
        <v>#VALUE!</v>
      </c>
      <c r="MZ15" s="300" t="e">
        <f t="shared" si="366"/>
        <v>#VALUE!</v>
      </c>
      <c r="NA15" s="300" t="e">
        <f t="shared" si="366"/>
        <v>#VALUE!</v>
      </c>
      <c r="NB15" s="300" t="e">
        <f t="shared" si="366"/>
        <v>#VALUE!</v>
      </c>
      <c r="NC15" s="300" t="e">
        <f t="shared" si="366"/>
        <v>#VALUE!</v>
      </c>
      <c r="ND15" s="300" t="e">
        <f t="shared" si="366"/>
        <v>#VALUE!</v>
      </c>
      <c r="NE15" s="300" t="e">
        <f t="shared" si="366"/>
        <v>#VALUE!</v>
      </c>
      <c r="NF15" s="300" t="e">
        <f t="shared" si="366"/>
        <v>#VALUE!</v>
      </c>
      <c r="NG15" s="300" t="e">
        <f t="shared" si="366"/>
        <v>#VALUE!</v>
      </c>
      <c r="NH15" s="300" t="e">
        <f t="shared" si="366"/>
        <v>#VALUE!</v>
      </c>
      <c r="NI15" s="300" t="e">
        <f t="shared" si="366"/>
        <v>#VALUE!</v>
      </c>
      <c r="NJ15" s="300" t="e">
        <f t="shared" si="366"/>
        <v>#VALUE!</v>
      </c>
      <c r="NK15" s="300" t="e">
        <f t="shared" si="366"/>
        <v>#VALUE!</v>
      </c>
      <c r="NL15" s="300" t="e">
        <f t="shared" si="366"/>
        <v>#VALUE!</v>
      </c>
      <c r="NM15" s="300" t="e">
        <f t="shared" si="366"/>
        <v>#VALUE!</v>
      </c>
      <c r="NN15" s="300" t="e">
        <f t="shared" si="366"/>
        <v>#VALUE!</v>
      </c>
      <c r="NO15" s="300" t="e">
        <f t="shared" si="366"/>
        <v>#VALUE!</v>
      </c>
      <c r="NP15" s="300" t="e">
        <f t="shared" si="366"/>
        <v>#VALUE!</v>
      </c>
      <c r="NQ15" s="300" t="e">
        <f t="shared" si="366"/>
        <v>#VALUE!</v>
      </c>
      <c r="NR15" s="300" t="e">
        <f t="shared" si="366"/>
        <v>#VALUE!</v>
      </c>
      <c r="NS15" s="300" t="e">
        <f t="shared" si="366"/>
        <v>#VALUE!</v>
      </c>
      <c r="NT15" s="300" t="e">
        <f t="shared" si="366"/>
        <v>#VALUE!</v>
      </c>
      <c r="NU15" s="300" t="e">
        <f t="shared" si="366"/>
        <v>#VALUE!</v>
      </c>
      <c r="NV15" s="300" t="e">
        <f t="shared" si="366"/>
        <v>#VALUE!</v>
      </c>
      <c r="NW15" s="300" t="e">
        <f t="shared" si="366"/>
        <v>#VALUE!</v>
      </c>
      <c r="NX15" s="300" t="e">
        <f t="shared" si="366"/>
        <v>#VALUE!</v>
      </c>
      <c r="NY15" s="300" t="e">
        <f t="shared" si="366"/>
        <v>#VALUE!</v>
      </c>
      <c r="NZ15" s="300" t="e">
        <f t="shared" si="366"/>
        <v>#VALUE!</v>
      </c>
      <c r="OA15" s="300" t="e">
        <f t="shared" si="366"/>
        <v>#VALUE!</v>
      </c>
      <c r="OB15" s="300" t="e">
        <f t="shared" si="366"/>
        <v>#VALUE!</v>
      </c>
      <c r="OC15" s="300" t="e">
        <f t="shared" si="366"/>
        <v>#VALUE!</v>
      </c>
      <c r="OD15" s="300" t="e">
        <f t="shared" si="366"/>
        <v>#VALUE!</v>
      </c>
      <c r="OE15" s="300" t="e">
        <f t="shared" si="366"/>
        <v>#VALUE!</v>
      </c>
      <c r="OF15" s="300" t="e">
        <f t="shared" si="366"/>
        <v>#VALUE!</v>
      </c>
      <c r="OG15" s="300" t="e">
        <f t="shared" si="366"/>
        <v>#VALUE!</v>
      </c>
      <c r="OH15" s="300" t="e">
        <f t="shared" si="366"/>
        <v>#VALUE!</v>
      </c>
      <c r="OI15" s="300" t="e">
        <f t="shared" si="366"/>
        <v>#VALUE!</v>
      </c>
      <c r="OJ15" s="300" t="e">
        <f t="shared" si="366"/>
        <v>#VALUE!</v>
      </c>
      <c r="OK15" s="300" t="e">
        <f t="shared" si="366"/>
        <v>#VALUE!</v>
      </c>
      <c r="OL15" s="300" t="e">
        <f t="shared" si="366"/>
        <v>#VALUE!</v>
      </c>
      <c r="OM15" s="300" t="e">
        <f t="shared" si="366"/>
        <v>#VALUE!</v>
      </c>
      <c r="ON15" s="300" t="e">
        <f t="shared" si="366"/>
        <v>#VALUE!</v>
      </c>
      <c r="OO15" s="300" t="e">
        <f t="shared" si="366"/>
        <v>#VALUE!</v>
      </c>
      <c r="OP15" s="300" t="e">
        <f t="shared" si="366"/>
        <v>#VALUE!</v>
      </c>
      <c r="OQ15" s="300" t="e">
        <f t="shared" si="366"/>
        <v>#VALUE!</v>
      </c>
      <c r="OR15" s="300" t="e">
        <f t="shared" si="366"/>
        <v>#VALUE!</v>
      </c>
      <c r="OS15" s="300" t="e">
        <f>+IF($AE$8="4σ",OS5,IF($AE$8="3σ",IF(OS10="","",OS10)))</f>
        <v>#VALUE!</v>
      </c>
      <c r="OT15" s="300" t="e">
        <f t="shared" ref="OT15:QF15" si="367">+IF($AE$8="4σ",OT5,IF($AE$8="3σ",IF(OT10="","",OT10)))</f>
        <v>#VALUE!</v>
      </c>
      <c r="OU15" s="300" t="e">
        <f t="shared" si="367"/>
        <v>#VALUE!</v>
      </c>
      <c r="OV15" s="300" t="e">
        <f t="shared" si="367"/>
        <v>#VALUE!</v>
      </c>
      <c r="OW15" s="300" t="e">
        <f t="shared" si="367"/>
        <v>#VALUE!</v>
      </c>
      <c r="OX15" s="300" t="e">
        <f t="shared" si="367"/>
        <v>#VALUE!</v>
      </c>
      <c r="OY15" s="300" t="e">
        <f t="shared" si="367"/>
        <v>#VALUE!</v>
      </c>
      <c r="OZ15" s="300" t="e">
        <f t="shared" si="367"/>
        <v>#VALUE!</v>
      </c>
      <c r="PA15" s="300" t="e">
        <f t="shared" si="367"/>
        <v>#VALUE!</v>
      </c>
      <c r="PB15" s="300" t="e">
        <f t="shared" si="367"/>
        <v>#VALUE!</v>
      </c>
      <c r="PC15" s="300" t="e">
        <f t="shared" si="367"/>
        <v>#VALUE!</v>
      </c>
      <c r="PD15" s="300" t="e">
        <f t="shared" si="367"/>
        <v>#VALUE!</v>
      </c>
      <c r="PE15" s="300" t="e">
        <f t="shared" si="367"/>
        <v>#VALUE!</v>
      </c>
      <c r="PF15" s="300" t="e">
        <f t="shared" si="367"/>
        <v>#VALUE!</v>
      </c>
      <c r="PG15" s="300" t="e">
        <f t="shared" si="367"/>
        <v>#VALUE!</v>
      </c>
      <c r="PH15" s="300" t="e">
        <f t="shared" si="367"/>
        <v>#VALUE!</v>
      </c>
      <c r="PI15" s="300" t="e">
        <f t="shared" si="367"/>
        <v>#VALUE!</v>
      </c>
      <c r="PJ15" s="300" t="e">
        <f t="shared" si="367"/>
        <v>#VALUE!</v>
      </c>
      <c r="PK15" s="300" t="e">
        <f t="shared" si="367"/>
        <v>#VALUE!</v>
      </c>
      <c r="PL15" s="300" t="e">
        <f t="shared" si="367"/>
        <v>#VALUE!</v>
      </c>
      <c r="PM15" s="300" t="e">
        <f t="shared" si="367"/>
        <v>#VALUE!</v>
      </c>
      <c r="PN15" s="300" t="e">
        <f t="shared" si="367"/>
        <v>#VALUE!</v>
      </c>
      <c r="PO15" s="300" t="e">
        <f t="shared" si="367"/>
        <v>#VALUE!</v>
      </c>
      <c r="PP15" s="300" t="e">
        <f t="shared" si="367"/>
        <v>#VALUE!</v>
      </c>
      <c r="PQ15" s="300" t="e">
        <f t="shared" si="367"/>
        <v>#VALUE!</v>
      </c>
      <c r="PR15" s="300" t="e">
        <f t="shared" si="367"/>
        <v>#VALUE!</v>
      </c>
      <c r="PS15" s="300" t="e">
        <f t="shared" si="367"/>
        <v>#VALUE!</v>
      </c>
      <c r="PT15" s="300" t="e">
        <f t="shared" si="367"/>
        <v>#VALUE!</v>
      </c>
      <c r="PU15" s="300" t="e">
        <f t="shared" si="367"/>
        <v>#VALUE!</v>
      </c>
      <c r="PV15" s="300" t="e">
        <f t="shared" si="367"/>
        <v>#VALUE!</v>
      </c>
      <c r="PW15" s="300" t="e">
        <f t="shared" si="367"/>
        <v>#VALUE!</v>
      </c>
      <c r="PX15" s="300" t="e">
        <f t="shared" si="367"/>
        <v>#VALUE!</v>
      </c>
      <c r="PY15" s="300" t="e">
        <f t="shared" si="367"/>
        <v>#VALUE!</v>
      </c>
      <c r="PZ15" s="300" t="e">
        <f t="shared" si="367"/>
        <v>#VALUE!</v>
      </c>
      <c r="QA15" s="300" t="e">
        <f t="shared" si="367"/>
        <v>#VALUE!</v>
      </c>
      <c r="QB15" s="300" t="e">
        <f t="shared" si="367"/>
        <v>#VALUE!</v>
      </c>
      <c r="QC15" s="300" t="e">
        <f t="shared" si="367"/>
        <v>#VALUE!</v>
      </c>
      <c r="QD15" s="300" t="e">
        <f t="shared" si="367"/>
        <v>#VALUE!</v>
      </c>
      <c r="QE15" s="300" t="e">
        <f t="shared" si="367"/>
        <v>#VALUE!</v>
      </c>
      <c r="QF15" s="308" t="e">
        <f t="shared" si="367"/>
        <v>#VALUE!</v>
      </c>
    </row>
    <row r="16" spans="1:448" ht="13.35" customHeight="1" thickTop="1">
      <c r="A16" s="172"/>
      <c r="B16" s="211"/>
      <c r="C16" s="28">
        <v>4</v>
      </c>
      <c r="D16" s="27"/>
      <c r="E16" s="27"/>
      <c r="F16" s="240"/>
      <c r="G16" s="241"/>
      <c r="H16" s="240"/>
      <c r="I16" s="242"/>
      <c r="J16" s="22"/>
      <c r="K16" s="432" t="str">
        <f>IF(AM10="","",IF(AM10="min","","Upper Standard Limit"))</f>
        <v>Upper Standard Limit</v>
      </c>
      <c r="L16" s="433"/>
      <c r="M16" s="433"/>
      <c r="N16" s="433"/>
      <c r="O16" s="433"/>
      <c r="P16" s="433"/>
      <c r="Q16" s="31" t="str">
        <f>IF(AM10="","",IF(AM10="min","","="))</f>
        <v>=</v>
      </c>
      <c r="R16" s="434">
        <f>IF(S14="O",IF(AM10="","",IF(AM10="MIN","",BH10)),"")</f>
        <v>16</v>
      </c>
      <c r="S16" s="434"/>
      <c r="T16" s="434"/>
      <c r="U16" s="43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22"/>
      <c r="BP16" s="212"/>
      <c r="BQ16" s="436"/>
      <c r="BR16" s="336"/>
      <c r="BS16" s="336"/>
      <c r="BT16" s="437"/>
      <c r="BV16" s="9"/>
      <c r="BW16" s="458" t="s">
        <v>49</v>
      </c>
      <c r="BX16" s="458"/>
      <c r="BY16" s="75">
        <f>BY15+$BY$14</f>
        <v>0</v>
      </c>
      <c r="BZ16" s="75">
        <f>BZ15+$BZ$14</f>
        <v>0</v>
      </c>
      <c r="CA16" s="75">
        <f>CA15+$CA$14</f>
        <v>0</v>
      </c>
      <c r="CB16" s="75">
        <f>CB15+$CB$14</f>
        <v>0</v>
      </c>
      <c r="CC16" s="73"/>
      <c r="CD16" s="66"/>
      <c r="CF16" s="9"/>
      <c r="CG16" s="4"/>
      <c r="CH16" s="4"/>
      <c r="CI16" s="4"/>
      <c r="CJ16" s="4"/>
      <c r="CK16" s="4"/>
      <c r="CL16" s="4"/>
      <c r="CM16" s="4"/>
      <c r="CN16" s="4"/>
      <c r="CO16" s="4"/>
      <c r="CP16" s="7"/>
      <c r="CS16" s="9"/>
      <c r="CT16" s="249">
        <v>6</v>
      </c>
      <c r="CU16" s="250">
        <f t="shared" si="343"/>
        <v>11.325000000000001</v>
      </c>
      <c r="CV16" s="19">
        <v>0</v>
      </c>
      <c r="CW16" s="19">
        <v>0</v>
      </c>
      <c r="CX16" s="251">
        <v>0</v>
      </c>
      <c r="CY16" s="19">
        <v>0</v>
      </c>
      <c r="CZ16" s="7"/>
      <c r="DB16" s="9"/>
      <c r="DC16" s="98" t="s">
        <v>93</v>
      </c>
      <c r="DD16" s="84" t="s">
        <v>94</v>
      </c>
      <c r="DE16" s="84" t="s">
        <v>94</v>
      </c>
      <c r="DF16" s="84" t="s">
        <v>98</v>
      </c>
      <c r="DG16" s="84" t="s">
        <v>98</v>
      </c>
      <c r="DH16" s="84" t="s">
        <v>94</v>
      </c>
      <c r="DI16" s="88" t="s">
        <v>112</v>
      </c>
      <c r="DJ16" s="84" t="s">
        <v>101</v>
      </c>
      <c r="DK16" s="84" t="s">
        <v>98</v>
      </c>
      <c r="DL16" s="88" t="s">
        <v>112</v>
      </c>
      <c r="DM16" s="84" t="s">
        <v>94</v>
      </c>
      <c r="DN16" s="107" t="s">
        <v>101</v>
      </c>
      <c r="DO16" s="4"/>
      <c r="DP16" s="7"/>
      <c r="DR16" s="352" t="s">
        <v>202</v>
      </c>
      <c r="DS16" s="289" t="s">
        <v>8</v>
      </c>
      <c r="DT16" s="300" t="e">
        <f>+IF($AE$8="4σ",DT6,IF($AE$8="3σ",IF(DT11="","",DT11)))</f>
        <v>#VALUE!</v>
      </c>
      <c r="DU16" s="300" t="e">
        <f t="shared" ref="DU16:GF16" si="368">+IF($AE$8="4σ",DU6,IF($AE$8="3σ",IF(DU11="","",DU11)))</f>
        <v>#VALUE!</v>
      </c>
      <c r="DV16" s="300" t="e">
        <f t="shared" si="368"/>
        <v>#VALUE!</v>
      </c>
      <c r="DW16" s="300" t="e">
        <f t="shared" si="368"/>
        <v>#VALUE!</v>
      </c>
      <c r="DX16" s="300" t="e">
        <f t="shared" si="368"/>
        <v>#VALUE!</v>
      </c>
      <c r="DY16" s="300" t="e">
        <f t="shared" si="368"/>
        <v>#VALUE!</v>
      </c>
      <c r="DZ16" s="300" t="e">
        <f t="shared" si="368"/>
        <v>#VALUE!</v>
      </c>
      <c r="EA16" s="300" t="e">
        <f t="shared" si="368"/>
        <v>#VALUE!</v>
      </c>
      <c r="EB16" s="300" t="e">
        <f t="shared" si="368"/>
        <v>#VALUE!</v>
      </c>
      <c r="EC16" s="300" t="e">
        <f t="shared" si="368"/>
        <v>#VALUE!</v>
      </c>
      <c r="ED16" s="300" t="e">
        <f t="shared" si="368"/>
        <v>#VALUE!</v>
      </c>
      <c r="EE16" s="300" t="e">
        <f t="shared" si="368"/>
        <v>#VALUE!</v>
      </c>
      <c r="EF16" s="300" t="e">
        <f t="shared" si="368"/>
        <v>#VALUE!</v>
      </c>
      <c r="EG16" s="300" t="e">
        <f t="shared" si="368"/>
        <v>#VALUE!</v>
      </c>
      <c r="EH16" s="300" t="e">
        <f t="shared" si="368"/>
        <v>#VALUE!</v>
      </c>
      <c r="EI16" s="300" t="e">
        <f t="shared" si="368"/>
        <v>#VALUE!</v>
      </c>
      <c r="EJ16" s="300" t="e">
        <f t="shared" si="368"/>
        <v>#VALUE!</v>
      </c>
      <c r="EK16" s="300" t="e">
        <f t="shared" si="368"/>
        <v>#VALUE!</v>
      </c>
      <c r="EL16" s="300" t="e">
        <f t="shared" si="368"/>
        <v>#VALUE!</v>
      </c>
      <c r="EM16" s="300" t="e">
        <f t="shared" si="368"/>
        <v>#VALUE!</v>
      </c>
      <c r="EN16" s="300" t="e">
        <f t="shared" si="368"/>
        <v>#VALUE!</v>
      </c>
      <c r="EO16" s="300" t="e">
        <f t="shared" si="368"/>
        <v>#VALUE!</v>
      </c>
      <c r="EP16" s="300" t="e">
        <f t="shared" si="368"/>
        <v>#VALUE!</v>
      </c>
      <c r="EQ16" s="300" t="e">
        <f t="shared" si="368"/>
        <v>#VALUE!</v>
      </c>
      <c r="ER16" s="300" t="e">
        <f t="shared" si="368"/>
        <v>#VALUE!</v>
      </c>
      <c r="ES16" s="300" t="e">
        <f t="shared" si="368"/>
        <v>#VALUE!</v>
      </c>
      <c r="ET16" s="300" t="e">
        <f t="shared" si="368"/>
        <v>#VALUE!</v>
      </c>
      <c r="EU16" s="300" t="e">
        <f t="shared" si="368"/>
        <v>#VALUE!</v>
      </c>
      <c r="EV16" s="300" t="e">
        <f t="shared" si="368"/>
        <v>#VALUE!</v>
      </c>
      <c r="EW16" s="300" t="e">
        <f t="shared" si="368"/>
        <v>#VALUE!</v>
      </c>
      <c r="EX16" s="300" t="e">
        <f t="shared" si="368"/>
        <v>#VALUE!</v>
      </c>
      <c r="EY16" s="300" t="e">
        <f t="shared" si="368"/>
        <v>#VALUE!</v>
      </c>
      <c r="EZ16" s="300" t="e">
        <f t="shared" si="368"/>
        <v>#VALUE!</v>
      </c>
      <c r="FA16" s="300" t="e">
        <f t="shared" si="368"/>
        <v>#VALUE!</v>
      </c>
      <c r="FB16" s="300" t="e">
        <f t="shared" si="368"/>
        <v>#VALUE!</v>
      </c>
      <c r="FC16" s="300" t="e">
        <f t="shared" si="368"/>
        <v>#VALUE!</v>
      </c>
      <c r="FD16" s="300" t="e">
        <f t="shared" si="368"/>
        <v>#VALUE!</v>
      </c>
      <c r="FE16" s="300" t="e">
        <f t="shared" si="368"/>
        <v>#VALUE!</v>
      </c>
      <c r="FF16" s="300" t="e">
        <f t="shared" si="368"/>
        <v>#VALUE!</v>
      </c>
      <c r="FG16" s="300" t="e">
        <f t="shared" si="368"/>
        <v>#VALUE!</v>
      </c>
      <c r="FH16" s="300" t="e">
        <f t="shared" si="368"/>
        <v>#VALUE!</v>
      </c>
      <c r="FI16" s="300" t="e">
        <f t="shared" si="368"/>
        <v>#VALUE!</v>
      </c>
      <c r="FJ16" s="300" t="e">
        <f t="shared" si="368"/>
        <v>#VALUE!</v>
      </c>
      <c r="FK16" s="300" t="e">
        <f t="shared" si="368"/>
        <v>#VALUE!</v>
      </c>
      <c r="FL16" s="300" t="e">
        <f t="shared" si="368"/>
        <v>#VALUE!</v>
      </c>
      <c r="FM16" s="300" t="e">
        <f t="shared" si="368"/>
        <v>#VALUE!</v>
      </c>
      <c r="FN16" s="300" t="e">
        <f t="shared" si="368"/>
        <v>#VALUE!</v>
      </c>
      <c r="FO16" s="300" t="e">
        <f t="shared" si="368"/>
        <v>#VALUE!</v>
      </c>
      <c r="FP16" s="300" t="e">
        <f t="shared" si="368"/>
        <v>#VALUE!</v>
      </c>
      <c r="FQ16" s="300" t="e">
        <f t="shared" si="368"/>
        <v>#VALUE!</v>
      </c>
      <c r="FR16" s="300" t="e">
        <f t="shared" si="368"/>
        <v>#VALUE!</v>
      </c>
      <c r="FS16" s="300" t="e">
        <f t="shared" si="368"/>
        <v>#VALUE!</v>
      </c>
      <c r="FT16" s="300" t="e">
        <f t="shared" si="368"/>
        <v>#VALUE!</v>
      </c>
      <c r="FU16" s="300" t="e">
        <f t="shared" si="368"/>
        <v>#VALUE!</v>
      </c>
      <c r="FV16" s="300" t="e">
        <f t="shared" si="368"/>
        <v>#VALUE!</v>
      </c>
      <c r="FW16" s="300" t="e">
        <f t="shared" si="368"/>
        <v>#VALUE!</v>
      </c>
      <c r="FX16" s="300" t="e">
        <f t="shared" si="368"/>
        <v>#VALUE!</v>
      </c>
      <c r="FY16" s="300" t="e">
        <f t="shared" si="368"/>
        <v>#VALUE!</v>
      </c>
      <c r="FZ16" s="300" t="e">
        <f t="shared" si="368"/>
        <v>#VALUE!</v>
      </c>
      <c r="GA16" s="300" t="e">
        <f t="shared" si="368"/>
        <v>#VALUE!</v>
      </c>
      <c r="GB16" s="300" t="e">
        <f t="shared" si="368"/>
        <v>#VALUE!</v>
      </c>
      <c r="GC16" s="300" t="e">
        <f t="shared" si="368"/>
        <v>#VALUE!</v>
      </c>
      <c r="GD16" s="300" t="e">
        <f t="shared" si="368"/>
        <v>#VALUE!</v>
      </c>
      <c r="GE16" s="300" t="e">
        <f t="shared" si="368"/>
        <v>#VALUE!</v>
      </c>
      <c r="GF16" s="300" t="e">
        <f t="shared" si="368"/>
        <v>#VALUE!</v>
      </c>
      <c r="GG16" s="300" t="e">
        <f t="shared" ref="GG16:IJ16" si="369">+IF($AE$8="4σ",GG6,IF($AE$8="3σ",IF(GG11="","",GG11)))</f>
        <v>#VALUE!</v>
      </c>
      <c r="GH16" s="300" t="e">
        <f t="shared" si="369"/>
        <v>#VALUE!</v>
      </c>
      <c r="GI16" s="300" t="e">
        <f t="shared" si="369"/>
        <v>#VALUE!</v>
      </c>
      <c r="GJ16" s="300" t="e">
        <f t="shared" si="369"/>
        <v>#VALUE!</v>
      </c>
      <c r="GK16" s="300" t="e">
        <f t="shared" si="369"/>
        <v>#VALUE!</v>
      </c>
      <c r="GL16" s="300" t="e">
        <f t="shared" si="369"/>
        <v>#VALUE!</v>
      </c>
      <c r="GM16" s="300" t="e">
        <f t="shared" si="369"/>
        <v>#VALUE!</v>
      </c>
      <c r="GN16" s="300" t="e">
        <f t="shared" si="369"/>
        <v>#VALUE!</v>
      </c>
      <c r="GO16" s="300" t="e">
        <f t="shared" si="369"/>
        <v>#VALUE!</v>
      </c>
      <c r="GP16" s="300" t="e">
        <f t="shared" si="369"/>
        <v>#VALUE!</v>
      </c>
      <c r="GQ16" s="300" t="e">
        <f t="shared" si="369"/>
        <v>#VALUE!</v>
      </c>
      <c r="GR16" s="300" t="e">
        <f t="shared" si="369"/>
        <v>#VALUE!</v>
      </c>
      <c r="GS16" s="300" t="e">
        <f t="shared" si="369"/>
        <v>#VALUE!</v>
      </c>
      <c r="GT16" s="300" t="e">
        <f t="shared" si="369"/>
        <v>#VALUE!</v>
      </c>
      <c r="GU16" s="300" t="e">
        <f t="shared" si="369"/>
        <v>#VALUE!</v>
      </c>
      <c r="GV16" s="300" t="e">
        <f t="shared" si="369"/>
        <v>#VALUE!</v>
      </c>
      <c r="GW16" s="300" t="e">
        <f t="shared" si="369"/>
        <v>#VALUE!</v>
      </c>
      <c r="GX16" s="300" t="e">
        <f t="shared" si="369"/>
        <v>#VALUE!</v>
      </c>
      <c r="GY16" s="300" t="e">
        <f t="shared" si="369"/>
        <v>#VALUE!</v>
      </c>
      <c r="GZ16" s="300" t="e">
        <f t="shared" si="369"/>
        <v>#VALUE!</v>
      </c>
      <c r="HA16" s="300" t="e">
        <f t="shared" si="369"/>
        <v>#VALUE!</v>
      </c>
      <c r="HB16" s="300" t="e">
        <f t="shared" si="369"/>
        <v>#VALUE!</v>
      </c>
      <c r="HC16" s="300" t="e">
        <f t="shared" si="369"/>
        <v>#VALUE!</v>
      </c>
      <c r="HD16" s="300" t="e">
        <f t="shared" si="369"/>
        <v>#VALUE!</v>
      </c>
      <c r="HE16" s="300" t="e">
        <f t="shared" si="369"/>
        <v>#VALUE!</v>
      </c>
      <c r="HF16" s="300" t="e">
        <f t="shared" si="369"/>
        <v>#VALUE!</v>
      </c>
      <c r="HG16" s="300" t="e">
        <f t="shared" si="369"/>
        <v>#VALUE!</v>
      </c>
      <c r="HH16" s="300" t="e">
        <f t="shared" si="369"/>
        <v>#VALUE!</v>
      </c>
      <c r="HI16" s="300" t="e">
        <f t="shared" si="369"/>
        <v>#VALUE!</v>
      </c>
      <c r="HJ16" s="300" t="e">
        <f t="shared" si="369"/>
        <v>#VALUE!</v>
      </c>
      <c r="HK16" s="300" t="e">
        <f t="shared" si="369"/>
        <v>#VALUE!</v>
      </c>
      <c r="HL16" s="300" t="e">
        <f t="shared" si="369"/>
        <v>#VALUE!</v>
      </c>
      <c r="HM16" s="300" t="e">
        <f t="shared" si="369"/>
        <v>#VALUE!</v>
      </c>
      <c r="HN16" s="300" t="e">
        <f t="shared" si="369"/>
        <v>#VALUE!</v>
      </c>
      <c r="HO16" s="300" t="e">
        <f t="shared" si="369"/>
        <v>#VALUE!</v>
      </c>
      <c r="HP16" s="300" t="e">
        <f t="shared" si="369"/>
        <v>#VALUE!</v>
      </c>
      <c r="HQ16" s="300" t="e">
        <f t="shared" si="369"/>
        <v>#VALUE!</v>
      </c>
      <c r="HR16" s="300" t="e">
        <f t="shared" si="369"/>
        <v>#VALUE!</v>
      </c>
      <c r="HS16" s="300" t="e">
        <f t="shared" si="369"/>
        <v>#VALUE!</v>
      </c>
      <c r="HT16" s="300" t="e">
        <f t="shared" si="369"/>
        <v>#VALUE!</v>
      </c>
      <c r="HU16" s="300" t="e">
        <f t="shared" si="369"/>
        <v>#VALUE!</v>
      </c>
      <c r="HV16" s="300" t="e">
        <f t="shared" si="369"/>
        <v>#VALUE!</v>
      </c>
      <c r="HW16" s="300" t="e">
        <f t="shared" si="369"/>
        <v>#VALUE!</v>
      </c>
      <c r="HX16" s="300" t="e">
        <f t="shared" si="369"/>
        <v>#VALUE!</v>
      </c>
      <c r="HY16" s="300" t="e">
        <f t="shared" si="369"/>
        <v>#VALUE!</v>
      </c>
      <c r="HZ16" s="300" t="e">
        <f t="shared" si="369"/>
        <v>#VALUE!</v>
      </c>
      <c r="IA16" s="300" t="e">
        <f t="shared" si="369"/>
        <v>#VALUE!</v>
      </c>
      <c r="IB16" s="300" t="e">
        <f t="shared" si="369"/>
        <v>#VALUE!</v>
      </c>
      <c r="IC16" s="300" t="e">
        <f t="shared" si="369"/>
        <v>#VALUE!</v>
      </c>
      <c r="ID16" s="300" t="e">
        <f t="shared" si="369"/>
        <v>#VALUE!</v>
      </c>
      <c r="IE16" s="300" t="e">
        <f t="shared" si="369"/>
        <v>#VALUE!</v>
      </c>
      <c r="IF16" s="300" t="e">
        <f t="shared" si="369"/>
        <v>#VALUE!</v>
      </c>
      <c r="IG16" s="300" t="e">
        <f t="shared" si="369"/>
        <v>#VALUE!</v>
      </c>
      <c r="IH16" s="300" t="e">
        <f t="shared" si="369"/>
        <v>#VALUE!</v>
      </c>
      <c r="II16" s="300" t="e">
        <f t="shared" si="369"/>
        <v>#VALUE!</v>
      </c>
      <c r="IJ16" s="300" t="e">
        <f t="shared" si="369"/>
        <v>#VALUE!</v>
      </c>
      <c r="IK16" s="300" t="e">
        <f>+IF($AE$8="4σ",IK6,IF($AE$8="3σ",IF(IK11="","",IK11)))</f>
        <v>#VALUE!</v>
      </c>
      <c r="IL16" s="300" t="e">
        <f t="shared" ref="IL16:JX16" si="370">+IF($AE$8="4σ",IL6,IF($AE$8="3σ",IF(IL11="","",IL11)))</f>
        <v>#VALUE!</v>
      </c>
      <c r="IM16" s="300" t="e">
        <f t="shared" si="370"/>
        <v>#VALUE!</v>
      </c>
      <c r="IN16" s="300" t="e">
        <f t="shared" si="370"/>
        <v>#VALUE!</v>
      </c>
      <c r="IO16" s="300" t="e">
        <f t="shared" si="370"/>
        <v>#VALUE!</v>
      </c>
      <c r="IP16" s="300" t="e">
        <f t="shared" si="370"/>
        <v>#VALUE!</v>
      </c>
      <c r="IQ16" s="300" t="e">
        <f t="shared" si="370"/>
        <v>#VALUE!</v>
      </c>
      <c r="IR16" s="300" t="e">
        <f t="shared" si="370"/>
        <v>#VALUE!</v>
      </c>
      <c r="IS16" s="300" t="e">
        <f t="shared" si="370"/>
        <v>#VALUE!</v>
      </c>
      <c r="IT16" s="300" t="e">
        <f t="shared" si="370"/>
        <v>#VALUE!</v>
      </c>
      <c r="IU16" s="300" t="e">
        <f t="shared" si="370"/>
        <v>#VALUE!</v>
      </c>
      <c r="IV16" s="300" t="e">
        <f t="shared" si="370"/>
        <v>#VALUE!</v>
      </c>
      <c r="IW16" s="300" t="e">
        <f t="shared" si="370"/>
        <v>#VALUE!</v>
      </c>
      <c r="IX16" s="300" t="e">
        <f t="shared" si="370"/>
        <v>#VALUE!</v>
      </c>
      <c r="IY16" s="300" t="e">
        <f t="shared" si="370"/>
        <v>#VALUE!</v>
      </c>
      <c r="IZ16" s="300" t="e">
        <f t="shared" si="370"/>
        <v>#VALUE!</v>
      </c>
      <c r="JA16" s="300" t="e">
        <f t="shared" si="370"/>
        <v>#VALUE!</v>
      </c>
      <c r="JB16" s="300" t="e">
        <f t="shared" si="370"/>
        <v>#VALUE!</v>
      </c>
      <c r="JC16" s="300" t="e">
        <f t="shared" si="370"/>
        <v>#VALUE!</v>
      </c>
      <c r="JD16" s="300" t="e">
        <f t="shared" si="370"/>
        <v>#VALUE!</v>
      </c>
      <c r="JE16" s="300" t="e">
        <f t="shared" si="370"/>
        <v>#VALUE!</v>
      </c>
      <c r="JF16" s="300" t="e">
        <f t="shared" si="370"/>
        <v>#VALUE!</v>
      </c>
      <c r="JG16" s="300" t="e">
        <f t="shared" si="370"/>
        <v>#VALUE!</v>
      </c>
      <c r="JH16" s="300" t="e">
        <f t="shared" si="370"/>
        <v>#VALUE!</v>
      </c>
      <c r="JI16" s="300" t="e">
        <f t="shared" si="370"/>
        <v>#VALUE!</v>
      </c>
      <c r="JJ16" s="300" t="e">
        <f t="shared" si="370"/>
        <v>#VALUE!</v>
      </c>
      <c r="JK16" s="300" t="e">
        <f t="shared" si="370"/>
        <v>#VALUE!</v>
      </c>
      <c r="JL16" s="300" t="e">
        <f t="shared" si="370"/>
        <v>#VALUE!</v>
      </c>
      <c r="JM16" s="300" t="e">
        <f t="shared" si="370"/>
        <v>#VALUE!</v>
      </c>
      <c r="JN16" s="300" t="e">
        <f t="shared" si="370"/>
        <v>#VALUE!</v>
      </c>
      <c r="JO16" s="300" t="e">
        <f t="shared" si="370"/>
        <v>#VALUE!</v>
      </c>
      <c r="JP16" s="300" t="e">
        <f t="shared" si="370"/>
        <v>#VALUE!</v>
      </c>
      <c r="JQ16" s="300" t="e">
        <f t="shared" si="370"/>
        <v>#VALUE!</v>
      </c>
      <c r="JR16" s="300" t="e">
        <f t="shared" si="370"/>
        <v>#VALUE!</v>
      </c>
      <c r="JS16" s="300" t="e">
        <f t="shared" si="370"/>
        <v>#VALUE!</v>
      </c>
      <c r="JT16" s="300" t="e">
        <f t="shared" si="370"/>
        <v>#VALUE!</v>
      </c>
      <c r="JU16" s="300" t="e">
        <f t="shared" si="370"/>
        <v>#VALUE!</v>
      </c>
      <c r="JV16" s="300" t="e">
        <f t="shared" si="370"/>
        <v>#VALUE!</v>
      </c>
      <c r="JW16" s="300" t="e">
        <f t="shared" si="370"/>
        <v>#VALUE!</v>
      </c>
      <c r="JX16" s="308" t="e">
        <f t="shared" si="370"/>
        <v>#VALUE!</v>
      </c>
      <c r="JZ16" s="352" t="s">
        <v>202</v>
      </c>
      <c r="KA16" s="289" t="s">
        <v>8</v>
      </c>
      <c r="KB16" s="300" t="e">
        <f>+IF($AE$8="4σ",KB6,IF($AE$8="3σ",IF(KB11="","",KB11)))</f>
        <v>#VALUE!</v>
      </c>
      <c r="KC16" s="300" t="e">
        <f t="shared" ref="KC16:MN16" si="371">+IF($AE$8="4σ",KC6,IF($AE$8="3σ",IF(KC11="","",KC11)))</f>
        <v>#VALUE!</v>
      </c>
      <c r="KD16" s="300" t="e">
        <f t="shared" si="371"/>
        <v>#VALUE!</v>
      </c>
      <c r="KE16" s="300" t="e">
        <f t="shared" si="371"/>
        <v>#VALUE!</v>
      </c>
      <c r="KF16" s="300" t="e">
        <f t="shared" si="371"/>
        <v>#VALUE!</v>
      </c>
      <c r="KG16" s="300" t="e">
        <f t="shared" si="371"/>
        <v>#VALUE!</v>
      </c>
      <c r="KH16" s="300" t="e">
        <f t="shared" si="371"/>
        <v>#VALUE!</v>
      </c>
      <c r="KI16" s="300" t="e">
        <f t="shared" si="371"/>
        <v>#VALUE!</v>
      </c>
      <c r="KJ16" s="300" t="e">
        <f t="shared" si="371"/>
        <v>#VALUE!</v>
      </c>
      <c r="KK16" s="300" t="e">
        <f t="shared" si="371"/>
        <v>#VALUE!</v>
      </c>
      <c r="KL16" s="300" t="e">
        <f t="shared" si="371"/>
        <v>#VALUE!</v>
      </c>
      <c r="KM16" s="300" t="e">
        <f t="shared" si="371"/>
        <v>#VALUE!</v>
      </c>
      <c r="KN16" s="300" t="e">
        <f t="shared" si="371"/>
        <v>#VALUE!</v>
      </c>
      <c r="KO16" s="300" t="e">
        <f t="shared" si="371"/>
        <v>#VALUE!</v>
      </c>
      <c r="KP16" s="300" t="e">
        <f t="shared" si="371"/>
        <v>#VALUE!</v>
      </c>
      <c r="KQ16" s="300" t="e">
        <f t="shared" si="371"/>
        <v>#VALUE!</v>
      </c>
      <c r="KR16" s="300" t="e">
        <f t="shared" si="371"/>
        <v>#VALUE!</v>
      </c>
      <c r="KS16" s="300" t="e">
        <f t="shared" si="371"/>
        <v>#VALUE!</v>
      </c>
      <c r="KT16" s="300" t="e">
        <f t="shared" si="371"/>
        <v>#VALUE!</v>
      </c>
      <c r="KU16" s="300" t="e">
        <f t="shared" si="371"/>
        <v>#VALUE!</v>
      </c>
      <c r="KV16" s="300" t="e">
        <f t="shared" si="371"/>
        <v>#VALUE!</v>
      </c>
      <c r="KW16" s="300" t="e">
        <f t="shared" si="371"/>
        <v>#VALUE!</v>
      </c>
      <c r="KX16" s="300" t="e">
        <f t="shared" si="371"/>
        <v>#VALUE!</v>
      </c>
      <c r="KY16" s="300" t="e">
        <f t="shared" si="371"/>
        <v>#VALUE!</v>
      </c>
      <c r="KZ16" s="300" t="e">
        <f t="shared" si="371"/>
        <v>#VALUE!</v>
      </c>
      <c r="LA16" s="300" t="e">
        <f t="shared" si="371"/>
        <v>#VALUE!</v>
      </c>
      <c r="LB16" s="300" t="e">
        <f t="shared" si="371"/>
        <v>#VALUE!</v>
      </c>
      <c r="LC16" s="300" t="e">
        <f t="shared" si="371"/>
        <v>#VALUE!</v>
      </c>
      <c r="LD16" s="300" t="e">
        <f t="shared" si="371"/>
        <v>#VALUE!</v>
      </c>
      <c r="LE16" s="300" t="e">
        <f t="shared" si="371"/>
        <v>#VALUE!</v>
      </c>
      <c r="LF16" s="300" t="e">
        <f t="shared" si="371"/>
        <v>#VALUE!</v>
      </c>
      <c r="LG16" s="300" t="e">
        <f t="shared" si="371"/>
        <v>#VALUE!</v>
      </c>
      <c r="LH16" s="300" t="e">
        <f t="shared" si="371"/>
        <v>#VALUE!</v>
      </c>
      <c r="LI16" s="300" t="e">
        <f t="shared" si="371"/>
        <v>#VALUE!</v>
      </c>
      <c r="LJ16" s="300" t="e">
        <f t="shared" si="371"/>
        <v>#VALUE!</v>
      </c>
      <c r="LK16" s="300" t="e">
        <f t="shared" si="371"/>
        <v>#VALUE!</v>
      </c>
      <c r="LL16" s="300" t="e">
        <f t="shared" si="371"/>
        <v>#VALUE!</v>
      </c>
      <c r="LM16" s="300" t="e">
        <f t="shared" si="371"/>
        <v>#VALUE!</v>
      </c>
      <c r="LN16" s="300" t="e">
        <f t="shared" si="371"/>
        <v>#VALUE!</v>
      </c>
      <c r="LO16" s="300" t="e">
        <f t="shared" si="371"/>
        <v>#VALUE!</v>
      </c>
      <c r="LP16" s="300" t="e">
        <f t="shared" si="371"/>
        <v>#VALUE!</v>
      </c>
      <c r="LQ16" s="300" t="e">
        <f t="shared" si="371"/>
        <v>#VALUE!</v>
      </c>
      <c r="LR16" s="300" t="e">
        <f t="shared" si="371"/>
        <v>#VALUE!</v>
      </c>
      <c r="LS16" s="300" t="e">
        <f t="shared" si="371"/>
        <v>#VALUE!</v>
      </c>
      <c r="LT16" s="300" t="e">
        <f t="shared" si="371"/>
        <v>#VALUE!</v>
      </c>
      <c r="LU16" s="300" t="e">
        <f t="shared" si="371"/>
        <v>#VALUE!</v>
      </c>
      <c r="LV16" s="300" t="e">
        <f t="shared" si="371"/>
        <v>#VALUE!</v>
      </c>
      <c r="LW16" s="300" t="e">
        <f t="shared" si="371"/>
        <v>#VALUE!</v>
      </c>
      <c r="LX16" s="300" t="e">
        <f t="shared" si="371"/>
        <v>#VALUE!</v>
      </c>
      <c r="LY16" s="300" t="e">
        <f t="shared" si="371"/>
        <v>#VALUE!</v>
      </c>
      <c r="LZ16" s="300" t="e">
        <f t="shared" si="371"/>
        <v>#VALUE!</v>
      </c>
      <c r="MA16" s="300" t="e">
        <f t="shared" si="371"/>
        <v>#VALUE!</v>
      </c>
      <c r="MB16" s="300" t="e">
        <f t="shared" si="371"/>
        <v>#VALUE!</v>
      </c>
      <c r="MC16" s="300" t="e">
        <f t="shared" si="371"/>
        <v>#VALUE!</v>
      </c>
      <c r="MD16" s="300" t="e">
        <f t="shared" si="371"/>
        <v>#VALUE!</v>
      </c>
      <c r="ME16" s="300" t="e">
        <f t="shared" si="371"/>
        <v>#VALUE!</v>
      </c>
      <c r="MF16" s="300" t="e">
        <f t="shared" si="371"/>
        <v>#VALUE!</v>
      </c>
      <c r="MG16" s="300" t="e">
        <f t="shared" si="371"/>
        <v>#VALUE!</v>
      </c>
      <c r="MH16" s="300" t="e">
        <f t="shared" si="371"/>
        <v>#VALUE!</v>
      </c>
      <c r="MI16" s="300" t="e">
        <f t="shared" si="371"/>
        <v>#VALUE!</v>
      </c>
      <c r="MJ16" s="300" t="e">
        <f t="shared" si="371"/>
        <v>#VALUE!</v>
      </c>
      <c r="MK16" s="300" t="e">
        <f t="shared" si="371"/>
        <v>#VALUE!</v>
      </c>
      <c r="ML16" s="300" t="e">
        <f t="shared" si="371"/>
        <v>#VALUE!</v>
      </c>
      <c r="MM16" s="300" t="e">
        <f t="shared" si="371"/>
        <v>#VALUE!</v>
      </c>
      <c r="MN16" s="300" t="e">
        <f t="shared" si="371"/>
        <v>#VALUE!</v>
      </c>
      <c r="MO16" s="300" t="e">
        <f t="shared" ref="MO16:OR16" si="372">+IF($AE$8="4σ",MO6,IF($AE$8="3σ",IF(MO11="","",MO11)))</f>
        <v>#VALUE!</v>
      </c>
      <c r="MP16" s="300" t="e">
        <f t="shared" si="372"/>
        <v>#VALUE!</v>
      </c>
      <c r="MQ16" s="300" t="e">
        <f t="shared" si="372"/>
        <v>#VALUE!</v>
      </c>
      <c r="MR16" s="300" t="e">
        <f t="shared" si="372"/>
        <v>#VALUE!</v>
      </c>
      <c r="MS16" s="300" t="e">
        <f t="shared" si="372"/>
        <v>#VALUE!</v>
      </c>
      <c r="MT16" s="300" t="e">
        <f t="shared" si="372"/>
        <v>#VALUE!</v>
      </c>
      <c r="MU16" s="300" t="e">
        <f t="shared" si="372"/>
        <v>#VALUE!</v>
      </c>
      <c r="MV16" s="300" t="e">
        <f t="shared" si="372"/>
        <v>#VALUE!</v>
      </c>
      <c r="MW16" s="300" t="e">
        <f t="shared" si="372"/>
        <v>#VALUE!</v>
      </c>
      <c r="MX16" s="300" t="e">
        <f t="shared" si="372"/>
        <v>#VALUE!</v>
      </c>
      <c r="MY16" s="300" t="e">
        <f t="shared" si="372"/>
        <v>#VALUE!</v>
      </c>
      <c r="MZ16" s="300" t="e">
        <f t="shared" si="372"/>
        <v>#VALUE!</v>
      </c>
      <c r="NA16" s="300" t="e">
        <f t="shared" si="372"/>
        <v>#VALUE!</v>
      </c>
      <c r="NB16" s="300" t="e">
        <f t="shared" si="372"/>
        <v>#VALUE!</v>
      </c>
      <c r="NC16" s="300" t="e">
        <f t="shared" si="372"/>
        <v>#VALUE!</v>
      </c>
      <c r="ND16" s="300" t="e">
        <f t="shared" si="372"/>
        <v>#VALUE!</v>
      </c>
      <c r="NE16" s="300" t="e">
        <f t="shared" si="372"/>
        <v>#VALUE!</v>
      </c>
      <c r="NF16" s="300" t="e">
        <f t="shared" si="372"/>
        <v>#VALUE!</v>
      </c>
      <c r="NG16" s="300" t="e">
        <f t="shared" si="372"/>
        <v>#VALUE!</v>
      </c>
      <c r="NH16" s="300" t="e">
        <f t="shared" si="372"/>
        <v>#VALUE!</v>
      </c>
      <c r="NI16" s="300" t="e">
        <f t="shared" si="372"/>
        <v>#VALUE!</v>
      </c>
      <c r="NJ16" s="300" t="e">
        <f t="shared" si="372"/>
        <v>#VALUE!</v>
      </c>
      <c r="NK16" s="300" t="e">
        <f t="shared" si="372"/>
        <v>#VALUE!</v>
      </c>
      <c r="NL16" s="300" t="e">
        <f t="shared" si="372"/>
        <v>#VALUE!</v>
      </c>
      <c r="NM16" s="300" t="e">
        <f t="shared" si="372"/>
        <v>#VALUE!</v>
      </c>
      <c r="NN16" s="300" t="e">
        <f t="shared" si="372"/>
        <v>#VALUE!</v>
      </c>
      <c r="NO16" s="300" t="e">
        <f t="shared" si="372"/>
        <v>#VALUE!</v>
      </c>
      <c r="NP16" s="300" t="e">
        <f t="shared" si="372"/>
        <v>#VALUE!</v>
      </c>
      <c r="NQ16" s="300" t="e">
        <f t="shared" si="372"/>
        <v>#VALUE!</v>
      </c>
      <c r="NR16" s="300" t="e">
        <f t="shared" si="372"/>
        <v>#VALUE!</v>
      </c>
      <c r="NS16" s="300" t="e">
        <f t="shared" si="372"/>
        <v>#VALUE!</v>
      </c>
      <c r="NT16" s="300" t="e">
        <f t="shared" si="372"/>
        <v>#VALUE!</v>
      </c>
      <c r="NU16" s="300" t="e">
        <f t="shared" si="372"/>
        <v>#VALUE!</v>
      </c>
      <c r="NV16" s="300" t="e">
        <f t="shared" si="372"/>
        <v>#VALUE!</v>
      </c>
      <c r="NW16" s="300" t="e">
        <f t="shared" si="372"/>
        <v>#VALUE!</v>
      </c>
      <c r="NX16" s="300" t="e">
        <f t="shared" si="372"/>
        <v>#VALUE!</v>
      </c>
      <c r="NY16" s="300" t="e">
        <f t="shared" si="372"/>
        <v>#VALUE!</v>
      </c>
      <c r="NZ16" s="300" t="e">
        <f t="shared" si="372"/>
        <v>#VALUE!</v>
      </c>
      <c r="OA16" s="300" t="e">
        <f t="shared" si="372"/>
        <v>#VALUE!</v>
      </c>
      <c r="OB16" s="300" t="e">
        <f t="shared" si="372"/>
        <v>#VALUE!</v>
      </c>
      <c r="OC16" s="300" t="e">
        <f t="shared" si="372"/>
        <v>#VALUE!</v>
      </c>
      <c r="OD16" s="300" t="e">
        <f t="shared" si="372"/>
        <v>#VALUE!</v>
      </c>
      <c r="OE16" s="300" t="e">
        <f t="shared" si="372"/>
        <v>#VALUE!</v>
      </c>
      <c r="OF16" s="300" t="e">
        <f t="shared" si="372"/>
        <v>#VALUE!</v>
      </c>
      <c r="OG16" s="300" t="e">
        <f t="shared" si="372"/>
        <v>#VALUE!</v>
      </c>
      <c r="OH16" s="300" t="e">
        <f t="shared" si="372"/>
        <v>#VALUE!</v>
      </c>
      <c r="OI16" s="300" t="e">
        <f t="shared" si="372"/>
        <v>#VALUE!</v>
      </c>
      <c r="OJ16" s="300" t="e">
        <f t="shared" si="372"/>
        <v>#VALUE!</v>
      </c>
      <c r="OK16" s="300" t="e">
        <f t="shared" si="372"/>
        <v>#VALUE!</v>
      </c>
      <c r="OL16" s="300" t="e">
        <f t="shared" si="372"/>
        <v>#VALUE!</v>
      </c>
      <c r="OM16" s="300" t="e">
        <f t="shared" si="372"/>
        <v>#VALUE!</v>
      </c>
      <c r="ON16" s="300" t="e">
        <f t="shared" si="372"/>
        <v>#VALUE!</v>
      </c>
      <c r="OO16" s="300" t="e">
        <f t="shared" si="372"/>
        <v>#VALUE!</v>
      </c>
      <c r="OP16" s="300" t="e">
        <f t="shared" si="372"/>
        <v>#VALUE!</v>
      </c>
      <c r="OQ16" s="300" t="e">
        <f t="shared" si="372"/>
        <v>#VALUE!</v>
      </c>
      <c r="OR16" s="300" t="e">
        <f t="shared" si="372"/>
        <v>#VALUE!</v>
      </c>
      <c r="OS16" s="300" t="e">
        <f>+IF($AE$8="4σ",OS6,IF($AE$8="3σ",IF(OS11="","",OS11)))</f>
        <v>#VALUE!</v>
      </c>
      <c r="OT16" s="300" t="e">
        <f t="shared" ref="OT16:QF16" si="373">+IF($AE$8="4σ",OT6,IF($AE$8="3σ",IF(OT11="","",OT11)))</f>
        <v>#VALUE!</v>
      </c>
      <c r="OU16" s="300" t="e">
        <f t="shared" si="373"/>
        <v>#VALUE!</v>
      </c>
      <c r="OV16" s="300" t="e">
        <f t="shared" si="373"/>
        <v>#VALUE!</v>
      </c>
      <c r="OW16" s="300" t="e">
        <f t="shared" si="373"/>
        <v>#VALUE!</v>
      </c>
      <c r="OX16" s="300" t="e">
        <f t="shared" si="373"/>
        <v>#VALUE!</v>
      </c>
      <c r="OY16" s="300" t="e">
        <f t="shared" si="373"/>
        <v>#VALUE!</v>
      </c>
      <c r="OZ16" s="300" t="e">
        <f t="shared" si="373"/>
        <v>#VALUE!</v>
      </c>
      <c r="PA16" s="300" t="e">
        <f t="shared" si="373"/>
        <v>#VALUE!</v>
      </c>
      <c r="PB16" s="300" t="e">
        <f t="shared" si="373"/>
        <v>#VALUE!</v>
      </c>
      <c r="PC16" s="300" t="e">
        <f t="shared" si="373"/>
        <v>#VALUE!</v>
      </c>
      <c r="PD16" s="300" t="e">
        <f t="shared" si="373"/>
        <v>#VALUE!</v>
      </c>
      <c r="PE16" s="300" t="e">
        <f t="shared" si="373"/>
        <v>#VALUE!</v>
      </c>
      <c r="PF16" s="300" t="e">
        <f t="shared" si="373"/>
        <v>#VALUE!</v>
      </c>
      <c r="PG16" s="300" t="e">
        <f t="shared" si="373"/>
        <v>#VALUE!</v>
      </c>
      <c r="PH16" s="300" t="e">
        <f t="shared" si="373"/>
        <v>#VALUE!</v>
      </c>
      <c r="PI16" s="300" t="e">
        <f t="shared" si="373"/>
        <v>#VALUE!</v>
      </c>
      <c r="PJ16" s="300" t="e">
        <f t="shared" si="373"/>
        <v>#VALUE!</v>
      </c>
      <c r="PK16" s="300" t="e">
        <f t="shared" si="373"/>
        <v>#VALUE!</v>
      </c>
      <c r="PL16" s="300" t="e">
        <f t="shared" si="373"/>
        <v>#VALUE!</v>
      </c>
      <c r="PM16" s="300" t="e">
        <f t="shared" si="373"/>
        <v>#VALUE!</v>
      </c>
      <c r="PN16" s="300" t="e">
        <f t="shared" si="373"/>
        <v>#VALUE!</v>
      </c>
      <c r="PO16" s="300" t="e">
        <f t="shared" si="373"/>
        <v>#VALUE!</v>
      </c>
      <c r="PP16" s="300" t="e">
        <f t="shared" si="373"/>
        <v>#VALUE!</v>
      </c>
      <c r="PQ16" s="300" t="e">
        <f t="shared" si="373"/>
        <v>#VALUE!</v>
      </c>
      <c r="PR16" s="300" t="e">
        <f t="shared" si="373"/>
        <v>#VALUE!</v>
      </c>
      <c r="PS16" s="300" t="e">
        <f t="shared" si="373"/>
        <v>#VALUE!</v>
      </c>
      <c r="PT16" s="300" t="e">
        <f t="shared" si="373"/>
        <v>#VALUE!</v>
      </c>
      <c r="PU16" s="300" t="e">
        <f t="shared" si="373"/>
        <v>#VALUE!</v>
      </c>
      <c r="PV16" s="300" t="e">
        <f t="shared" si="373"/>
        <v>#VALUE!</v>
      </c>
      <c r="PW16" s="300" t="e">
        <f t="shared" si="373"/>
        <v>#VALUE!</v>
      </c>
      <c r="PX16" s="300" t="e">
        <f t="shared" si="373"/>
        <v>#VALUE!</v>
      </c>
      <c r="PY16" s="300" t="e">
        <f t="shared" si="373"/>
        <v>#VALUE!</v>
      </c>
      <c r="PZ16" s="300" t="e">
        <f t="shared" si="373"/>
        <v>#VALUE!</v>
      </c>
      <c r="QA16" s="300" t="e">
        <f t="shared" si="373"/>
        <v>#VALUE!</v>
      </c>
      <c r="QB16" s="300" t="e">
        <f t="shared" si="373"/>
        <v>#VALUE!</v>
      </c>
      <c r="QC16" s="300" t="e">
        <f t="shared" si="373"/>
        <v>#VALUE!</v>
      </c>
      <c r="QD16" s="300" t="e">
        <f t="shared" si="373"/>
        <v>#VALUE!</v>
      </c>
      <c r="QE16" s="300" t="e">
        <f t="shared" si="373"/>
        <v>#VALUE!</v>
      </c>
      <c r="QF16" s="308" t="e">
        <f t="shared" si="373"/>
        <v>#VALUE!</v>
      </c>
    </row>
    <row r="17" spans="1:448" ht="13.35" customHeight="1" thickBot="1">
      <c r="A17" s="172"/>
      <c r="B17" s="211"/>
      <c r="C17" s="28">
        <v>5</v>
      </c>
      <c r="D17" s="27"/>
      <c r="E17" s="27"/>
      <c r="F17" s="240"/>
      <c r="G17" s="243"/>
      <c r="H17" s="240"/>
      <c r="I17" s="242"/>
      <c r="J17" s="22"/>
      <c r="K17" s="571" t="str">
        <f>IF(AM10="","",IF(AM10="min &amp; max","Standard Limit",""))</f>
        <v>Standard Limit</v>
      </c>
      <c r="L17" s="572"/>
      <c r="M17" s="572"/>
      <c r="N17" s="572"/>
      <c r="O17" s="572"/>
      <c r="P17" s="572"/>
      <c r="Q17" s="30" t="str">
        <f>IF(AM10="","",IF(AM10="min &amp; max","=",""))</f>
        <v>=</v>
      </c>
      <c r="R17" s="573">
        <f>IF(S14="O",IF(AM10="","",IF(AM10="MAX","",IF(AM10="MIN","",BA10))),"")</f>
        <v>12</v>
      </c>
      <c r="S17" s="573"/>
      <c r="T17" s="573"/>
      <c r="U17" s="574"/>
      <c r="V17" s="24"/>
      <c r="W17" s="202"/>
      <c r="X17" s="202"/>
      <c r="Y17" s="202"/>
      <c r="Z17" s="202"/>
      <c r="AA17" s="202"/>
      <c r="AB17" s="202"/>
      <c r="AC17" s="20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4"/>
      <c r="BL17" s="24"/>
      <c r="BM17" s="24"/>
      <c r="BN17" s="24"/>
      <c r="BO17" s="22"/>
      <c r="BP17" s="212"/>
      <c r="BQ17" s="337"/>
      <c r="BR17" s="338"/>
      <c r="BS17" s="338"/>
      <c r="BT17" s="338"/>
      <c r="BV17" s="17"/>
      <c r="BW17" s="16"/>
      <c r="BX17" s="16"/>
      <c r="BY17" s="68"/>
      <c r="BZ17" s="68"/>
      <c r="CA17" s="63"/>
      <c r="CB17" s="63"/>
      <c r="CC17" s="63"/>
      <c r="CD17" s="67"/>
      <c r="CF17" s="17"/>
      <c r="CG17" s="16"/>
      <c r="CH17" s="16"/>
      <c r="CI17" s="16"/>
      <c r="CJ17" s="16"/>
      <c r="CK17" s="16"/>
      <c r="CL17" s="16"/>
      <c r="CM17" s="16"/>
      <c r="CN17" s="16"/>
      <c r="CO17" s="16"/>
      <c r="CP17" s="15"/>
      <c r="CS17" s="9"/>
      <c r="CT17" s="248">
        <v>7</v>
      </c>
      <c r="CU17" s="250">
        <f t="shared" si="343"/>
        <v>11.690000000000001</v>
      </c>
      <c r="CV17" s="19">
        <v>0</v>
      </c>
      <c r="CW17" s="19">
        <v>0</v>
      </c>
      <c r="CX17" s="251">
        <v>0</v>
      </c>
      <c r="CY17" s="19">
        <v>0</v>
      </c>
      <c r="CZ17" s="7"/>
      <c r="DB17" s="9"/>
      <c r="DC17" s="101" t="s">
        <v>65</v>
      </c>
      <c r="DD17" s="102" t="s">
        <v>98</v>
      </c>
      <c r="DE17" s="103" t="s">
        <v>98</v>
      </c>
      <c r="DF17" s="104" t="s">
        <v>99</v>
      </c>
      <c r="DG17" s="104" t="s">
        <v>99</v>
      </c>
      <c r="DH17" s="104" t="s">
        <v>98</v>
      </c>
      <c r="DI17" s="104" t="s">
        <v>98</v>
      </c>
      <c r="DJ17" s="104" t="s">
        <v>98</v>
      </c>
      <c r="DK17" s="104" t="s">
        <v>99</v>
      </c>
      <c r="DL17" s="104" t="s">
        <v>98</v>
      </c>
      <c r="DM17" s="104" t="s">
        <v>98</v>
      </c>
      <c r="DN17" s="105" t="s">
        <v>98</v>
      </c>
      <c r="DO17" s="4"/>
      <c r="DP17" s="7"/>
      <c r="DR17" s="353"/>
      <c r="DS17" s="102" t="s">
        <v>7</v>
      </c>
      <c r="DT17" s="301" t="e">
        <f>+IF($AE$8="4σ",DT7,IF($AE$8="3σ",IF(DT12="","",DT12)))</f>
        <v>#VALUE!</v>
      </c>
      <c r="DU17" s="301" t="e">
        <f t="shared" ref="DU17:GF17" si="374">+IF($AE$8="4σ",DU7,IF($AE$8="3σ",IF(DU12="","",DU12)))</f>
        <v>#VALUE!</v>
      </c>
      <c r="DV17" s="301" t="e">
        <f t="shared" si="374"/>
        <v>#VALUE!</v>
      </c>
      <c r="DW17" s="301" t="e">
        <f t="shared" si="374"/>
        <v>#VALUE!</v>
      </c>
      <c r="DX17" s="301" t="e">
        <f t="shared" si="374"/>
        <v>#VALUE!</v>
      </c>
      <c r="DY17" s="301" t="e">
        <f t="shared" si="374"/>
        <v>#VALUE!</v>
      </c>
      <c r="DZ17" s="301" t="e">
        <f t="shared" si="374"/>
        <v>#VALUE!</v>
      </c>
      <c r="EA17" s="301" t="e">
        <f t="shared" si="374"/>
        <v>#VALUE!</v>
      </c>
      <c r="EB17" s="301" t="e">
        <f t="shared" si="374"/>
        <v>#VALUE!</v>
      </c>
      <c r="EC17" s="301" t="e">
        <f t="shared" si="374"/>
        <v>#VALUE!</v>
      </c>
      <c r="ED17" s="301" t="e">
        <f t="shared" si="374"/>
        <v>#VALUE!</v>
      </c>
      <c r="EE17" s="301" t="e">
        <f t="shared" si="374"/>
        <v>#VALUE!</v>
      </c>
      <c r="EF17" s="301" t="e">
        <f t="shared" si="374"/>
        <v>#VALUE!</v>
      </c>
      <c r="EG17" s="301" t="e">
        <f t="shared" si="374"/>
        <v>#VALUE!</v>
      </c>
      <c r="EH17" s="301" t="e">
        <f t="shared" si="374"/>
        <v>#VALUE!</v>
      </c>
      <c r="EI17" s="301" t="e">
        <f t="shared" si="374"/>
        <v>#VALUE!</v>
      </c>
      <c r="EJ17" s="301" t="e">
        <f t="shared" si="374"/>
        <v>#VALUE!</v>
      </c>
      <c r="EK17" s="301" t="e">
        <f t="shared" si="374"/>
        <v>#VALUE!</v>
      </c>
      <c r="EL17" s="301" t="e">
        <f t="shared" si="374"/>
        <v>#VALUE!</v>
      </c>
      <c r="EM17" s="301" t="e">
        <f t="shared" si="374"/>
        <v>#VALUE!</v>
      </c>
      <c r="EN17" s="301" t="e">
        <f t="shared" si="374"/>
        <v>#VALUE!</v>
      </c>
      <c r="EO17" s="301" t="e">
        <f t="shared" si="374"/>
        <v>#VALUE!</v>
      </c>
      <c r="EP17" s="301" t="e">
        <f t="shared" si="374"/>
        <v>#VALUE!</v>
      </c>
      <c r="EQ17" s="301" t="e">
        <f t="shared" si="374"/>
        <v>#VALUE!</v>
      </c>
      <c r="ER17" s="301" t="e">
        <f t="shared" si="374"/>
        <v>#VALUE!</v>
      </c>
      <c r="ES17" s="301" t="e">
        <f t="shared" si="374"/>
        <v>#VALUE!</v>
      </c>
      <c r="ET17" s="301" t="e">
        <f t="shared" si="374"/>
        <v>#VALUE!</v>
      </c>
      <c r="EU17" s="301" t="e">
        <f t="shared" si="374"/>
        <v>#VALUE!</v>
      </c>
      <c r="EV17" s="301" t="e">
        <f t="shared" si="374"/>
        <v>#VALUE!</v>
      </c>
      <c r="EW17" s="301" t="e">
        <f t="shared" si="374"/>
        <v>#VALUE!</v>
      </c>
      <c r="EX17" s="301" t="e">
        <f t="shared" si="374"/>
        <v>#VALUE!</v>
      </c>
      <c r="EY17" s="301" t="e">
        <f t="shared" si="374"/>
        <v>#VALUE!</v>
      </c>
      <c r="EZ17" s="301" t="e">
        <f t="shared" si="374"/>
        <v>#VALUE!</v>
      </c>
      <c r="FA17" s="301" t="e">
        <f t="shared" si="374"/>
        <v>#VALUE!</v>
      </c>
      <c r="FB17" s="301" t="e">
        <f t="shared" si="374"/>
        <v>#VALUE!</v>
      </c>
      <c r="FC17" s="301" t="e">
        <f t="shared" si="374"/>
        <v>#VALUE!</v>
      </c>
      <c r="FD17" s="301" t="e">
        <f t="shared" si="374"/>
        <v>#VALUE!</v>
      </c>
      <c r="FE17" s="301" t="e">
        <f t="shared" si="374"/>
        <v>#VALUE!</v>
      </c>
      <c r="FF17" s="301" t="e">
        <f t="shared" si="374"/>
        <v>#VALUE!</v>
      </c>
      <c r="FG17" s="301" t="e">
        <f t="shared" si="374"/>
        <v>#VALUE!</v>
      </c>
      <c r="FH17" s="301" t="e">
        <f t="shared" si="374"/>
        <v>#VALUE!</v>
      </c>
      <c r="FI17" s="301" t="e">
        <f t="shared" si="374"/>
        <v>#VALUE!</v>
      </c>
      <c r="FJ17" s="301" t="e">
        <f t="shared" si="374"/>
        <v>#VALUE!</v>
      </c>
      <c r="FK17" s="301" t="e">
        <f t="shared" si="374"/>
        <v>#VALUE!</v>
      </c>
      <c r="FL17" s="301" t="e">
        <f t="shared" si="374"/>
        <v>#VALUE!</v>
      </c>
      <c r="FM17" s="301" t="e">
        <f t="shared" si="374"/>
        <v>#VALUE!</v>
      </c>
      <c r="FN17" s="301" t="e">
        <f t="shared" si="374"/>
        <v>#VALUE!</v>
      </c>
      <c r="FO17" s="301" t="e">
        <f t="shared" si="374"/>
        <v>#VALUE!</v>
      </c>
      <c r="FP17" s="301" t="e">
        <f t="shared" si="374"/>
        <v>#VALUE!</v>
      </c>
      <c r="FQ17" s="301" t="e">
        <f t="shared" si="374"/>
        <v>#VALUE!</v>
      </c>
      <c r="FR17" s="301" t="e">
        <f t="shared" si="374"/>
        <v>#VALUE!</v>
      </c>
      <c r="FS17" s="301" t="e">
        <f t="shared" si="374"/>
        <v>#VALUE!</v>
      </c>
      <c r="FT17" s="301" t="e">
        <f t="shared" si="374"/>
        <v>#VALUE!</v>
      </c>
      <c r="FU17" s="301" t="e">
        <f t="shared" si="374"/>
        <v>#VALUE!</v>
      </c>
      <c r="FV17" s="301" t="e">
        <f t="shared" si="374"/>
        <v>#VALUE!</v>
      </c>
      <c r="FW17" s="301" t="e">
        <f t="shared" si="374"/>
        <v>#VALUE!</v>
      </c>
      <c r="FX17" s="301" t="e">
        <f t="shared" si="374"/>
        <v>#VALUE!</v>
      </c>
      <c r="FY17" s="301" t="e">
        <f t="shared" si="374"/>
        <v>#VALUE!</v>
      </c>
      <c r="FZ17" s="301" t="e">
        <f t="shared" si="374"/>
        <v>#VALUE!</v>
      </c>
      <c r="GA17" s="301" t="e">
        <f t="shared" si="374"/>
        <v>#VALUE!</v>
      </c>
      <c r="GB17" s="301" t="e">
        <f t="shared" si="374"/>
        <v>#VALUE!</v>
      </c>
      <c r="GC17" s="301" t="e">
        <f t="shared" si="374"/>
        <v>#VALUE!</v>
      </c>
      <c r="GD17" s="301" t="e">
        <f t="shared" si="374"/>
        <v>#VALUE!</v>
      </c>
      <c r="GE17" s="301" t="e">
        <f t="shared" si="374"/>
        <v>#VALUE!</v>
      </c>
      <c r="GF17" s="301" t="e">
        <f t="shared" si="374"/>
        <v>#VALUE!</v>
      </c>
      <c r="GG17" s="301" t="e">
        <f t="shared" ref="GG17:IJ17" si="375">+IF($AE$8="4σ",GG7,IF($AE$8="3σ",IF(GG12="","",GG12)))</f>
        <v>#VALUE!</v>
      </c>
      <c r="GH17" s="301" t="e">
        <f t="shared" si="375"/>
        <v>#VALUE!</v>
      </c>
      <c r="GI17" s="301" t="e">
        <f t="shared" si="375"/>
        <v>#VALUE!</v>
      </c>
      <c r="GJ17" s="301" t="e">
        <f t="shared" si="375"/>
        <v>#VALUE!</v>
      </c>
      <c r="GK17" s="301" t="e">
        <f t="shared" si="375"/>
        <v>#VALUE!</v>
      </c>
      <c r="GL17" s="301" t="e">
        <f t="shared" si="375"/>
        <v>#VALUE!</v>
      </c>
      <c r="GM17" s="301" t="e">
        <f t="shared" si="375"/>
        <v>#VALUE!</v>
      </c>
      <c r="GN17" s="301" t="e">
        <f t="shared" si="375"/>
        <v>#VALUE!</v>
      </c>
      <c r="GO17" s="301" t="e">
        <f t="shared" si="375"/>
        <v>#VALUE!</v>
      </c>
      <c r="GP17" s="301" t="e">
        <f t="shared" si="375"/>
        <v>#VALUE!</v>
      </c>
      <c r="GQ17" s="301" t="e">
        <f t="shared" si="375"/>
        <v>#VALUE!</v>
      </c>
      <c r="GR17" s="301" t="e">
        <f t="shared" si="375"/>
        <v>#VALUE!</v>
      </c>
      <c r="GS17" s="301" t="e">
        <f t="shared" si="375"/>
        <v>#VALUE!</v>
      </c>
      <c r="GT17" s="301" t="e">
        <f t="shared" si="375"/>
        <v>#VALUE!</v>
      </c>
      <c r="GU17" s="301" t="e">
        <f t="shared" si="375"/>
        <v>#VALUE!</v>
      </c>
      <c r="GV17" s="301" t="e">
        <f t="shared" si="375"/>
        <v>#VALUE!</v>
      </c>
      <c r="GW17" s="301" t="e">
        <f t="shared" si="375"/>
        <v>#VALUE!</v>
      </c>
      <c r="GX17" s="301" t="e">
        <f t="shared" si="375"/>
        <v>#VALUE!</v>
      </c>
      <c r="GY17" s="301" t="e">
        <f t="shared" si="375"/>
        <v>#VALUE!</v>
      </c>
      <c r="GZ17" s="301" t="e">
        <f t="shared" si="375"/>
        <v>#VALUE!</v>
      </c>
      <c r="HA17" s="301" t="e">
        <f t="shared" si="375"/>
        <v>#VALUE!</v>
      </c>
      <c r="HB17" s="301" t="e">
        <f t="shared" si="375"/>
        <v>#VALUE!</v>
      </c>
      <c r="HC17" s="301" t="e">
        <f t="shared" si="375"/>
        <v>#VALUE!</v>
      </c>
      <c r="HD17" s="301" t="e">
        <f t="shared" si="375"/>
        <v>#VALUE!</v>
      </c>
      <c r="HE17" s="301" t="e">
        <f t="shared" si="375"/>
        <v>#VALUE!</v>
      </c>
      <c r="HF17" s="301" t="e">
        <f t="shared" si="375"/>
        <v>#VALUE!</v>
      </c>
      <c r="HG17" s="301" t="e">
        <f t="shared" si="375"/>
        <v>#VALUE!</v>
      </c>
      <c r="HH17" s="301" t="e">
        <f t="shared" si="375"/>
        <v>#VALUE!</v>
      </c>
      <c r="HI17" s="301" t="e">
        <f t="shared" si="375"/>
        <v>#VALUE!</v>
      </c>
      <c r="HJ17" s="301" t="e">
        <f t="shared" si="375"/>
        <v>#VALUE!</v>
      </c>
      <c r="HK17" s="301" t="e">
        <f t="shared" si="375"/>
        <v>#VALUE!</v>
      </c>
      <c r="HL17" s="301" t="e">
        <f t="shared" si="375"/>
        <v>#VALUE!</v>
      </c>
      <c r="HM17" s="301" t="e">
        <f t="shared" si="375"/>
        <v>#VALUE!</v>
      </c>
      <c r="HN17" s="301" t="e">
        <f t="shared" si="375"/>
        <v>#VALUE!</v>
      </c>
      <c r="HO17" s="301" t="e">
        <f t="shared" si="375"/>
        <v>#VALUE!</v>
      </c>
      <c r="HP17" s="301" t="e">
        <f t="shared" si="375"/>
        <v>#VALUE!</v>
      </c>
      <c r="HQ17" s="301" t="e">
        <f t="shared" si="375"/>
        <v>#VALUE!</v>
      </c>
      <c r="HR17" s="301" t="e">
        <f t="shared" si="375"/>
        <v>#VALUE!</v>
      </c>
      <c r="HS17" s="301" t="e">
        <f t="shared" si="375"/>
        <v>#VALUE!</v>
      </c>
      <c r="HT17" s="301" t="e">
        <f t="shared" si="375"/>
        <v>#VALUE!</v>
      </c>
      <c r="HU17" s="301" t="e">
        <f t="shared" si="375"/>
        <v>#VALUE!</v>
      </c>
      <c r="HV17" s="301" t="e">
        <f t="shared" si="375"/>
        <v>#VALUE!</v>
      </c>
      <c r="HW17" s="301" t="e">
        <f t="shared" si="375"/>
        <v>#VALUE!</v>
      </c>
      <c r="HX17" s="301" t="e">
        <f t="shared" si="375"/>
        <v>#VALUE!</v>
      </c>
      <c r="HY17" s="301" t="e">
        <f t="shared" si="375"/>
        <v>#VALUE!</v>
      </c>
      <c r="HZ17" s="301" t="e">
        <f t="shared" si="375"/>
        <v>#VALUE!</v>
      </c>
      <c r="IA17" s="301" t="e">
        <f t="shared" si="375"/>
        <v>#VALUE!</v>
      </c>
      <c r="IB17" s="301" t="e">
        <f t="shared" si="375"/>
        <v>#VALUE!</v>
      </c>
      <c r="IC17" s="301" t="e">
        <f t="shared" si="375"/>
        <v>#VALUE!</v>
      </c>
      <c r="ID17" s="301" t="e">
        <f t="shared" si="375"/>
        <v>#VALUE!</v>
      </c>
      <c r="IE17" s="301" t="e">
        <f t="shared" si="375"/>
        <v>#VALUE!</v>
      </c>
      <c r="IF17" s="301" t="e">
        <f t="shared" si="375"/>
        <v>#VALUE!</v>
      </c>
      <c r="IG17" s="301" t="e">
        <f t="shared" si="375"/>
        <v>#VALUE!</v>
      </c>
      <c r="IH17" s="301" t="e">
        <f t="shared" si="375"/>
        <v>#VALUE!</v>
      </c>
      <c r="II17" s="301" t="e">
        <f t="shared" si="375"/>
        <v>#VALUE!</v>
      </c>
      <c r="IJ17" s="301" t="e">
        <f t="shared" si="375"/>
        <v>#VALUE!</v>
      </c>
      <c r="IK17" s="301" t="e">
        <f>+IF($AE$8="4σ",IK7,IF($AE$8="3σ",IF(IK12="","",IK12)))</f>
        <v>#VALUE!</v>
      </c>
      <c r="IL17" s="301" t="e">
        <f t="shared" ref="IL17:JX17" si="376">+IF($AE$8="4σ",IL7,IF($AE$8="3σ",IF(IL12="","",IL12)))</f>
        <v>#VALUE!</v>
      </c>
      <c r="IM17" s="301" t="e">
        <f t="shared" si="376"/>
        <v>#VALUE!</v>
      </c>
      <c r="IN17" s="301" t="e">
        <f t="shared" si="376"/>
        <v>#VALUE!</v>
      </c>
      <c r="IO17" s="301" t="e">
        <f t="shared" si="376"/>
        <v>#VALUE!</v>
      </c>
      <c r="IP17" s="301" t="e">
        <f t="shared" si="376"/>
        <v>#VALUE!</v>
      </c>
      <c r="IQ17" s="301" t="e">
        <f t="shared" si="376"/>
        <v>#VALUE!</v>
      </c>
      <c r="IR17" s="301" t="e">
        <f t="shared" si="376"/>
        <v>#VALUE!</v>
      </c>
      <c r="IS17" s="301" t="e">
        <f t="shared" si="376"/>
        <v>#VALUE!</v>
      </c>
      <c r="IT17" s="301" t="e">
        <f t="shared" si="376"/>
        <v>#VALUE!</v>
      </c>
      <c r="IU17" s="301" t="e">
        <f t="shared" si="376"/>
        <v>#VALUE!</v>
      </c>
      <c r="IV17" s="301" t="e">
        <f t="shared" si="376"/>
        <v>#VALUE!</v>
      </c>
      <c r="IW17" s="301" t="e">
        <f t="shared" si="376"/>
        <v>#VALUE!</v>
      </c>
      <c r="IX17" s="301" t="e">
        <f t="shared" si="376"/>
        <v>#VALUE!</v>
      </c>
      <c r="IY17" s="301" t="e">
        <f t="shared" si="376"/>
        <v>#VALUE!</v>
      </c>
      <c r="IZ17" s="301" t="e">
        <f t="shared" si="376"/>
        <v>#VALUE!</v>
      </c>
      <c r="JA17" s="301" t="e">
        <f t="shared" si="376"/>
        <v>#VALUE!</v>
      </c>
      <c r="JB17" s="301" t="e">
        <f t="shared" si="376"/>
        <v>#VALUE!</v>
      </c>
      <c r="JC17" s="301" t="e">
        <f t="shared" si="376"/>
        <v>#VALUE!</v>
      </c>
      <c r="JD17" s="301" t="e">
        <f t="shared" si="376"/>
        <v>#VALUE!</v>
      </c>
      <c r="JE17" s="301" t="e">
        <f t="shared" si="376"/>
        <v>#VALUE!</v>
      </c>
      <c r="JF17" s="301" t="e">
        <f t="shared" si="376"/>
        <v>#VALUE!</v>
      </c>
      <c r="JG17" s="301" t="e">
        <f t="shared" si="376"/>
        <v>#VALUE!</v>
      </c>
      <c r="JH17" s="301" t="e">
        <f t="shared" si="376"/>
        <v>#VALUE!</v>
      </c>
      <c r="JI17" s="301" t="e">
        <f t="shared" si="376"/>
        <v>#VALUE!</v>
      </c>
      <c r="JJ17" s="301" t="e">
        <f t="shared" si="376"/>
        <v>#VALUE!</v>
      </c>
      <c r="JK17" s="301" t="e">
        <f t="shared" si="376"/>
        <v>#VALUE!</v>
      </c>
      <c r="JL17" s="301" t="e">
        <f t="shared" si="376"/>
        <v>#VALUE!</v>
      </c>
      <c r="JM17" s="301" t="e">
        <f t="shared" si="376"/>
        <v>#VALUE!</v>
      </c>
      <c r="JN17" s="301" t="e">
        <f t="shared" si="376"/>
        <v>#VALUE!</v>
      </c>
      <c r="JO17" s="301" t="e">
        <f t="shared" si="376"/>
        <v>#VALUE!</v>
      </c>
      <c r="JP17" s="301" t="e">
        <f t="shared" si="376"/>
        <v>#VALUE!</v>
      </c>
      <c r="JQ17" s="301" t="e">
        <f t="shared" si="376"/>
        <v>#VALUE!</v>
      </c>
      <c r="JR17" s="301" t="e">
        <f t="shared" si="376"/>
        <v>#VALUE!</v>
      </c>
      <c r="JS17" s="301" t="e">
        <f t="shared" si="376"/>
        <v>#VALUE!</v>
      </c>
      <c r="JT17" s="301" t="e">
        <f t="shared" si="376"/>
        <v>#VALUE!</v>
      </c>
      <c r="JU17" s="301" t="e">
        <f t="shared" si="376"/>
        <v>#VALUE!</v>
      </c>
      <c r="JV17" s="301" t="e">
        <f t="shared" si="376"/>
        <v>#VALUE!</v>
      </c>
      <c r="JW17" s="301" t="e">
        <f t="shared" si="376"/>
        <v>#VALUE!</v>
      </c>
      <c r="JX17" s="309" t="e">
        <f t="shared" si="376"/>
        <v>#VALUE!</v>
      </c>
      <c r="JZ17" s="353"/>
      <c r="KA17" s="102" t="s">
        <v>7</v>
      </c>
      <c r="KB17" s="301" t="e">
        <f>+IF($AE$8="4σ",KB7,IF($AE$8="3σ",IF(KB12="","",KB12)))</f>
        <v>#VALUE!</v>
      </c>
      <c r="KC17" s="301" t="e">
        <f t="shared" ref="KC17:MN17" si="377">+IF($AE$8="4σ",KC7,IF($AE$8="3σ",IF(KC12="","",KC12)))</f>
        <v>#VALUE!</v>
      </c>
      <c r="KD17" s="301" t="e">
        <f t="shared" si="377"/>
        <v>#VALUE!</v>
      </c>
      <c r="KE17" s="301" t="e">
        <f t="shared" si="377"/>
        <v>#VALUE!</v>
      </c>
      <c r="KF17" s="301" t="e">
        <f t="shared" si="377"/>
        <v>#VALUE!</v>
      </c>
      <c r="KG17" s="301" t="e">
        <f t="shared" si="377"/>
        <v>#VALUE!</v>
      </c>
      <c r="KH17" s="301" t="e">
        <f t="shared" si="377"/>
        <v>#VALUE!</v>
      </c>
      <c r="KI17" s="301" t="e">
        <f t="shared" si="377"/>
        <v>#VALUE!</v>
      </c>
      <c r="KJ17" s="301" t="e">
        <f t="shared" si="377"/>
        <v>#VALUE!</v>
      </c>
      <c r="KK17" s="301" t="e">
        <f t="shared" si="377"/>
        <v>#VALUE!</v>
      </c>
      <c r="KL17" s="301" t="e">
        <f t="shared" si="377"/>
        <v>#VALUE!</v>
      </c>
      <c r="KM17" s="301" t="e">
        <f t="shared" si="377"/>
        <v>#VALUE!</v>
      </c>
      <c r="KN17" s="301" t="e">
        <f t="shared" si="377"/>
        <v>#VALUE!</v>
      </c>
      <c r="KO17" s="301" t="e">
        <f t="shared" si="377"/>
        <v>#VALUE!</v>
      </c>
      <c r="KP17" s="301" t="e">
        <f t="shared" si="377"/>
        <v>#VALUE!</v>
      </c>
      <c r="KQ17" s="301" t="e">
        <f t="shared" si="377"/>
        <v>#VALUE!</v>
      </c>
      <c r="KR17" s="301" t="e">
        <f t="shared" si="377"/>
        <v>#VALUE!</v>
      </c>
      <c r="KS17" s="301" t="e">
        <f t="shared" si="377"/>
        <v>#VALUE!</v>
      </c>
      <c r="KT17" s="301" t="e">
        <f t="shared" si="377"/>
        <v>#VALUE!</v>
      </c>
      <c r="KU17" s="301" t="e">
        <f t="shared" si="377"/>
        <v>#VALUE!</v>
      </c>
      <c r="KV17" s="301" t="e">
        <f t="shared" si="377"/>
        <v>#VALUE!</v>
      </c>
      <c r="KW17" s="301" t="e">
        <f t="shared" si="377"/>
        <v>#VALUE!</v>
      </c>
      <c r="KX17" s="301" t="e">
        <f t="shared" si="377"/>
        <v>#VALUE!</v>
      </c>
      <c r="KY17" s="301" t="e">
        <f t="shared" si="377"/>
        <v>#VALUE!</v>
      </c>
      <c r="KZ17" s="301" t="e">
        <f t="shared" si="377"/>
        <v>#VALUE!</v>
      </c>
      <c r="LA17" s="301" t="e">
        <f t="shared" si="377"/>
        <v>#VALUE!</v>
      </c>
      <c r="LB17" s="301" t="e">
        <f t="shared" si="377"/>
        <v>#VALUE!</v>
      </c>
      <c r="LC17" s="301" t="e">
        <f t="shared" si="377"/>
        <v>#VALUE!</v>
      </c>
      <c r="LD17" s="301" t="e">
        <f t="shared" si="377"/>
        <v>#VALUE!</v>
      </c>
      <c r="LE17" s="301" t="e">
        <f t="shared" si="377"/>
        <v>#VALUE!</v>
      </c>
      <c r="LF17" s="301" t="e">
        <f t="shared" si="377"/>
        <v>#VALUE!</v>
      </c>
      <c r="LG17" s="301" t="e">
        <f t="shared" si="377"/>
        <v>#VALUE!</v>
      </c>
      <c r="LH17" s="301" t="e">
        <f t="shared" si="377"/>
        <v>#VALUE!</v>
      </c>
      <c r="LI17" s="301" t="e">
        <f t="shared" si="377"/>
        <v>#VALUE!</v>
      </c>
      <c r="LJ17" s="301" t="e">
        <f t="shared" si="377"/>
        <v>#VALUE!</v>
      </c>
      <c r="LK17" s="301" t="e">
        <f t="shared" si="377"/>
        <v>#VALUE!</v>
      </c>
      <c r="LL17" s="301" t="e">
        <f t="shared" si="377"/>
        <v>#VALUE!</v>
      </c>
      <c r="LM17" s="301" t="e">
        <f t="shared" si="377"/>
        <v>#VALUE!</v>
      </c>
      <c r="LN17" s="301" t="e">
        <f t="shared" si="377"/>
        <v>#VALUE!</v>
      </c>
      <c r="LO17" s="301" t="e">
        <f t="shared" si="377"/>
        <v>#VALUE!</v>
      </c>
      <c r="LP17" s="301" t="e">
        <f t="shared" si="377"/>
        <v>#VALUE!</v>
      </c>
      <c r="LQ17" s="301" t="e">
        <f t="shared" si="377"/>
        <v>#VALUE!</v>
      </c>
      <c r="LR17" s="301" t="e">
        <f t="shared" si="377"/>
        <v>#VALUE!</v>
      </c>
      <c r="LS17" s="301" t="e">
        <f t="shared" si="377"/>
        <v>#VALUE!</v>
      </c>
      <c r="LT17" s="301" t="e">
        <f t="shared" si="377"/>
        <v>#VALUE!</v>
      </c>
      <c r="LU17" s="301" t="e">
        <f t="shared" si="377"/>
        <v>#VALUE!</v>
      </c>
      <c r="LV17" s="301" t="e">
        <f t="shared" si="377"/>
        <v>#VALUE!</v>
      </c>
      <c r="LW17" s="301" t="e">
        <f t="shared" si="377"/>
        <v>#VALUE!</v>
      </c>
      <c r="LX17" s="301" t="e">
        <f t="shared" si="377"/>
        <v>#VALUE!</v>
      </c>
      <c r="LY17" s="301" t="e">
        <f t="shared" si="377"/>
        <v>#VALUE!</v>
      </c>
      <c r="LZ17" s="301" t="e">
        <f t="shared" si="377"/>
        <v>#VALUE!</v>
      </c>
      <c r="MA17" s="301" t="e">
        <f t="shared" si="377"/>
        <v>#VALUE!</v>
      </c>
      <c r="MB17" s="301" t="e">
        <f t="shared" si="377"/>
        <v>#VALUE!</v>
      </c>
      <c r="MC17" s="301" t="e">
        <f t="shared" si="377"/>
        <v>#VALUE!</v>
      </c>
      <c r="MD17" s="301" t="e">
        <f t="shared" si="377"/>
        <v>#VALUE!</v>
      </c>
      <c r="ME17" s="301" t="e">
        <f t="shared" si="377"/>
        <v>#VALUE!</v>
      </c>
      <c r="MF17" s="301" t="e">
        <f t="shared" si="377"/>
        <v>#VALUE!</v>
      </c>
      <c r="MG17" s="301" t="e">
        <f t="shared" si="377"/>
        <v>#VALUE!</v>
      </c>
      <c r="MH17" s="301" t="e">
        <f t="shared" si="377"/>
        <v>#VALUE!</v>
      </c>
      <c r="MI17" s="301" t="e">
        <f t="shared" si="377"/>
        <v>#VALUE!</v>
      </c>
      <c r="MJ17" s="301" t="e">
        <f t="shared" si="377"/>
        <v>#VALUE!</v>
      </c>
      <c r="MK17" s="301" t="e">
        <f t="shared" si="377"/>
        <v>#VALUE!</v>
      </c>
      <c r="ML17" s="301" t="e">
        <f t="shared" si="377"/>
        <v>#VALUE!</v>
      </c>
      <c r="MM17" s="301" t="e">
        <f t="shared" si="377"/>
        <v>#VALUE!</v>
      </c>
      <c r="MN17" s="301" t="e">
        <f t="shared" si="377"/>
        <v>#VALUE!</v>
      </c>
      <c r="MO17" s="301" t="e">
        <f t="shared" ref="MO17:OR17" si="378">+IF($AE$8="4σ",MO7,IF($AE$8="3σ",IF(MO12="","",MO12)))</f>
        <v>#VALUE!</v>
      </c>
      <c r="MP17" s="301" t="e">
        <f t="shared" si="378"/>
        <v>#VALUE!</v>
      </c>
      <c r="MQ17" s="301" t="e">
        <f t="shared" si="378"/>
        <v>#VALUE!</v>
      </c>
      <c r="MR17" s="301" t="e">
        <f t="shared" si="378"/>
        <v>#VALUE!</v>
      </c>
      <c r="MS17" s="301" t="e">
        <f t="shared" si="378"/>
        <v>#VALUE!</v>
      </c>
      <c r="MT17" s="301" t="e">
        <f t="shared" si="378"/>
        <v>#VALUE!</v>
      </c>
      <c r="MU17" s="301" t="e">
        <f t="shared" si="378"/>
        <v>#VALUE!</v>
      </c>
      <c r="MV17" s="301" t="e">
        <f t="shared" si="378"/>
        <v>#VALUE!</v>
      </c>
      <c r="MW17" s="301" t="e">
        <f t="shared" si="378"/>
        <v>#VALUE!</v>
      </c>
      <c r="MX17" s="301" t="e">
        <f t="shared" si="378"/>
        <v>#VALUE!</v>
      </c>
      <c r="MY17" s="301" t="e">
        <f t="shared" si="378"/>
        <v>#VALUE!</v>
      </c>
      <c r="MZ17" s="301" t="e">
        <f t="shared" si="378"/>
        <v>#VALUE!</v>
      </c>
      <c r="NA17" s="301" t="e">
        <f t="shared" si="378"/>
        <v>#VALUE!</v>
      </c>
      <c r="NB17" s="301" t="e">
        <f t="shared" si="378"/>
        <v>#VALUE!</v>
      </c>
      <c r="NC17" s="301" t="e">
        <f t="shared" si="378"/>
        <v>#VALUE!</v>
      </c>
      <c r="ND17" s="301" t="e">
        <f t="shared" si="378"/>
        <v>#VALUE!</v>
      </c>
      <c r="NE17" s="301" t="e">
        <f t="shared" si="378"/>
        <v>#VALUE!</v>
      </c>
      <c r="NF17" s="301" t="e">
        <f t="shared" si="378"/>
        <v>#VALUE!</v>
      </c>
      <c r="NG17" s="301" t="e">
        <f t="shared" si="378"/>
        <v>#VALUE!</v>
      </c>
      <c r="NH17" s="301" t="e">
        <f t="shared" si="378"/>
        <v>#VALUE!</v>
      </c>
      <c r="NI17" s="301" t="e">
        <f t="shared" si="378"/>
        <v>#VALUE!</v>
      </c>
      <c r="NJ17" s="301" t="e">
        <f t="shared" si="378"/>
        <v>#VALUE!</v>
      </c>
      <c r="NK17" s="301" t="e">
        <f t="shared" si="378"/>
        <v>#VALUE!</v>
      </c>
      <c r="NL17" s="301" t="e">
        <f t="shared" si="378"/>
        <v>#VALUE!</v>
      </c>
      <c r="NM17" s="301" t="e">
        <f t="shared" si="378"/>
        <v>#VALUE!</v>
      </c>
      <c r="NN17" s="301" t="e">
        <f t="shared" si="378"/>
        <v>#VALUE!</v>
      </c>
      <c r="NO17" s="301" t="e">
        <f t="shared" si="378"/>
        <v>#VALUE!</v>
      </c>
      <c r="NP17" s="301" t="e">
        <f t="shared" si="378"/>
        <v>#VALUE!</v>
      </c>
      <c r="NQ17" s="301" t="e">
        <f t="shared" si="378"/>
        <v>#VALUE!</v>
      </c>
      <c r="NR17" s="301" t="e">
        <f t="shared" si="378"/>
        <v>#VALUE!</v>
      </c>
      <c r="NS17" s="301" t="e">
        <f t="shared" si="378"/>
        <v>#VALUE!</v>
      </c>
      <c r="NT17" s="301" t="e">
        <f t="shared" si="378"/>
        <v>#VALUE!</v>
      </c>
      <c r="NU17" s="301" t="e">
        <f t="shared" si="378"/>
        <v>#VALUE!</v>
      </c>
      <c r="NV17" s="301" t="e">
        <f t="shared" si="378"/>
        <v>#VALUE!</v>
      </c>
      <c r="NW17" s="301" t="e">
        <f t="shared" si="378"/>
        <v>#VALUE!</v>
      </c>
      <c r="NX17" s="301" t="e">
        <f t="shared" si="378"/>
        <v>#VALUE!</v>
      </c>
      <c r="NY17" s="301" t="e">
        <f t="shared" si="378"/>
        <v>#VALUE!</v>
      </c>
      <c r="NZ17" s="301" t="e">
        <f t="shared" si="378"/>
        <v>#VALUE!</v>
      </c>
      <c r="OA17" s="301" t="e">
        <f t="shared" si="378"/>
        <v>#VALUE!</v>
      </c>
      <c r="OB17" s="301" t="e">
        <f t="shared" si="378"/>
        <v>#VALUE!</v>
      </c>
      <c r="OC17" s="301" t="e">
        <f t="shared" si="378"/>
        <v>#VALUE!</v>
      </c>
      <c r="OD17" s="301" t="e">
        <f t="shared" si="378"/>
        <v>#VALUE!</v>
      </c>
      <c r="OE17" s="301" t="e">
        <f t="shared" si="378"/>
        <v>#VALUE!</v>
      </c>
      <c r="OF17" s="301" t="e">
        <f t="shared" si="378"/>
        <v>#VALUE!</v>
      </c>
      <c r="OG17" s="301" t="e">
        <f t="shared" si="378"/>
        <v>#VALUE!</v>
      </c>
      <c r="OH17" s="301" t="e">
        <f t="shared" si="378"/>
        <v>#VALUE!</v>
      </c>
      <c r="OI17" s="301" t="e">
        <f t="shared" si="378"/>
        <v>#VALUE!</v>
      </c>
      <c r="OJ17" s="301" t="e">
        <f t="shared" si="378"/>
        <v>#VALUE!</v>
      </c>
      <c r="OK17" s="301" t="e">
        <f t="shared" si="378"/>
        <v>#VALUE!</v>
      </c>
      <c r="OL17" s="301" t="e">
        <f t="shared" si="378"/>
        <v>#VALUE!</v>
      </c>
      <c r="OM17" s="301" t="e">
        <f t="shared" si="378"/>
        <v>#VALUE!</v>
      </c>
      <c r="ON17" s="301" t="e">
        <f t="shared" si="378"/>
        <v>#VALUE!</v>
      </c>
      <c r="OO17" s="301" t="e">
        <f t="shared" si="378"/>
        <v>#VALUE!</v>
      </c>
      <c r="OP17" s="301" t="e">
        <f t="shared" si="378"/>
        <v>#VALUE!</v>
      </c>
      <c r="OQ17" s="301" t="e">
        <f t="shared" si="378"/>
        <v>#VALUE!</v>
      </c>
      <c r="OR17" s="301" t="e">
        <f t="shared" si="378"/>
        <v>#VALUE!</v>
      </c>
      <c r="OS17" s="301" t="e">
        <f>+IF($AE$8="4σ",OS7,IF($AE$8="3σ",IF(OS12="","",OS12)))</f>
        <v>#VALUE!</v>
      </c>
      <c r="OT17" s="301" t="e">
        <f t="shared" ref="OT17:QF17" si="379">+IF($AE$8="4σ",OT7,IF($AE$8="3σ",IF(OT12="","",OT12)))</f>
        <v>#VALUE!</v>
      </c>
      <c r="OU17" s="301" t="e">
        <f t="shared" si="379"/>
        <v>#VALUE!</v>
      </c>
      <c r="OV17" s="301" t="e">
        <f t="shared" si="379"/>
        <v>#VALUE!</v>
      </c>
      <c r="OW17" s="301" t="e">
        <f t="shared" si="379"/>
        <v>#VALUE!</v>
      </c>
      <c r="OX17" s="301" t="e">
        <f t="shared" si="379"/>
        <v>#VALUE!</v>
      </c>
      <c r="OY17" s="301" t="e">
        <f t="shared" si="379"/>
        <v>#VALUE!</v>
      </c>
      <c r="OZ17" s="301" t="e">
        <f t="shared" si="379"/>
        <v>#VALUE!</v>
      </c>
      <c r="PA17" s="301" t="e">
        <f t="shared" si="379"/>
        <v>#VALUE!</v>
      </c>
      <c r="PB17" s="301" t="e">
        <f t="shared" si="379"/>
        <v>#VALUE!</v>
      </c>
      <c r="PC17" s="301" t="e">
        <f t="shared" si="379"/>
        <v>#VALUE!</v>
      </c>
      <c r="PD17" s="301" t="e">
        <f t="shared" si="379"/>
        <v>#VALUE!</v>
      </c>
      <c r="PE17" s="301" t="e">
        <f t="shared" si="379"/>
        <v>#VALUE!</v>
      </c>
      <c r="PF17" s="301" t="e">
        <f t="shared" si="379"/>
        <v>#VALUE!</v>
      </c>
      <c r="PG17" s="301" t="e">
        <f t="shared" si="379"/>
        <v>#VALUE!</v>
      </c>
      <c r="PH17" s="301" t="e">
        <f t="shared" si="379"/>
        <v>#VALUE!</v>
      </c>
      <c r="PI17" s="301" t="e">
        <f t="shared" si="379"/>
        <v>#VALUE!</v>
      </c>
      <c r="PJ17" s="301" t="e">
        <f t="shared" si="379"/>
        <v>#VALUE!</v>
      </c>
      <c r="PK17" s="301" t="e">
        <f t="shared" si="379"/>
        <v>#VALUE!</v>
      </c>
      <c r="PL17" s="301" t="e">
        <f t="shared" si="379"/>
        <v>#VALUE!</v>
      </c>
      <c r="PM17" s="301" t="e">
        <f t="shared" si="379"/>
        <v>#VALUE!</v>
      </c>
      <c r="PN17" s="301" t="e">
        <f t="shared" si="379"/>
        <v>#VALUE!</v>
      </c>
      <c r="PO17" s="301" t="e">
        <f t="shared" si="379"/>
        <v>#VALUE!</v>
      </c>
      <c r="PP17" s="301" t="e">
        <f t="shared" si="379"/>
        <v>#VALUE!</v>
      </c>
      <c r="PQ17" s="301" t="e">
        <f t="shared" si="379"/>
        <v>#VALUE!</v>
      </c>
      <c r="PR17" s="301" t="e">
        <f t="shared" si="379"/>
        <v>#VALUE!</v>
      </c>
      <c r="PS17" s="301" t="e">
        <f t="shared" si="379"/>
        <v>#VALUE!</v>
      </c>
      <c r="PT17" s="301" t="e">
        <f t="shared" si="379"/>
        <v>#VALUE!</v>
      </c>
      <c r="PU17" s="301" t="e">
        <f t="shared" si="379"/>
        <v>#VALUE!</v>
      </c>
      <c r="PV17" s="301" t="e">
        <f t="shared" si="379"/>
        <v>#VALUE!</v>
      </c>
      <c r="PW17" s="301" t="e">
        <f t="shared" si="379"/>
        <v>#VALUE!</v>
      </c>
      <c r="PX17" s="301" t="e">
        <f t="shared" si="379"/>
        <v>#VALUE!</v>
      </c>
      <c r="PY17" s="301" t="e">
        <f t="shared" si="379"/>
        <v>#VALUE!</v>
      </c>
      <c r="PZ17" s="301" t="e">
        <f t="shared" si="379"/>
        <v>#VALUE!</v>
      </c>
      <c r="QA17" s="301" t="e">
        <f t="shared" si="379"/>
        <v>#VALUE!</v>
      </c>
      <c r="QB17" s="301" t="e">
        <f t="shared" si="379"/>
        <v>#VALUE!</v>
      </c>
      <c r="QC17" s="301" t="e">
        <f t="shared" si="379"/>
        <v>#VALUE!</v>
      </c>
      <c r="QD17" s="301" t="e">
        <f t="shared" si="379"/>
        <v>#VALUE!</v>
      </c>
      <c r="QE17" s="301" t="e">
        <f t="shared" si="379"/>
        <v>#VALUE!</v>
      </c>
      <c r="QF17" s="309" t="e">
        <f t="shared" si="379"/>
        <v>#VALUE!</v>
      </c>
    </row>
    <row r="18" spans="1:448" ht="13.35" customHeight="1" thickBot="1">
      <c r="A18" s="172"/>
      <c r="B18" s="211"/>
      <c r="C18" s="28">
        <v>6</v>
      </c>
      <c r="D18" s="27"/>
      <c r="E18" s="27"/>
      <c r="F18" s="240"/>
      <c r="G18" s="241"/>
      <c r="H18" s="240"/>
      <c r="I18" s="242"/>
      <c r="J18" s="22"/>
      <c r="K18" s="571" t="str">
        <f>IF(AM10="","",IF(AM10="max","","Lower Standard Limit"))</f>
        <v>Lower Standard Limit</v>
      </c>
      <c r="L18" s="572"/>
      <c r="M18" s="572"/>
      <c r="N18" s="572"/>
      <c r="O18" s="572"/>
      <c r="P18" s="572"/>
      <c r="Q18" s="30" t="str">
        <f>IF(AM10="","",IF(AM10="max","","="))</f>
        <v>=</v>
      </c>
      <c r="R18" s="573">
        <f>IF(S14="O",IF(AM10="","",IF(AM10="MAX","",BN10)),"")</f>
        <v>10</v>
      </c>
      <c r="S18" s="573"/>
      <c r="T18" s="573"/>
      <c r="U18" s="574"/>
      <c r="V18" s="4"/>
      <c r="W18" s="57"/>
      <c r="X18" s="57"/>
      <c r="Y18" s="57"/>
      <c r="Z18" s="57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7"/>
      <c r="BA18" s="57"/>
      <c r="BB18" s="57"/>
      <c r="BC18" s="57"/>
      <c r="BD18" s="57"/>
      <c r="BE18" s="57"/>
      <c r="BF18" s="57"/>
      <c r="BG18" s="202"/>
      <c r="BH18" s="202"/>
      <c r="BI18" s="202"/>
      <c r="BJ18" s="202"/>
      <c r="BK18" s="24"/>
      <c r="BL18" s="24"/>
      <c r="BM18" s="24"/>
      <c r="BN18" s="24"/>
      <c r="BO18" s="22"/>
      <c r="BP18" s="212"/>
      <c r="BQ18" s="306" t="str">
        <f t="shared" ref="BQ18:BQ48" si="380">IF($S$14="O",(IF(F12="","",F12)),"")</f>
        <v>Data 1</v>
      </c>
      <c r="BR18" s="176" t="str">
        <f t="shared" ref="BR18:BR48" si="381">IF($S$14="O",(IF(G12="","",G12)),"")</f>
        <v>Data 2</v>
      </c>
      <c r="BS18" s="176" t="str">
        <f t="shared" ref="BS18:BS48" si="382">IF($S$14="O",(IF(H12="","",H12)),"")</f>
        <v>Data 3</v>
      </c>
      <c r="BT18" s="176" t="str">
        <f t="shared" ref="BT18:BT48" si="383">IF($S$14="O",(IF(I12="","",I12)),"")</f>
        <v>Data 4</v>
      </c>
      <c r="CS18" s="9"/>
      <c r="CT18" s="249">
        <v>8</v>
      </c>
      <c r="CU18" s="250">
        <f t="shared" si="343"/>
        <v>12.055000000000001</v>
      </c>
      <c r="CV18" s="19">
        <v>0</v>
      </c>
      <c r="CW18" s="19">
        <v>0</v>
      </c>
      <c r="CX18" s="251">
        <v>0</v>
      </c>
      <c r="CY18" s="19">
        <v>0</v>
      </c>
      <c r="CZ18" s="7"/>
      <c r="DB18" s="9"/>
      <c r="DC18" s="684" t="s">
        <v>90</v>
      </c>
      <c r="DD18" s="431" t="s">
        <v>82</v>
      </c>
      <c r="DE18" s="431" t="s">
        <v>81</v>
      </c>
      <c r="DF18" s="431"/>
      <c r="DG18" s="694" t="s">
        <v>86</v>
      </c>
      <c r="DH18" s="694"/>
      <c r="DI18" s="694"/>
      <c r="DJ18" s="694" t="s">
        <v>87</v>
      </c>
      <c r="DK18" s="694"/>
      <c r="DL18" s="737"/>
      <c r="DM18" s="4"/>
      <c r="DN18" s="4"/>
      <c r="DO18" s="4"/>
      <c r="DP18" s="7"/>
      <c r="DR18" s="9"/>
      <c r="DS18" s="4"/>
      <c r="DT18" s="4"/>
      <c r="DU18" s="4"/>
      <c r="DV18" s="310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7"/>
      <c r="JZ18" s="9"/>
      <c r="KA18" s="4"/>
      <c r="KB18" s="4"/>
      <c r="KC18" s="4"/>
      <c r="KD18" s="310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7"/>
    </row>
    <row r="19" spans="1:448" ht="13.35" customHeight="1" thickBot="1">
      <c r="A19" s="172"/>
      <c r="B19" s="211"/>
      <c r="C19" s="28">
        <v>7</v>
      </c>
      <c r="D19" s="27"/>
      <c r="E19" s="27"/>
      <c r="F19" s="240"/>
      <c r="G19" s="241"/>
      <c r="H19" s="240"/>
      <c r="I19" s="242"/>
      <c r="J19" s="22"/>
      <c r="K19" s="567" t="str">
        <f>IF(AM10="","",IF(AM10="min &amp; max","Tolerance",""))</f>
        <v>Tolerance</v>
      </c>
      <c r="L19" s="568"/>
      <c r="M19" s="568"/>
      <c r="N19" s="568"/>
      <c r="O19" s="568"/>
      <c r="P19" s="568"/>
      <c r="Q19" s="29" t="str">
        <f>IF(AM10="","",IF(AM10="min &amp; max","=",""))</f>
        <v>=</v>
      </c>
      <c r="R19" s="569">
        <f>IFERROR(R16-R18,"")</f>
        <v>6</v>
      </c>
      <c r="S19" s="569"/>
      <c r="T19" s="569"/>
      <c r="U19" s="570"/>
      <c r="V19" s="4"/>
      <c r="W19" s="57"/>
      <c r="X19" s="57"/>
      <c r="Y19" s="57"/>
      <c r="Z19" s="57"/>
      <c r="AA19" s="57"/>
      <c r="AB19" s="57"/>
      <c r="AC19" s="5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7"/>
      <c r="BA19" s="57"/>
      <c r="BB19" s="57"/>
      <c r="BC19" s="57"/>
      <c r="BD19" s="57"/>
      <c r="BE19" s="57"/>
      <c r="BF19" s="57"/>
      <c r="BG19" s="202"/>
      <c r="BH19" s="202"/>
      <c r="BI19" s="202"/>
      <c r="BJ19" s="202"/>
      <c r="BK19" s="24"/>
      <c r="BL19" s="24"/>
      <c r="BM19" s="24"/>
      <c r="BN19" s="24"/>
      <c r="BO19" s="22"/>
      <c r="BP19" s="212"/>
      <c r="BQ19" s="177" t="str">
        <f t="shared" si="380"/>
        <v/>
      </c>
      <c r="BR19" s="177" t="str">
        <f t="shared" si="381"/>
        <v/>
      </c>
      <c r="BS19" s="177" t="str">
        <f t="shared" si="382"/>
        <v/>
      </c>
      <c r="BT19" s="177" t="str">
        <f t="shared" si="383"/>
        <v/>
      </c>
      <c r="BV19" s="393" t="s">
        <v>70</v>
      </c>
      <c r="BW19" s="394"/>
      <c r="BX19" s="394"/>
      <c r="BY19" s="394"/>
      <c r="BZ19" s="394"/>
      <c r="CA19" s="394"/>
      <c r="CB19" s="394"/>
      <c r="CC19" s="394"/>
      <c r="CD19" s="394"/>
      <c r="CE19" s="394"/>
      <c r="CF19" s="394"/>
      <c r="CG19" s="395"/>
      <c r="CI19" s="422" t="s">
        <v>184</v>
      </c>
      <c r="CJ19" s="423"/>
      <c r="CK19" s="423"/>
      <c r="CL19" s="423"/>
      <c r="CM19" s="423"/>
      <c r="CN19" s="423"/>
      <c r="CO19" s="424"/>
      <c r="CS19" s="9"/>
      <c r="CT19" s="249">
        <v>9</v>
      </c>
      <c r="CU19" s="250">
        <f t="shared" si="343"/>
        <v>12.420000000000002</v>
      </c>
      <c r="CV19" s="19">
        <v>0</v>
      </c>
      <c r="CW19" s="19">
        <v>0</v>
      </c>
      <c r="CX19" s="251">
        <v>0</v>
      </c>
      <c r="CY19" s="19">
        <v>0</v>
      </c>
      <c r="CZ19" s="7"/>
      <c r="DB19" s="9"/>
      <c r="DC19" s="683"/>
      <c r="DD19" s="357"/>
      <c r="DE19" s="233" t="s">
        <v>96</v>
      </c>
      <c r="DF19" s="233" t="s">
        <v>97</v>
      </c>
      <c r="DG19" s="86" t="s">
        <v>97</v>
      </c>
      <c r="DH19" s="86" t="s">
        <v>113</v>
      </c>
      <c r="DI19" s="86" t="s">
        <v>116</v>
      </c>
      <c r="DJ19" s="86" t="s">
        <v>97</v>
      </c>
      <c r="DK19" s="86" t="s">
        <v>113</v>
      </c>
      <c r="DL19" s="97" t="s">
        <v>116</v>
      </c>
      <c r="DM19" s="4"/>
      <c r="DN19" s="4"/>
      <c r="DO19" s="4"/>
      <c r="DP19" s="7"/>
      <c r="DR19" s="311" t="s">
        <v>92</v>
      </c>
      <c r="DS19" s="284" t="s">
        <v>200</v>
      </c>
      <c r="DT19" s="4"/>
      <c r="DU19" s="4"/>
      <c r="DV19" s="304" t="s">
        <v>192</v>
      </c>
      <c r="DW19" s="305" t="s">
        <v>7</v>
      </c>
      <c r="DX19" s="305" t="s">
        <v>8</v>
      </c>
      <c r="DY19" s="305" t="s">
        <v>218</v>
      </c>
      <c r="DZ19" s="305" t="s">
        <v>219</v>
      </c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7"/>
      <c r="JZ19" s="311" t="s">
        <v>92</v>
      </c>
      <c r="KA19" s="284" t="s">
        <v>200</v>
      </c>
      <c r="KB19" s="4"/>
      <c r="KC19" s="4"/>
      <c r="KD19" s="304" t="s">
        <v>192</v>
      </c>
      <c r="KE19" s="305" t="s">
        <v>7</v>
      </c>
      <c r="KF19" s="305" t="s">
        <v>8</v>
      </c>
      <c r="KG19" s="305" t="s">
        <v>218</v>
      </c>
      <c r="KH19" s="305" t="s">
        <v>219</v>
      </c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7"/>
    </row>
    <row r="20" spans="1:448" ht="13.35" customHeight="1" thickBot="1">
      <c r="A20" s="172"/>
      <c r="B20" s="211"/>
      <c r="C20" s="28">
        <v>8</v>
      </c>
      <c r="D20" s="27"/>
      <c r="E20" s="27"/>
      <c r="F20" s="240"/>
      <c r="G20" s="241"/>
      <c r="H20" s="244"/>
      <c r="I20" s="242"/>
      <c r="J20" s="22"/>
      <c r="K20" s="472" t="s">
        <v>67</v>
      </c>
      <c r="L20" s="473"/>
      <c r="M20" s="575" t="s">
        <v>33</v>
      </c>
      <c r="N20" s="575"/>
      <c r="O20" s="575"/>
      <c r="P20" s="575"/>
      <c r="Q20" s="575"/>
      <c r="R20" s="575"/>
      <c r="S20" s="575"/>
      <c r="T20" s="575"/>
      <c r="U20" s="51"/>
      <c r="V20" s="4"/>
      <c r="W20" s="57"/>
      <c r="X20" s="57"/>
      <c r="Y20" s="57"/>
      <c r="Z20" s="57"/>
      <c r="AA20" s="57"/>
      <c r="AB20" s="57"/>
      <c r="AC20" s="5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7"/>
      <c r="BA20" s="57"/>
      <c r="BB20" s="57"/>
      <c r="BC20" s="57"/>
      <c r="BD20" s="57"/>
      <c r="BE20" s="57"/>
      <c r="BF20" s="57"/>
      <c r="BG20" s="202"/>
      <c r="BH20" s="202"/>
      <c r="BI20" s="202"/>
      <c r="BJ20" s="202"/>
      <c r="BK20" s="24"/>
      <c r="BL20" s="24"/>
      <c r="BM20" s="24"/>
      <c r="BN20" s="24"/>
      <c r="BO20" s="22"/>
      <c r="BP20" s="212"/>
      <c r="BQ20" s="177" t="str">
        <f t="shared" si="380"/>
        <v/>
      </c>
      <c r="BR20" s="177" t="str">
        <f t="shared" si="381"/>
        <v/>
      </c>
      <c r="BS20" s="177" t="str">
        <f t="shared" si="382"/>
        <v/>
      </c>
      <c r="BT20" s="177" t="str">
        <f t="shared" si="383"/>
        <v/>
      </c>
      <c r="BV20" s="60"/>
      <c r="BW20" s="62"/>
      <c r="BX20" s="62"/>
      <c r="BY20" s="62"/>
      <c r="BZ20" s="61"/>
      <c r="CA20" s="61"/>
      <c r="CB20" s="61"/>
      <c r="CC20" s="61"/>
      <c r="CD20" s="61"/>
      <c r="CE20" s="62"/>
      <c r="CF20" s="62"/>
      <c r="CG20" s="58"/>
      <c r="CI20" s="60"/>
      <c r="CJ20" s="62"/>
      <c r="CK20" s="62"/>
      <c r="CL20" s="62"/>
      <c r="CM20" s="62"/>
      <c r="CN20" s="62"/>
      <c r="CO20" s="58"/>
      <c r="CS20" s="9"/>
      <c r="CT20" s="248">
        <v>10</v>
      </c>
      <c r="CU20" s="250">
        <f t="shared" si="343"/>
        <v>12.785000000000002</v>
      </c>
      <c r="CV20" s="19">
        <v>0</v>
      </c>
      <c r="CW20" s="19">
        <v>0</v>
      </c>
      <c r="CX20" s="251">
        <v>0</v>
      </c>
      <c r="CY20" s="19">
        <v>0</v>
      </c>
      <c r="CZ20" s="7"/>
      <c r="DB20" s="9"/>
      <c r="DC20" s="98" t="s">
        <v>91</v>
      </c>
      <c r="DD20" s="84" t="s">
        <v>144</v>
      </c>
      <c r="DE20" s="84" t="s">
        <v>144</v>
      </c>
      <c r="DF20" s="84" t="s">
        <v>98</v>
      </c>
      <c r="DG20" s="84" t="s">
        <v>98</v>
      </c>
      <c r="DH20" s="84" t="s">
        <v>144</v>
      </c>
      <c r="DI20" s="84" t="s">
        <v>144</v>
      </c>
      <c r="DJ20" s="84" t="s">
        <v>98</v>
      </c>
      <c r="DK20" s="84" t="s">
        <v>144</v>
      </c>
      <c r="DL20" s="99" t="s">
        <v>145</v>
      </c>
      <c r="DM20" s="4"/>
      <c r="DN20" s="166"/>
      <c r="DO20" s="4"/>
      <c r="DP20" s="7"/>
      <c r="DR20" s="312" t="e">
        <f>+DS32+DS41</f>
        <v>#VALUE!</v>
      </c>
      <c r="DS20" s="19" cm="1">
        <f t="array" ref="DS20:DS21">+FREQUENCY(BQ19:BQ48,DR20:DR25)</f>
        <v>0</v>
      </c>
      <c r="DT20" s="4"/>
      <c r="DU20" s="4"/>
      <c r="DV20" s="303" t="e">
        <f>+DS31</f>
        <v>#DIV/0!</v>
      </c>
      <c r="DW20" s="303">
        <f>+DS34</f>
        <v>16</v>
      </c>
      <c r="DX20" s="303">
        <f>+DS35</f>
        <v>10</v>
      </c>
      <c r="DY20" s="302">
        <f>+IF(DW20="","",0)</f>
        <v>0</v>
      </c>
      <c r="DZ20" s="302">
        <f>+IF(DX20="","",0)</f>
        <v>0</v>
      </c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7"/>
      <c r="JZ20" s="312" t="e">
        <f>+KA32+KA41</f>
        <v>#VALUE!</v>
      </c>
      <c r="KA20" s="19" t="e" cm="1">
        <f t="array" ref="KA20">+FREQUENCY(HY19:HY48,JZ20:JZ25)</f>
        <v>#VALUE!</v>
      </c>
      <c r="KB20" s="4"/>
      <c r="KC20" s="4"/>
      <c r="KD20" s="303" t="e">
        <f>+KA31</f>
        <v>#DIV/0!</v>
      </c>
      <c r="KE20" s="303">
        <f>+KA34</f>
        <v>16</v>
      </c>
      <c r="KF20" s="303">
        <f>+KA35</f>
        <v>10</v>
      </c>
      <c r="KG20" s="302">
        <f>+IF(KE20="","",0)</f>
        <v>0</v>
      </c>
      <c r="KH20" s="302">
        <f>+IF(KF20="","",0)</f>
        <v>0</v>
      </c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7"/>
    </row>
    <row r="21" spans="1:448" ht="13.35" customHeight="1">
      <c r="A21" s="172"/>
      <c r="B21" s="211"/>
      <c r="C21" s="28">
        <v>9</v>
      </c>
      <c r="D21" s="27"/>
      <c r="E21" s="27"/>
      <c r="F21" s="240"/>
      <c r="G21" s="241"/>
      <c r="H21" s="240"/>
      <c r="I21" s="242"/>
      <c r="J21" s="22"/>
      <c r="K21" s="475"/>
      <c r="L21" s="476"/>
      <c r="M21" s="587" t="str">
        <f>IF(S14="O",IF(W31="","6σ or 8σ",W31),"6σ or 8σ")</f>
        <v>8σ</v>
      </c>
      <c r="N21" s="587"/>
      <c r="O21" s="587"/>
      <c r="P21" s="587"/>
      <c r="Q21" s="587"/>
      <c r="R21" s="587"/>
      <c r="S21" s="587"/>
      <c r="T21" s="587"/>
      <c r="U21" s="52"/>
      <c r="V21" s="4"/>
      <c r="W21" s="57"/>
      <c r="X21" s="57"/>
      <c r="Y21" s="57"/>
      <c r="Z21" s="57"/>
      <c r="AA21" s="57"/>
      <c r="AB21" s="57"/>
      <c r="AC21" s="5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7"/>
      <c r="BA21" s="57"/>
      <c r="BB21" s="57"/>
      <c r="BC21" s="57"/>
      <c r="BD21" s="57"/>
      <c r="BE21" s="57"/>
      <c r="BF21" s="57"/>
      <c r="BG21" s="202"/>
      <c r="BH21" s="202"/>
      <c r="BI21" s="202"/>
      <c r="BJ21" s="202"/>
      <c r="BK21" s="24"/>
      <c r="BL21" s="24"/>
      <c r="BM21" s="24"/>
      <c r="BN21" s="24"/>
      <c r="BO21" s="22"/>
      <c r="BP21" s="212"/>
      <c r="BQ21" s="177" t="str">
        <f t="shared" si="380"/>
        <v/>
      </c>
      <c r="BR21" s="177" t="str">
        <f t="shared" si="381"/>
        <v/>
      </c>
      <c r="BS21" s="177" t="str">
        <f t="shared" si="382"/>
        <v/>
      </c>
      <c r="BT21" s="177" t="str">
        <f t="shared" si="383"/>
        <v/>
      </c>
      <c r="BU21" s="32"/>
      <c r="BV21" s="9"/>
      <c r="BW21" s="454" t="s">
        <v>71</v>
      </c>
      <c r="BX21" s="231"/>
      <c r="BY21" s="4"/>
      <c r="BZ21" s="449" t="s">
        <v>72</v>
      </c>
      <c r="CA21" s="449"/>
      <c r="CB21" s="449"/>
      <c r="CC21" s="449"/>
      <c r="CD21" s="229"/>
      <c r="CE21" s="392" t="s">
        <v>125</v>
      </c>
      <c r="CF21" s="392"/>
      <c r="CG21" s="7"/>
      <c r="CI21" s="9"/>
      <c r="CJ21" s="4"/>
      <c r="CK21" s="262" t="str">
        <f>F12</f>
        <v>Data 1</v>
      </c>
      <c r="CL21" s="262" t="str">
        <f>G12</f>
        <v>Data 2</v>
      </c>
      <c r="CM21" s="262" t="str">
        <f>H12</f>
        <v>Data 3</v>
      </c>
      <c r="CN21" s="262" t="str">
        <f>I12</f>
        <v>Data 4</v>
      </c>
      <c r="CO21" s="7"/>
      <c r="CS21" s="9"/>
      <c r="CT21" s="249">
        <v>11</v>
      </c>
      <c r="CU21" s="250">
        <f t="shared" si="343"/>
        <v>13.150000000000002</v>
      </c>
      <c r="CV21" s="19">
        <v>0</v>
      </c>
      <c r="CW21" s="19">
        <v>0</v>
      </c>
      <c r="CX21" s="251">
        <v>0</v>
      </c>
      <c r="CY21" s="19">
        <v>0</v>
      </c>
      <c r="CZ21" s="7"/>
      <c r="DB21" s="9"/>
      <c r="DC21" s="98" t="s">
        <v>92</v>
      </c>
      <c r="DD21" s="84" t="s">
        <v>143</v>
      </c>
      <c r="DE21" s="84" t="s">
        <v>95</v>
      </c>
      <c r="DF21" s="91" t="s">
        <v>108</v>
      </c>
      <c r="DG21" s="91" t="s">
        <v>108</v>
      </c>
      <c r="DH21" s="85" t="s">
        <v>95</v>
      </c>
      <c r="DI21" s="85" t="s">
        <v>95</v>
      </c>
      <c r="DJ21" s="91" t="s">
        <v>108</v>
      </c>
      <c r="DK21" s="85" t="s">
        <v>95</v>
      </c>
      <c r="DL21" s="99" t="s">
        <v>147</v>
      </c>
      <c r="DM21" s="4"/>
      <c r="DN21" s="167" t="s">
        <v>120</v>
      </c>
      <c r="DO21" s="4"/>
      <c r="DP21" s="7"/>
      <c r="DR21" s="312" t="e">
        <f>+DR20+$DS$41</f>
        <v>#VALUE!</v>
      </c>
      <c r="DS21" s="19">
        <v>0</v>
      </c>
      <c r="DT21" s="4"/>
      <c r="DU21" s="4"/>
      <c r="DV21" s="303" t="e">
        <f>+DS31</f>
        <v>#DIV/0!</v>
      </c>
      <c r="DW21" s="303">
        <f>+DS34</f>
        <v>16</v>
      </c>
      <c r="DX21" s="303">
        <f>+DS35</f>
        <v>10</v>
      </c>
      <c r="DY21" s="302">
        <f>+IF(DW20="","",30)</f>
        <v>30</v>
      </c>
      <c r="DZ21" s="302">
        <f>+IF(DX20="","",30)</f>
        <v>30</v>
      </c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7"/>
      <c r="JZ21" s="312" t="e">
        <f>+JZ20+$KA$41</f>
        <v>#VALUE!</v>
      </c>
      <c r="KA21" s="19"/>
      <c r="KB21" s="4"/>
      <c r="KC21" s="4"/>
      <c r="KD21" s="303" t="e">
        <f>+KA31</f>
        <v>#DIV/0!</v>
      </c>
      <c r="KE21" s="303">
        <f>+KA34</f>
        <v>16</v>
      </c>
      <c r="KF21" s="303">
        <f>+KA35</f>
        <v>10</v>
      </c>
      <c r="KG21" s="302">
        <f>+IF(KE20="","",30)</f>
        <v>30</v>
      </c>
      <c r="KH21" s="302">
        <f>+IF(KF20="","",30)</f>
        <v>30</v>
      </c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7"/>
    </row>
    <row r="22" spans="1:448" ht="13.35" customHeight="1" thickBot="1">
      <c r="A22" s="172"/>
      <c r="B22" s="211"/>
      <c r="C22" s="28">
        <v>10</v>
      </c>
      <c r="D22" s="27"/>
      <c r="E22" s="27"/>
      <c r="F22" s="240"/>
      <c r="G22" s="241"/>
      <c r="H22" s="240"/>
      <c r="I22" s="242"/>
      <c r="J22" s="22"/>
      <c r="K22" s="475" t="s">
        <v>68</v>
      </c>
      <c r="L22" s="476"/>
      <c r="M22" s="586" t="s">
        <v>69</v>
      </c>
      <c r="N22" s="4"/>
      <c r="O22" s="24"/>
      <c r="P22" s="24"/>
      <c r="Q22" s="24"/>
      <c r="R22" s="48"/>
      <c r="S22" s="48"/>
      <c r="T22" s="4"/>
      <c r="U22" s="53"/>
      <c r="V22" s="4"/>
      <c r="W22" s="57"/>
      <c r="X22" s="57"/>
      <c r="Y22" s="57"/>
      <c r="Z22" s="57"/>
      <c r="AA22" s="57"/>
      <c r="AB22" s="57"/>
      <c r="AC22" s="5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7"/>
      <c r="BA22" s="57"/>
      <c r="BB22" s="57"/>
      <c r="BC22" s="57"/>
      <c r="BD22" s="57"/>
      <c r="BE22" s="57"/>
      <c r="BF22" s="57"/>
      <c r="BG22" s="202"/>
      <c r="BH22" s="202"/>
      <c r="BI22" s="202"/>
      <c r="BJ22" s="202"/>
      <c r="BK22" s="24"/>
      <c r="BL22" s="24"/>
      <c r="BM22" s="24"/>
      <c r="BN22" s="24"/>
      <c r="BO22" s="22"/>
      <c r="BP22" s="212"/>
      <c r="BQ22" s="177" t="str">
        <f t="shared" si="380"/>
        <v/>
      </c>
      <c r="BR22" s="177" t="str">
        <f t="shared" si="381"/>
        <v/>
      </c>
      <c r="BS22" s="177" t="str">
        <f t="shared" si="382"/>
        <v/>
      </c>
      <c r="BT22" s="177" t="str">
        <f t="shared" si="383"/>
        <v/>
      </c>
      <c r="BV22" s="9"/>
      <c r="BW22" s="455"/>
      <c r="BX22" s="90" t="s">
        <v>109</v>
      </c>
      <c r="BY22" s="4"/>
      <c r="BZ22" s="450" t="str">
        <f>IF(K14="INPUT DATA","O","X")</f>
        <v>O</v>
      </c>
      <c r="CA22" s="450"/>
      <c r="CB22" s="450"/>
      <c r="CC22" s="450"/>
      <c r="CD22" s="229"/>
      <c r="CE22" s="458" t="s">
        <v>153</v>
      </c>
      <c r="CF22" s="90" t="s">
        <v>126</v>
      </c>
      <c r="CG22" s="7"/>
      <c r="CI22" s="9"/>
      <c r="CJ22" s="4"/>
      <c r="CK22" s="19" t="str">
        <f>IF(F47&lt;=0,"",IF(F47&lt;=9,CA38,IF(F47&lt;=19,CA39,IF(F47&lt;=29,CA40,IF(F47&lt;=49,CA41,CA42)))))</f>
        <v/>
      </c>
      <c r="CL22" s="19" t="str">
        <f>IF(G47&lt;=0,"",IF(G47&lt;=9,CA38,IF(G47&lt;=19,CA39,IF(G47&lt;=29,CA40,IF(G47&lt;=49,CA41,CA42)))))</f>
        <v/>
      </c>
      <c r="CM22" s="19" t="str">
        <f>IF(H47&lt;=0,"",IF(H47&lt;=9,CA38,IF(H47&lt;=19,CA39,IF(H47&lt;=29,CA40,IF(H47&lt;=49,CA41,CA42)))))</f>
        <v/>
      </c>
      <c r="CN22" s="19" t="str">
        <f>IF(I47&lt;=0,"",IF(I47&lt;=9,CA38,IF(I47&lt;=19,CA39,IF(I47&lt;=29,CA40,IF(I47&lt;=49,CA41,CA42)))))</f>
        <v/>
      </c>
      <c r="CO22" s="7"/>
      <c r="CS22" s="9"/>
      <c r="CT22" s="249">
        <v>12</v>
      </c>
      <c r="CU22" s="250">
        <f t="shared" si="343"/>
        <v>13.515000000000002</v>
      </c>
      <c r="CV22" s="19">
        <v>0</v>
      </c>
      <c r="CW22" s="19">
        <v>0</v>
      </c>
      <c r="CX22" s="251">
        <v>0</v>
      </c>
      <c r="CY22" s="19">
        <v>0</v>
      </c>
      <c r="CZ22" s="7"/>
      <c r="DB22" s="9"/>
      <c r="DC22" s="98" t="s">
        <v>93</v>
      </c>
      <c r="DD22" s="84" t="s">
        <v>94</v>
      </c>
      <c r="DE22" s="84" t="s">
        <v>94</v>
      </c>
      <c r="DF22" s="84" t="s">
        <v>98</v>
      </c>
      <c r="DG22" s="84" t="s">
        <v>98</v>
      </c>
      <c r="DH22" s="84" t="s">
        <v>94</v>
      </c>
      <c r="DI22" s="84" t="s">
        <v>94</v>
      </c>
      <c r="DJ22" s="84" t="s">
        <v>98</v>
      </c>
      <c r="DK22" s="84" t="s">
        <v>94</v>
      </c>
      <c r="DL22" s="100" t="s">
        <v>112</v>
      </c>
      <c r="DM22" s="4"/>
      <c r="DN22" s="168" t="s">
        <v>90</v>
      </c>
      <c r="DO22" s="4"/>
      <c r="DP22" s="7"/>
      <c r="DR22" s="312" t="e">
        <f>+DR21+$DS$41</f>
        <v>#VALUE!</v>
      </c>
      <c r="DS22" s="19"/>
      <c r="DT22" s="4"/>
      <c r="DU22" s="4"/>
      <c r="DV22" s="310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7"/>
      <c r="JZ22" s="312" t="e">
        <f>+JZ21+$KA$41</f>
        <v>#VALUE!</v>
      </c>
      <c r="KA22" s="19"/>
      <c r="KB22" s="4"/>
      <c r="KC22" s="4"/>
      <c r="KD22" s="310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7"/>
    </row>
    <row r="23" spans="1:448" ht="13.35" customHeight="1" thickBot="1">
      <c r="A23" s="172"/>
      <c r="B23" s="211"/>
      <c r="C23" s="28">
        <v>11</v>
      </c>
      <c r="D23" s="27"/>
      <c r="E23" s="27"/>
      <c r="F23" s="240"/>
      <c r="G23" s="241"/>
      <c r="H23" s="240"/>
      <c r="I23" s="242"/>
      <c r="J23" s="22"/>
      <c r="K23" s="475"/>
      <c r="L23" s="476"/>
      <c r="M23" s="586"/>
      <c r="N23" s="584" t="str">
        <f>IF(S14="O",IF(AE8="","3σ or 4σ",AE8),"3σ or 4σ")</f>
        <v>4σ</v>
      </c>
      <c r="O23" s="584"/>
      <c r="P23" s="584"/>
      <c r="Q23" s="50"/>
      <c r="R23" s="585" t="str">
        <f>IF(S14="O",IF(AE8="","3σ or 4σ",AE8),"3σ or 4σ")</f>
        <v>4σ</v>
      </c>
      <c r="S23" s="585"/>
      <c r="T23" s="585"/>
      <c r="U23" s="53"/>
      <c r="V23" s="24"/>
      <c r="W23" s="202"/>
      <c r="X23" s="202"/>
      <c r="Y23" s="202"/>
      <c r="Z23" s="202"/>
      <c r="AA23" s="202"/>
      <c r="AB23" s="202"/>
      <c r="AC23" s="20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202"/>
      <c r="BA23" s="202"/>
      <c r="BB23" s="202"/>
      <c r="BC23" s="202"/>
      <c r="BD23" s="202"/>
      <c r="BE23" s="202"/>
      <c r="BF23" s="202"/>
      <c r="BG23" s="202"/>
      <c r="BH23" s="202"/>
      <c r="BI23" s="202"/>
      <c r="BJ23" s="202"/>
      <c r="BK23" s="24"/>
      <c r="BL23" s="24"/>
      <c r="BM23" s="24"/>
      <c r="BN23" s="24"/>
      <c r="BO23" s="22"/>
      <c r="BP23" s="212"/>
      <c r="BQ23" s="177" t="str">
        <f t="shared" si="380"/>
        <v/>
      </c>
      <c r="BR23" s="177" t="str">
        <f t="shared" si="381"/>
        <v/>
      </c>
      <c r="BS23" s="177" t="str">
        <f t="shared" si="382"/>
        <v/>
      </c>
      <c r="BT23" s="177" t="str">
        <f t="shared" si="383"/>
        <v/>
      </c>
      <c r="BV23" s="9"/>
      <c r="BW23" s="455"/>
      <c r="BX23" s="206" t="s">
        <v>110</v>
      </c>
      <c r="BY23" s="4"/>
      <c r="BZ23" s="458"/>
      <c r="CA23" s="458"/>
      <c r="CB23" s="458"/>
      <c r="CC23" s="458"/>
      <c r="CD23" s="229"/>
      <c r="CE23" s="457"/>
      <c r="CF23" s="90" t="s">
        <v>127</v>
      </c>
      <c r="CG23" s="7"/>
      <c r="CI23" s="9"/>
      <c r="CJ23" s="425" t="s">
        <v>106</v>
      </c>
      <c r="CK23" s="426"/>
      <c r="CL23" s="426"/>
      <c r="CM23" s="426"/>
      <c r="CN23" s="427"/>
      <c r="CO23" s="7"/>
      <c r="CS23" s="9"/>
      <c r="CT23" s="248">
        <v>13</v>
      </c>
      <c r="CU23" s="250">
        <f t="shared" si="343"/>
        <v>13.880000000000003</v>
      </c>
      <c r="CV23" s="19">
        <v>0</v>
      </c>
      <c r="CW23" s="19">
        <v>0</v>
      </c>
      <c r="CX23" s="251">
        <v>0</v>
      </c>
      <c r="CY23" s="19">
        <v>0</v>
      </c>
      <c r="CZ23" s="7"/>
      <c r="DB23" s="9"/>
      <c r="DC23" s="101" t="s">
        <v>65</v>
      </c>
      <c r="DD23" s="102" t="s">
        <v>98</v>
      </c>
      <c r="DE23" s="103" t="s">
        <v>98</v>
      </c>
      <c r="DF23" s="104" t="s">
        <v>148</v>
      </c>
      <c r="DG23" s="104" t="s">
        <v>148</v>
      </c>
      <c r="DH23" s="104" t="s">
        <v>98</v>
      </c>
      <c r="DI23" s="104" t="s">
        <v>98</v>
      </c>
      <c r="DJ23" s="104" t="s">
        <v>148</v>
      </c>
      <c r="DK23" s="104" t="s">
        <v>98</v>
      </c>
      <c r="DL23" s="105" t="s">
        <v>98</v>
      </c>
      <c r="DM23" s="4"/>
      <c r="DN23" s="4"/>
      <c r="DO23" s="4"/>
      <c r="DP23" s="7"/>
      <c r="DR23" s="312" t="e">
        <f>+DR22+$DS$41</f>
        <v>#VALUE!</v>
      </c>
      <c r="DS23" s="19"/>
      <c r="DT23" s="4"/>
      <c r="DU23" s="4"/>
      <c r="DV23" s="286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7"/>
      <c r="JZ23" s="312" t="e">
        <f>+JZ22+$KA$41</f>
        <v>#VALUE!</v>
      </c>
      <c r="KA23" s="19"/>
      <c r="KB23" s="4"/>
      <c r="KC23" s="4"/>
      <c r="KD23" s="286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7"/>
    </row>
    <row r="24" spans="1:448" ht="13.35" customHeight="1" thickBot="1">
      <c r="A24" s="172"/>
      <c r="B24" s="211"/>
      <c r="C24" s="28">
        <v>12</v>
      </c>
      <c r="D24" s="27"/>
      <c r="E24" s="27"/>
      <c r="F24" s="240"/>
      <c r="G24" s="241"/>
      <c r="H24" s="240"/>
      <c r="I24" s="242"/>
      <c r="J24" s="22"/>
      <c r="K24" s="54"/>
      <c r="L24" s="4"/>
      <c r="M24" s="4"/>
      <c r="N24" s="4"/>
      <c r="O24" s="4"/>
      <c r="P24" s="4"/>
      <c r="Q24" s="4"/>
      <c r="R24" s="4"/>
      <c r="S24" s="4"/>
      <c r="T24" s="4"/>
      <c r="U24" s="53"/>
      <c r="V24" s="24"/>
      <c r="W24" s="202"/>
      <c r="X24" s="202"/>
      <c r="Y24" s="202"/>
      <c r="Z24" s="202"/>
      <c r="AA24" s="202"/>
      <c r="AB24" s="202"/>
      <c r="AC24" s="20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202"/>
      <c r="BA24" s="202"/>
      <c r="BB24" s="202"/>
      <c r="BC24" s="202"/>
      <c r="BD24" s="202"/>
      <c r="BE24" s="202"/>
      <c r="BF24" s="202"/>
      <c r="BG24" s="202"/>
      <c r="BH24" s="202"/>
      <c r="BI24" s="202"/>
      <c r="BJ24" s="202"/>
      <c r="BK24" s="24"/>
      <c r="BL24" s="24"/>
      <c r="BM24" s="24"/>
      <c r="BN24" s="24"/>
      <c r="BO24" s="22"/>
      <c r="BP24" s="212"/>
      <c r="BQ24" s="177" t="str">
        <f t="shared" si="380"/>
        <v/>
      </c>
      <c r="BR24" s="177" t="str">
        <f t="shared" si="381"/>
        <v/>
      </c>
      <c r="BS24" s="177" t="str">
        <f t="shared" si="382"/>
        <v/>
      </c>
      <c r="BT24" s="177" t="str">
        <f t="shared" si="383"/>
        <v/>
      </c>
      <c r="BV24" s="9"/>
      <c r="BW24" s="455"/>
      <c r="BX24" s="71" t="s">
        <v>64</v>
      </c>
      <c r="BY24" s="4"/>
      <c r="BZ24" s="229"/>
      <c r="CA24" s="229"/>
      <c r="CB24" s="229"/>
      <c r="CC24" s="229"/>
      <c r="CD24" s="229"/>
      <c r="CE24" s="457"/>
      <c r="CF24" s="90" t="s">
        <v>137</v>
      </c>
      <c r="CG24" s="7"/>
      <c r="CI24" s="9"/>
      <c r="CJ24" s="216" t="s">
        <v>178</v>
      </c>
      <c r="CK24" s="19" t="e">
        <f>AA32/AA30</f>
        <v>#VALUE!</v>
      </c>
      <c r="CL24" s="19" t="e">
        <f>AE32/AE30</f>
        <v>#VALUE!</v>
      </c>
      <c r="CM24" s="19" t="e">
        <f>AI32/AI30</f>
        <v>#VALUE!</v>
      </c>
      <c r="CN24" s="19" t="e">
        <f>AM32/AM30</f>
        <v>#VALUE!</v>
      </c>
      <c r="CO24" s="7"/>
      <c r="CS24" s="9"/>
      <c r="CT24" s="249">
        <v>14</v>
      </c>
      <c r="CU24" s="250">
        <f t="shared" si="343"/>
        <v>14.245000000000003</v>
      </c>
      <c r="CV24" s="19">
        <v>0</v>
      </c>
      <c r="CW24" s="19">
        <v>0</v>
      </c>
      <c r="CX24" s="251">
        <v>0</v>
      </c>
      <c r="CY24" s="19">
        <v>0</v>
      </c>
      <c r="CZ24" s="7"/>
      <c r="DB24" s="9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7"/>
      <c r="DR24" s="312" t="e">
        <f>+DR23+$DS$41</f>
        <v>#VALUE!</v>
      </c>
      <c r="DS24" s="19"/>
      <c r="DT24" s="4"/>
      <c r="DU24" s="4"/>
      <c r="DV24" s="286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7"/>
      <c r="JZ24" s="312" t="e">
        <f>+JZ23+$KA$41</f>
        <v>#VALUE!</v>
      </c>
      <c r="KA24" s="19"/>
      <c r="KB24" s="4"/>
      <c r="KC24" s="4"/>
      <c r="KD24" s="286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7"/>
    </row>
    <row r="25" spans="1:448" ht="13.35" customHeight="1" thickBot="1">
      <c r="A25" s="172"/>
      <c r="B25" s="211"/>
      <c r="C25" s="28">
        <v>13</v>
      </c>
      <c r="D25" s="27"/>
      <c r="E25" s="27"/>
      <c r="F25" s="240"/>
      <c r="G25" s="241"/>
      <c r="H25" s="240"/>
      <c r="I25" s="242"/>
      <c r="J25" s="22"/>
      <c r="K25" s="55"/>
      <c r="L25" s="12"/>
      <c r="M25" s="12"/>
      <c r="N25" s="12"/>
      <c r="O25" s="12"/>
      <c r="P25" s="12"/>
      <c r="Q25" s="12"/>
      <c r="R25" s="12"/>
      <c r="S25" s="12"/>
      <c r="T25" s="12"/>
      <c r="U25" s="56"/>
      <c r="V25" s="24"/>
      <c r="W25" s="202"/>
      <c r="X25" s="202"/>
      <c r="Y25" s="202"/>
      <c r="Z25" s="202"/>
      <c r="AA25" s="202"/>
      <c r="AB25" s="202"/>
      <c r="AC25" s="20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202"/>
      <c r="BA25" s="202"/>
      <c r="BB25" s="202"/>
      <c r="BC25" s="202"/>
      <c r="BD25" s="202"/>
      <c r="BE25" s="202"/>
      <c r="BF25" s="202"/>
      <c r="BG25" s="202"/>
      <c r="BH25" s="202"/>
      <c r="BI25" s="202"/>
      <c r="BJ25" s="202"/>
      <c r="BK25" s="24"/>
      <c r="BL25" s="24"/>
      <c r="BM25" s="24"/>
      <c r="BN25" s="24"/>
      <c r="BO25" s="22"/>
      <c r="BP25" s="212"/>
      <c r="BQ25" s="177" t="str">
        <f t="shared" si="380"/>
        <v/>
      </c>
      <c r="BR25" s="177" t="str">
        <f t="shared" si="381"/>
        <v/>
      </c>
      <c r="BS25" s="177" t="str">
        <f t="shared" si="382"/>
        <v/>
      </c>
      <c r="BT25" s="177" t="str">
        <f t="shared" si="383"/>
        <v/>
      </c>
      <c r="BV25" s="9"/>
      <c r="BW25" s="455"/>
      <c r="BX25" s="71" t="s">
        <v>63</v>
      </c>
      <c r="BY25" s="4"/>
      <c r="BZ25" s="392" t="s">
        <v>73</v>
      </c>
      <c r="CA25" s="392"/>
      <c r="CB25" s="229"/>
      <c r="CC25" s="232" t="s">
        <v>80</v>
      </c>
      <c r="CD25" s="229"/>
      <c r="CE25" s="457"/>
      <c r="CF25" s="90" t="s">
        <v>128</v>
      </c>
      <c r="CG25" s="7"/>
      <c r="CH25" s="80"/>
      <c r="CI25" s="9"/>
      <c r="CJ25" s="216" t="s">
        <v>179</v>
      </c>
      <c r="CK25" s="19" t="e">
        <f>AA33/AA30</f>
        <v>#VALUE!</v>
      </c>
      <c r="CL25" s="19" t="e">
        <f>AE33/AE30</f>
        <v>#VALUE!</v>
      </c>
      <c r="CM25" s="19" t="e">
        <f>AI33/AI30</f>
        <v>#VALUE!</v>
      </c>
      <c r="CN25" s="19" t="e">
        <f>AM33/AM30</f>
        <v>#VALUE!</v>
      </c>
      <c r="CO25" s="7"/>
      <c r="CS25" s="9"/>
      <c r="CT25" s="249">
        <v>15</v>
      </c>
      <c r="CU25" s="250">
        <f t="shared" si="343"/>
        <v>14.610000000000003</v>
      </c>
      <c r="CV25" s="19">
        <v>0</v>
      </c>
      <c r="CW25" s="19">
        <v>0</v>
      </c>
      <c r="CX25" s="251">
        <v>0</v>
      </c>
      <c r="CY25" s="19">
        <v>0</v>
      </c>
      <c r="CZ25" s="7"/>
      <c r="DB25" s="9"/>
      <c r="DC25" s="4"/>
      <c r="DD25" s="132" t="s">
        <v>89</v>
      </c>
      <c r="DE25" s="133" t="s">
        <v>105</v>
      </c>
      <c r="DF25" s="134" t="s">
        <v>82</v>
      </c>
      <c r="DG25" s="134" t="s">
        <v>81</v>
      </c>
      <c r="DH25" s="134" t="s">
        <v>86</v>
      </c>
      <c r="DI25" s="135" t="s">
        <v>87</v>
      </c>
      <c r="DJ25" s="132" t="s">
        <v>90</v>
      </c>
      <c r="DK25" s="133" t="s">
        <v>105</v>
      </c>
      <c r="DL25" s="134" t="s">
        <v>82</v>
      </c>
      <c r="DM25" s="134" t="s">
        <v>81</v>
      </c>
      <c r="DN25" s="134" t="s">
        <v>86</v>
      </c>
      <c r="DO25" s="136" t="s">
        <v>87</v>
      </c>
      <c r="DP25" s="7"/>
      <c r="DR25" s="312" t="e">
        <f>+DR24+$DS$41</f>
        <v>#VALUE!</v>
      </c>
      <c r="DS25" s="19"/>
      <c r="DT25" s="4"/>
      <c r="DU25" s="4"/>
      <c r="DV25" s="286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7"/>
      <c r="JZ25" s="312" t="e">
        <f>+JZ24+$KA$41</f>
        <v>#VALUE!</v>
      </c>
      <c r="KA25" s="19"/>
      <c r="KB25" s="4"/>
      <c r="KC25" s="4"/>
      <c r="KD25" s="286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7"/>
    </row>
    <row r="26" spans="1:448" ht="13.35" customHeight="1" thickBot="1">
      <c r="A26" s="172"/>
      <c r="B26" s="211"/>
      <c r="C26" s="28">
        <v>14</v>
      </c>
      <c r="D26" s="27"/>
      <c r="E26" s="27"/>
      <c r="F26" s="240"/>
      <c r="G26" s="241"/>
      <c r="H26" s="240"/>
      <c r="I26" s="242"/>
      <c r="J26" s="22"/>
      <c r="K26" s="78"/>
      <c r="L26" s="11"/>
      <c r="M26" s="11"/>
      <c r="N26" s="578" t="str">
        <f>IF(S14="O",IF(AM10="","𝑿 ̅-LSL or USL-𝑿 ̅",IF(AM10="min","𝑿 ̅-LSL",IF(AM10="max","USL-𝑿 ̅",""))),"𝑿 ̅-LSL or USL-𝑿 ̅")</f>
        <v/>
      </c>
      <c r="O26" s="578"/>
      <c r="P26" s="578"/>
      <c r="Q26" s="578"/>
      <c r="R26" s="578"/>
      <c r="S26" s="578"/>
      <c r="T26" s="578"/>
      <c r="U26" s="579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12"/>
      <c r="BQ26" s="177" t="str">
        <f t="shared" si="380"/>
        <v/>
      </c>
      <c r="BR26" s="177" t="str">
        <f t="shared" si="381"/>
        <v/>
      </c>
      <c r="BS26" s="177" t="str">
        <f t="shared" si="382"/>
        <v/>
      </c>
      <c r="BT26" s="177" t="str">
        <f t="shared" si="383"/>
        <v/>
      </c>
      <c r="BV26" s="9"/>
      <c r="BW26" s="455"/>
      <c r="BX26" s="71" t="s">
        <v>62</v>
      </c>
      <c r="BY26" s="4"/>
      <c r="BZ26" s="231"/>
      <c r="CA26" s="231"/>
      <c r="CB26" s="229"/>
      <c r="CC26" s="19"/>
      <c r="CD26" s="229"/>
      <c r="CE26" s="457"/>
      <c r="CF26" s="90" t="s">
        <v>129</v>
      </c>
      <c r="CG26" s="7"/>
      <c r="CI26" s="9"/>
      <c r="CJ26" s="216" t="s">
        <v>2</v>
      </c>
      <c r="CK26" s="261" t="e">
        <f>MIN(CK24:CK25)</f>
        <v>#VALUE!</v>
      </c>
      <c r="CL26" s="261" t="e">
        <f t="shared" ref="CL26:CN26" si="384">MIN(CL24:CL25)</f>
        <v>#VALUE!</v>
      </c>
      <c r="CM26" s="261" t="e">
        <f t="shared" si="384"/>
        <v>#VALUE!</v>
      </c>
      <c r="CN26" s="261" t="e">
        <f t="shared" si="384"/>
        <v>#VALUE!</v>
      </c>
      <c r="CO26" s="7"/>
      <c r="CS26" s="9"/>
      <c r="CT26" s="248">
        <v>16</v>
      </c>
      <c r="CU26" s="250">
        <f t="shared" si="343"/>
        <v>14.975000000000003</v>
      </c>
      <c r="CV26" s="19">
        <v>0</v>
      </c>
      <c r="CW26" s="19">
        <v>0</v>
      </c>
      <c r="CX26" s="251">
        <v>0</v>
      </c>
      <c r="CY26" s="19">
        <v>0</v>
      </c>
      <c r="CZ26" s="7"/>
      <c r="DB26" s="9"/>
      <c r="DC26" s="451" t="str">
        <f>F12</f>
        <v>Data 1</v>
      </c>
      <c r="DD26" s="129" t="s">
        <v>91</v>
      </c>
      <c r="DE26" s="143" t="str">
        <f>IF(DD9=DC4,DF26,IF(DD9=DC6,DG26,IF(DD9=DC7,DH26,DI26)))</f>
        <v>Ctrl. Chart</v>
      </c>
      <c r="DF26" s="143" t="str">
        <f>DD14</f>
        <v>Ctrl. Chart</v>
      </c>
      <c r="DG26" s="143" t="str">
        <f>IF(DG9&lt;DL9,DF14,IF(DG9&gt;=DL9,DE14,""))</f>
        <v>Ctrl. Chart</v>
      </c>
      <c r="DH26" s="143" t="str">
        <f>IF(DG9&gt;=DL9,IF(DG10&gt;=DN10,DJ14,IF(DG10&gt;=DN9,DI14,DH14)),DG14)</f>
        <v>Check</v>
      </c>
      <c r="DI26" s="144" t="str">
        <f>IF(DG9&gt;=DL9,IF(DG10&gt;=DN10,DN14,IF(DG10&gt;=DN9,DM14,DL14)),DK14)</f>
        <v>Check</v>
      </c>
      <c r="DJ26" s="129" t="s">
        <v>91</v>
      </c>
      <c r="DK26" s="130" t="str">
        <f>IF(DD9=DC4,DL26,IF(DD9=DC6,DM26,IF(DD9=DC7,DN26,DO26)))</f>
        <v>Ctrl. Chart</v>
      </c>
      <c r="DL26" s="130" t="str">
        <f>DD20</f>
        <v>Ctrl. Chart</v>
      </c>
      <c r="DM26" s="130" t="str">
        <f>IF(DG9&lt;DL9,DF20,IF(DG9&gt;=DL9,DE20,""))</f>
        <v>Ctrl. Chart</v>
      </c>
      <c r="DN26" s="130" t="str">
        <f>IF(DG9&gt;=DL9,IF(DG10&gt;=DN9,DI20,DH20),DG20)</f>
        <v>Ctrl. Chart</v>
      </c>
      <c r="DO26" s="131" t="str">
        <f>IF(DG9&gt;=DL9,IF(DG10&gt;=DN9,DL20,DK20),DJ20)</f>
        <v>Chck|Rcord</v>
      </c>
      <c r="DP26" s="7"/>
      <c r="DR26" s="313"/>
      <c r="DS26" s="19"/>
      <c r="DT26" s="4"/>
      <c r="DU26" s="4"/>
      <c r="DV26" s="286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7"/>
      <c r="JZ26" s="313"/>
      <c r="KA26" s="19"/>
      <c r="KB26" s="4"/>
      <c r="KC26" s="4"/>
      <c r="KD26" s="286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7"/>
    </row>
    <row r="27" spans="1:448" ht="13.35" customHeight="1" thickBot="1">
      <c r="A27" s="172"/>
      <c r="B27" s="211"/>
      <c r="C27" s="28">
        <v>15</v>
      </c>
      <c r="D27" s="27"/>
      <c r="E27" s="27"/>
      <c r="F27" s="240"/>
      <c r="G27" s="241"/>
      <c r="H27" s="240"/>
      <c r="I27" s="242"/>
      <c r="J27" s="22"/>
      <c r="K27" s="576" t="s">
        <v>66</v>
      </c>
      <c r="L27" s="577"/>
      <c r="M27" s="577"/>
      <c r="N27" s="580"/>
      <c r="O27" s="580"/>
      <c r="P27" s="580"/>
      <c r="Q27" s="580"/>
      <c r="R27" s="580"/>
      <c r="S27" s="580"/>
      <c r="T27" s="580"/>
      <c r="U27" s="581"/>
      <c r="V27" s="22"/>
      <c r="W27" s="632"/>
      <c r="X27" s="633"/>
      <c r="Y27" s="633"/>
      <c r="Z27" s="634"/>
      <c r="AA27" s="706" t="str">
        <f>BQ18</f>
        <v>Data 1</v>
      </c>
      <c r="AB27" s="706"/>
      <c r="AC27" s="706"/>
      <c r="AD27" s="706"/>
      <c r="AE27" s="481" t="str">
        <f>BR18</f>
        <v>Data 2</v>
      </c>
      <c r="AF27" s="482"/>
      <c r="AG27" s="482"/>
      <c r="AH27" s="483"/>
      <c r="AI27" s="481" t="str">
        <f>BS18</f>
        <v>Data 3</v>
      </c>
      <c r="AJ27" s="482"/>
      <c r="AK27" s="482"/>
      <c r="AL27" s="483"/>
      <c r="AM27" s="481" t="str">
        <f>BT18</f>
        <v>Data 4</v>
      </c>
      <c r="AN27" s="482"/>
      <c r="AO27" s="482"/>
      <c r="AP27" s="484"/>
      <c r="AQ27" s="22"/>
      <c r="AR27" s="485" t="str">
        <f>IF(AE8="P0","Min.",IF(S14="O",IF(AE8="","- 3σ or 4σ","-"&amp;AE8),"- 3σ or 4σ"))</f>
        <v>-4σ</v>
      </c>
      <c r="AS27" s="486"/>
      <c r="AT27" s="486"/>
      <c r="AU27" s="486"/>
      <c r="AV27" s="486"/>
      <c r="AW27" s="486"/>
      <c r="AX27" s="465"/>
      <c r="AY27" s="465"/>
      <c r="AZ27" s="465"/>
      <c r="BA27" s="465"/>
      <c r="BB27" s="464" t="s">
        <v>163</v>
      </c>
      <c r="BC27" s="464"/>
      <c r="BD27" s="464"/>
      <c r="BE27" s="465"/>
      <c r="BF27" s="465"/>
      <c r="BG27" s="465"/>
      <c r="BH27" s="465"/>
      <c r="BI27" s="465"/>
      <c r="BJ27" s="489" t="str">
        <f>IF(AE8="P0","Max.",IF(S14="O",IF(AE8="","+ 3σ or 4σ","+"&amp;AE8),"+ 3σ or 4σ"))</f>
        <v>+4σ</v>
      </c>
      <c r="BK27" s="489"/>
      <c r="BL27" s="489"/>
      <c r="BM27" s="489"/>
      <c r="BN27" s="489"/>
      <c r="BO27" s="490"/>
      <c r="BP27" s="212"/>
      <c r="BQ27" s="177" t="str">
        <f t="shared" si="380"/>
        <v/>
      </c>
      <c r="BR27" s="177" t="str">
        <f t="shared" si="381"/>
        <v/>
      </c>
      <c r="BS27" s="177" t="str">
        <f t="shared" si="382"/>
        <v/>
      </c>
      <c r="BT27" s="177" t="str">
        <f t="shared" si="383"/>
        <v/>
      </c>
      <c r="BV27" s="9"/>
      <c r="BW27" s="455"/>
      <c r="BX27" s="71" t="s">
        <v>61</v>
      </c>
      <c r="BY27" s="4"/>
      <c r="BZ27" s="59" t="s">
        <v>44</v>
      </c>
      <c r="CA27" s="59" t="s">
        <v>45</v>
      </c>
      <c r="CB27" s="229"/>
      <c r="CC27" s="230" t="s">
        <v>77</v>
      </c>
      <c r="CD27" s="229"/>
      <c r="CE27" s="457"/>
      <c r="CF27" s="90" t="s">
        <v>130</v>
      </c>
      <c r="CG27" s="7"/>
      <c r="CI27" s="9"/>
      <c r="CJ27" s="216" t="s">
        <v>180</v>
      </c>
      <c r="CK27" s="216" t="e">
        <f>CK26/CK22</f>
        <v>#VALUE!</v>
      </c>
      <c r="CL27" s="216" t="e">
        <f t="shared" ref="CL27:CN27" si="385">CL26/CL22</f>
        <v>#VALUE!</v>
      </c>
      <c r="CM27" s="216" t="e">
        <f t="shared" si="385"/>
        <v>#VALUE!</v>
      </c>
      <c r="CN27" s="216" t="e">
        <f t="shared" si="385"/>
        <v>#VALUE!</v>
      </c>
      <c r="CO27" s="7"/>
      <c r="CS27" s="9"/>
      <c r="CT27" s="249">
        <v>17</v>
      </c>
      <c r="CU27" s="250">
        <f t="shared" si="343"/>
        <v>15.340000000000003</v>
      </c>
      <c r="CV27" s="19">
        <v>0</v>
      </c>
      <c r="CW27" s="19">
        <v>0</v>
      </c>
      <c r="CX27" s="251">
        <v>0</v>
      </c>
      <c r="CY27" s="19">
        <v>0</v>
      </c>
      <c r="CZ27" s="7"/>
      <c r="DB27" s="9"/>
      <c r="DC27" s="452"/>
      <c r="DD27" s="98" t="s">
        <v>92</v>
      </c>
      <c r="DE27" s="145" t="str">
        <f>IF(DD9=DC4,DF27,IF(DD9=DC6,DG27,IF(DD9=DC7,DH27,DI27)))</f>
        <v>Reg. 0204</v>
      </c>
      <c r="DF27" s="145" t="str">
        <f>DD15</f>
        <v>Reg. 0204</v>
      </c>
      <c r="DG27" s="146" t="str">
        <f>IF(DG9&lt;DL9,DF15,IF(DG9&gt;=DL9,DE15,""))</f>
        <v>4/shift</v>
      </c>
      <c r="DH27" s="145" t="str">
        <f>IF(DG9&gt;=DL9,IF(DG10&gt;=DN10,DJ15,IF(DG10&gt;=DN9,DI15,DH15)),DG15)</f>
        <v>4/shift</v>
      </c>
      <c r="DI27" s="147" t="str">
        <f>IF(DG9&gt;=DL9,IF(DG10&gt;=DN10,DN15,IF(DG10&gt;=DN9,DM15,DL15)),DK15)</f>
        <v>5M1E only</v>
      </c>
      <c r="DJ27" s="98" t="s">
        <v>92</v>
      </c>
      <c r="DK27" s="124" t="str">
        <f>IF(DD9=DC4,DL27,IF(DD9=DC6,DM27,IF(DD9=DC7,DN27,DO27)))</f>
        <v>Reg. 0204</v>
      </c>
      <c r="DL27" s="124" t="str">
        <f>DD21</f>
        <v>Reg. 0204</v>
      </c>
      <c r="DM27" s="124" t="str">
        <f>IF(DG9&lt;DL9,DF21,IF(DG9&gt;=DL9,DE21,""))</f>
        <v>4/shift</v>
      </c>
      <c r="DN27" s="124" t="str">
        <f>IF(DG9&gt;=DL9,IF(DG10&gt;=DN9,DI21,DH21),DG21)</f>
        <v>4/shift</v>
      </c>
      <c r="DO27" s="125" t="str">
        <f>IF(DG9&gt;=DL9,IF(DG10&gt;=DN9,DL21,DK21),DJ21)</f>
        <v>4/shft|4/shft</v>
      </c>
      <c r="DP27" s="7"/>
      <c r="DR27" s="314" t="s">
        <v>201</v>
      </c>
      <c r="DS27" s="261">
        <f>SUM(_xlfn.ANCHORARRAY(DS20))</f>
        <v>0</v>
      </c>
      <c r="DT27" s="4"/>
      <c r="DU27" s="4"/>
      <c r="DV27" s="286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7"/>
      <c r="JZ27" s="314" t="s">
        <v>201</v>
      </c>
      <c r="KA27" s="261" t="e">
        <f>SUM(_xlfn.ANCHORARRAY(KA20))</f>
        <v>#VALUE!</v>
      </c>
      <c r="KB27" s="4"/>
      <c r="KC27" s="4"/>
      <c r="KD27" s="286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7"/>
    </row>
    <row r="28" spans="1:448" ht="13.35" customHeight="1" thickBot="1">
      <c r="A28" s="172"/>
      <c r="B28" s="211"/>
      <c r="C28" s="28">
        <v>16</v>
      </c>
      <c r="D28" s="27"/>
      <c r="E28" s="27"/>
      <c r="F28" s="240"/>
      <c r="G28" s="241"/>
      <c r="H28" s="240"/>
      <c r="I28" s="242"/>
      <c r="J28" s="22"/>
      <c r="K28" s="576"/>
      <c r="L28" s="577"/>
      <c r="M28" s="577"/>
      <c r="N28" s="582" t="str">
        <f>IF(S14="O",IF(AE8="","3σ or 4σ",AE8),"3σ or 4σ")</f>
        <v>4σ</v>
      </c>
      <c r="O28" s="582"/>
      <c r="P28" s="582"/>
      <c r="Q28" s="582"/>
      <c r="R28" s="582"/>
      <c r="S28" s="582"/>
      <c r="T28" s="582"/>
      <c r="U28" s="583"/>
      <c r="V28" s="22"/>
      <c r="W28" s="497" t="str">
        <f>IF(S14="O","X̅","")</f>
        <v>X̅</v>
      </c>
      <c r="X28" s="498"/>
      <c r="Y28" s="498"/>
      <c r="Z28" s="499"/>
      <c r="AA28" s="500" t="str">
        <f>IFERROR(AVERAGE(BQ19:BQ48),"")</f>
        <v/>
      </c>
      <c r="AB28" s="500"/>
      <c r="AC28" s="500"/>
      <c r="AD28" s="500"/>
      <c r="AE28" s="487" t="str">
        <f>IFERROR(AVERAGE(BR19:BR48),"")</f>
        <v/>
      </c>
      <c r="AF28" s="487"/>
      <c r="AG28" s="487"/>
      <c r="AH28" s="487"/>
      <c r="AI28" s="487" t="str">
        <f>IFERROR(AVERAGE(BS19:BS48),"")</f>
        <v/>
      </c>
      <c r="AJ28" s="487"/>
      <c r="AK28" s="487"/>
      <c r="AL28" s="487"/>
      <c r="AM28" s="487" t="str">
        <f>IFERROR(AVERAGE(BT19:BT48),"")</f>
        <v/>
      </c>
      <c r="AN28" s="487"/>
      <c r="AO28" s="487"/>
      <c r="AP28" s="488"/>
      <c r="AQ28" s="24"/>
      <c r="AR28" s="493"/>
      <c r="AS28" s="493"/>
      <c r="AT28" s="493"/>
      <c r="AU28" s="493"/>
      <c r="AV28" s="493"/>
      <c r="AW28" s="493"/>
      <c r="AX28" s="493"/>
      <c r="AY28" s="493"/>
      <c r="AZ28" s="493"/>
      <c r="BA28" s="493"/>
      <c r="BB28" s="493"/>
      <c r="BC28" s="493"/>
      <c r="BD28" s="493"/>
      <c r="BE28" s="493"/>
      <c r="BF28" s="493"/>
      <c r="BG28" s="493"/>
      <c r="BH28" s="493"/>
      <c r="BI28" s="493"/>
      <c r="BJ28" s="493"/>
      <c r="BK28" s="493"/>
      <c r="BL28" s="493"/>
      <c r="BM28" s="493"/>
      <c r="BN28" s="493"/>
      <c r="BO28" s="493"/>
      <c r="BP28" s="212"/>
      <c r="BQ28" s="177" t="str">
        <f t="shared" si="380"/>
        <v/>
      </c>
      <c r="BR28" s="177" t="str">
        <f t="shared" si="381"/>
        <v/>
      </c>
      <c r="BS28" s="177" t="str">
        <f t="shared" si="382"/>
        <v/>
      </c>
      <c r="BT28" s="177" t="str">
        <f t="shared" si="383"/>
        <v/>
      </c>
      <c r="BV28" s="9"/>
      <c r="BW28" s="455"/>
      <c r="BX28" s="71" t="s">
        <v>60</v>
      </c>
      <c r="BY28" s="4"/>
      <c r="BZ28" s="59" t="s">
        <v>23</v>
      </c>
      <c r="CA28" s="59" t="s">
        <v>25</v>
      </c>
      <c r="CB28" s="229"/>
      <c r="CC28" s="230" t="s">
        <v>78</v>
      </c>
      <c r="CD28" s="229"/>
      <c r="CE28" s="457"/>
      <c r="CF28" s="90" t="s">
        <v>138</v>
      </c>
      <c r="CG28" s="7"/>
      <c r="CI28" s="9"/>
      <c r="CJ28" s="4"/>
      <c r="CK28" s="80"/>
      <c r="CL28" s="4"/>
      <c r="CM28" s="4"/>
      <c r="CN28" s="4"/>
      <c r="CO28" s="7"/>
      <c r="CS28" s="9"/>
      <c r="CT28" s="249">
        <v>18</v>
      </c>
      <c r="CU28" s="250">
        <f t="shared" si="343"/>
        <v>15.705000000000004</v>
      </c>
      <c r="CV28" s="19">
        <v>0</v>
      </c>
      <c r="CW28" s="19">
        <v>0</v>
      </c>
      <c r="CX28" s="251">
        <v>0</v>
      </c>
      <c r="CY28" s="19">
        <v>0</v>
      </c>
      <c r="CZ28" s="7"/>
      <c r="DB28" s="9"/>
      <c r="DC28" s="452"/>
      <c r="DD28" s="98" t="s">
        <v>93</v>
      </c>
      <c r="DE28" s="145" t="str">
        <f>IF(DD9=DC4,DF28,IF(DD9=DC6,DG28,IF(DD9=DC7,DH28,DI28)))</f>
        <v>Leader</v>
      </c>
      <c r="DF28" s="145" t="str">
        <f>DD16</f>
        <v>Leader</v>
      </c>
      <c r="DG28" s="145" t="str">
        <f>IF(DG9&lt;DL9,DF16,IF(DG9&gt;=DL9,DE16,""))</f>
        <v>Leader</v>
      </c>
      <c r="DH28" s="145" t="str">
        <f>IF(DG9&gt;=DL9,IF(DG10&gt;=DN10,DJ16,IF(DG10&gt;=DN9,DI16,DH16)),DG16)</f>
        <v>Operator</v>
      </c>
      <c r="DI28" s="147" t="str">
        <f>IF(DG9&gt;=DL9,IF(DG10&gt;=DN10,DN16,IF(DG10&gt;=DN9,DM16,DL16)),DK16)</f>
        <v>Operator</v>
      </c>
      <c r="DJ28" s="98" t="s">
        <v>93</v>
      </c>
      <c r="DK28" s="124" t="str">
        <f>IF(DD9=DC4,DL28,IF(DD9=DC6,DM28,IF(DD9=DC7,DN28,DO28)))</f>
        <v>Leader</v>
      </c>
      <c r="DL28" s="124" t="str">
        <f>DD22</f>
        <v>Leader</v>
      </c>
      <c r="DM28" s="124" t="str">
        <f>IF(DG9&lt;DL9,DF22,IF(DG9&gt;=DL9,DE22,""))</f>
        <v>Leader</v>
      </c>
      <c r="DN28" s="124" t="str">
        <f>IF(DG9&gt;=DL9,IF(DG10&gt;=DN9,DI22,DH22),DG22)</f>
        <v>Leader</v>
      </c>
      <c r="DO28" s="125" t="str">
        <f>IF(DG9&gt;=DL9,IF(DG10&gt;=DN9,DL22,DK22),DJ22)</f>
        <v>Opr. | Ldr.</v>
      </c>
      <c r="DP28" s="7"/>
      <c r="DR28" s="9"/>
      <c r="DS28" s="4"/>
      <c r="DT28" s="4"/>
      <c r="DU28" s="4"/>
      <c r="DV28" s="286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7"/>
      <c r="JZ28" s="9"/>
      <c r="KA28" s="4"/>
      <c r="KB28" s="4"/>
      <c r="KC28" s="4"/>
      <c r="KD28" s="286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7"/>
    </row>
    <row r="29" spans="1:448" ht="13.35" customHeight="1" thickBot="1">
      <c r="A29" s="172"/>
      <c r="B29" s="211"/>
      <c r="C29" s="28">
        <v>17</v>
      </c>
      <c r="D29" s="27"/>
      <c r="E29" s="27"/>
      <c r="F29" s="240"/>
      <c r="G29" s="241"/>
      <c r="H29" s="240"/>
      <c r="I29" s="242"/>
      <c r="J29" s="22"/>
      <c r="K29" s="491" t="str">
        <f>IF(S14="O",IF(AM10="min","LSL",IF(AM10="max","USL","")),"")</f>
        <v/>
      </c>
      <c r="L29" s="492"/>
      <c r="M29" s="79" t="str">
        <f>IF(S14="O","=","")</f>
        <v>=</v>
      </c>
      <c r="N29" s="557" t="str">
        <f>IF(S14="O",IF(AM10="min","Lower Stadard Limit",IF(AM10="max","Upper Standard Limit","")),"")</f>
        <v/>
      </c>
      <c r="O29" s="557"/>
      <c r="P29" s="557"/>
      <c r="Q29" s="557"/>
      <c r="R29" s="557"/>
      <c r="S29" s="557"/>
      <c r="T29" s="557"/>
      <c r="U29" s="558"/>
      <c r="V29" s="22"/>
      <c r="W29" s="608" t="str">
        <f>IF(S14="O","σ","")</f>
        <v>σ</v>
      </c>
      <c r="X29" s="609"/>
      <c r="Y29" s="609"/>
      <c r="Z29" s="610"/>
      <c r="AA29" s="598" t="str">
        <f>IF(AE8="P0","",IFERROR(STDEV(BQ19:BQ48),""))</f>
        <v/>
      </c>
      <c r="AB29" s="598"/>
      <c r="AC29" s="598"/>
      <c r="AD29" s="598"/>
      <c r="AE29" s="487" t="str">
        <f>IF(AE8="P0","",IFERROR(STDEV(BR19:BR48),""))</f>
        <v/>
      </c>
      <c r="AF29" s="487"/>
      <c r="AG29" s="487"/>
      <c r="AH29" s="487"/>
      <c r="AI29" s="487" t="str">
        <f>IF(AE8="P0","",IFERROR(STDEV(BS19:BS48),""))</f>
        <v/>
      </c>
      <c r="AJ29" s="487"/>
      <c r="AK29" s="487"/>
      <c r="AL29" s="487"/>
      <c r="AM29" s="487" t="str">
        <f>IF(AE8="P0","",IFERROR(STDEV(BT19:BT48),""))</f>
        <v/>
      </c>
      <c r="AN29" s="487"/>
      <c r="AO29" s="487"/>
      <c r="AP29" s="488"/>
      <c r="AQ29" s="33"/>
      <c r="AR29" s="493"/>
      <c r="AS29" s="493"/>
      <c r="AT29" s="493"/>
      <c r="AU29" s="493"/>
      <c r="AV29" s="493"/>
      <c r="AW29" s="493"/>
      <c r="AX29" s="493"/>
      <c r="AY29" s="493"/>
      <c r="AZ29" s="493"/>
      <c r="BA29" s="493"/>
      <c r="BB29" s="493"/>
      <c r="BC29" s="493"/>
      <c r="BD29" s="493"/>
      <c r="BE29" s="493"/>
      <c r="BF29" s="493"/>
      <c r="BG29" s="493"/>
      <c r="BH29" s="493"/>
      <c r="BI29" s="493"/>
      <c r="BJ29" s="493"/>
      <c r="BK29" s="493"/>
      <c r="BL29" s="493"/>
      <c r="BM29" s="493"/>
      <c r="BN29" s="493"/>
      <c r="BO29" s="493"/>
      <c r="BP29" s="212"/>
      <c r="BQ29" s="177" t="str">
        <f t="shared" si="380"/>
        <v/>
      </c>
      <c r="BR29" s="177" t="str">
        <f t="shared" si="381"/>
        <v/>
      </c>
      <c r="BS29" s="177" t="str">
        <f t="shared" si="382"/>
        <v/>
      </c>
      <c r="BT29" s="177" t="str">
        <f t="shared" si="383"/>
        <v/>
      </c>
      <c r="BV29" s="9"/>
      <c r="BW29" s="455"/>
      <c r="BX29" s="71" t="s">
        <v>59</v>
      </c>
      <c r="BY29" s="4"/>
      <c r="BZ29" s="230" t="s">
        <v>142</v>
      </c>
      <c r="CA29" s="231"/>
      <c r="CB29" s="229"/>
      <c r="CC29" s="230" t="s">
        <v>79</v>
      </c>
      <c r="CD29" s="229"/>
      <c r="CE29" s="457"/>
      <c r="CF29" s="90" t="s">
        <v>131</v>
      </c>
      <c r="CG29" s="7"/>
      <c r="CI29" s="9"/>
      <c r="CJ29" s="425" t="s">
        <v>107</v>
      </c>
      <c r="CK29" s="445"/>
      <c r="CL29" s="445"/>
      <c r="CM29" s="445"/>
      <c r="CN29" s="446"/>
      <c r="CO29" s="7"/>
      <c r="CS29" s="9"/>
      <c r="CT29" s="248">
        <v>19</v>
      </c>
      <c r="CU29" s="250">
        <f t="shared" si="343"/>
        <v>16.070000000000004</v>
      </c>
      <c r="CV29" s="19">
        <v>0</v>
      </c>
      <c r="CW29" s="19">
        <v>0</v>
      </c>
      <c r="CX29" s="251">
        <v>0</v>
      </c>
      <c r="CY29" s="19">
        <v>0</v>
      </c>
      <c r="CZ29" s="7"/>
      <c r="DB29" s="9"/>
      <c r="DC29" s="358"/>
      <c r="DD29" s="117" t="s">
        <v>65</v>
      </c>
      <c r="DE29" s="148" t="str">
        <f>IF(DD9=DC4,DF29,IF(DD9=DC6,DG29,IF(DD9=DC7,DH29,DI29)))</f>
        <v>-</v>
      </c>
      <c r="DF29" s="148" t="str">
        <f>DD17</f>
        <v>-</v>
      </c>
      <c r="DG29" s="148" t="str">
        <f>IF(DG9&lt;DL9,DF17,IF(DG9&gt;=DL9,DE17,""))</f>
        <v>-</v>
      </c>
      <c r="DH29" s="148" t="str">
        <f>IF(DG9&gt;=DL9,IF(DG10&gt;=DN10,DJ17,IF(DG10&gt;=DN9,DI17,DH17)),DG17)</f>
        <v>-</v>
      </c>
      <c r="DI29" s="149" t="str">
        <f>IF(DG9&gt;=DL9,IF(DG10&gt;=DN10,DN17,IF(DG10&gt;=DN9,DM17,DL17)),DK17)</f>
        <v>-</v>
      </c>
      <c r="DJ29" s="117" t="s">
        <v>65</v>
      </c>
      <c r="DK29" s="126" t="str">
        <f>IF(DD9=DC4,DL29,IF(DD9=DC6,DM29,IF(DD9=DC7,DN29,DO29)))</f>
        <v>-</v>
      </c>
      <c r="DL29" s="126" t="str">
        <f>DD23</f>
        <v>-</v>
      </c>
      <c r="DM29" s="126" t="str">
        <f>IF(DG9&lt;DL9,DF23,IF(DG9&gt;=DL9,DE23,""))</f>
        <v>-</v>
      </c>
      <c r="DN29" s="126" t="str">
        <f>IF(DG9&gt;=DL9,IF(DG10&gt;=DN9,DI23,DH23),DG23)</f>
        <v>-</v>
      </c>
      <c r="DO29" s="127" t="str">
        <f>IF(DG9&gt;=DL9,IF(DG10&gt;=DN9,DL23,DK23),DJ23)</f>
        <v>-</v>
      </c>
      <c r="DP29" s="7"/>
      <c r="DR29" s="354" t="s">
        <v>193</v>
      </c>
      <c r="DS29" s="355"/>
      <c r="DT29" s="4"/>
      <c r="DU29" s="4"/>
      <c r="DV29" s="286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7"/>
      <c r="JZ29" s="354" t="s">
        <v>193</v>
      </c>
      <c r="KA29" s="355"/>
      <c r="KB29" s="4"/>
      <c r="KC29" s="4"/>
      <c r="KD29" s="286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7"/>
    </row>
    <row r="30" spans="1:448" ht="13.35" customHeight="1">
      <c r="A30" s="172"/>
      <c r="B30" s="211"/>
      <c r="C30" s="28">
        <v>18</v>
      </c>
      <c r="D30" s="27"/>
      <c r="E30" s="27"/>
      <c r="F30" s="240"/>
      <c r="G30" s="241"/>
      <c r="H30" s="240"/>
      <c r="I30" s="242"/>
      <c r="J30" s="22"/>
      <c r="K30" s="559"/>
      <c r="L30" s="359"/>
      <c r="M30" s="359"/>
      <c r="N30" s="359"/>
      <c r="O30" s="359"/>
      <c r="P30" s="359"/>
      <c r="Q30" s="359"/>
      <c r="R30" s="359"/>
      <c r="S30" s="359"/>
      <c r="T30" s="359"/>
      <c r="U30" s="560"/>
      <c r="V30" s="22"/>
      <c r="W30" s="594" t="str">
        <f>IF(S14="O",IF(AE8="","3σ or 4σ",AE8),"")</f>
        <v>4σ</v>
      </c>
      <c r="X30" s="595"/>
      <c r="Y30" s="595"/>
      <c r="Z30" s="596"/>
      <c r="AA30" s="487" t="str">
        <f>IF(W30="","",IF(AA29="","",IF(AE8=BZ28,4*AA29,3*AA29)))</f>
        <v/>
      </c>
      <c r="AB30" s="487"/>
      <c r="AC30" s="487"/>
      <c r="AD30" s="487"/>
      <c r="AE30" s="494" t="str">
        <f>IF(W30="","",IF(AE29="","",IF(AE8=BZ28,4*AE29,3*AE29)))</f>
        <v/>
      </c>
      <c r="AF30" s="495"/>
      <c r="AG30" s="495"/>
      <c r="AH30" s="496"/>
      <c r="AI30" s="494" t="str">
        <f>IF(W30="","",IF(AI29="","",IF(AE8=BZ28,4*AI29,3*AI29)))</f>
        <v/>
      </c>
      <c r="AJ30" s="495"/>
      <c r="AK30" s="495"/>
      <c r="AL30" s="496"/>
      <c r="AM30" s="494" t="str">
        <f>IF(W30="","",IF(AM29="","",IF(AE8=BZ28,4*AM29,3*AM29)))</f>
        <v/>
      </c>
      <c r="AN30" s="495"/>
      <c r="AO30" s="495"/>
      <c r="AP30" s="678"/>
      <c r="AQ30" s="33"/>
      <c r="AR30" s="493"/>
      <c r="AS30" s="493"/>
      <c r="AT30" s="493"/>
      <c r="AU30" s="493"/>
      <c r="AV30" s="493"/>
      <c r="AW30" s="493"/>
      <c r="AX30" s="493"/>
      <c r="AY30" s="493"/>
      <c r="AZ30" s="493"/>
      <c r="BA30" s="493"/>
      <c r="BB30" s="493"/>
      <c r="BC30" s="493"/>
      <c r="BD30" s="493"/>
      <c r="BE30" s="493"/>
      <c r="BF30" s="493"/>
      <c r="BG30" s="493"/>
      <c r="BH30" s="493"/>
      <c r="BI30" s="493"/>
      <c r="BJ30" s="493"/>
      <c r="BK30" s="493"/>
      <c r="BL30" s="493"/>
      <c r="BM30" s="493"/>
      <c r="BN30" s="493"/>
      <c r="BO30" s="493"/>
      <c r="BP30" s="212"/>
      <c r="BQ30" s="177" t="str">
        <f t="shared" si="380"/>
        <v/>
      </c>
      <c r="BR30" s="177" t="str">
        <f t="shared" si="381"/>
        <v/>
      </c>
      <c r="BS30" s="177" t="str">
        <f t="shared" si="382"/>
        <v/>
      </c>
      <c r="BT30" s="177" t="str">
        <f t="shared" si="383"/>
        <v/>
      </c>
      <c r="BV30" s="9"/>
      <c r="BW30" s="455"/>
      <c r="BX30" s="71" t="s">
        <v>58</v>
      </c>
      <c r="BY30" s="4"/>
      <c r="BZ30" s="229"/>
      <c r="CA30" s="229"/>
      <c r="CB30" s="229"/>
      <c r="CC30" s="229"/>
      <c r="CD30" s="229"/>
      <c r="CE30" s="458" t="s">
        <v>154</v>
      </c>
      <c r="CF30" s="90" t="s">
        <v>132</v>
      </c>
      <c r="CG30" s="7"/>
      <c r="CI30" s="9"/>
      <c r="CJ30" s="216" t="s">
        <v>181</v>
      </c>
      <c r="CK30" s="19" t="e">
        <f>R19/AA31</f>
        <v>#VALUE!</v>
      </c>
      <c r="CL30" s="19" t="e">
        <f>R19/AE31</f>
        <v>#VALUE!</v>
      </c>
      <c r="CM30" s="19" t="e">
        <f>R19/AI31</f>
        <v>#VALUE!</v>
      </c>
      <c r="CN30" s="19" t="e">
        <f>R19/AM31</f>
        <v>#VALUE!</v>
      </c>
      <c r="CO30" s="7"/>
      <c r="CS30" s="9"/>
      <c r="CT30" s="249">
        <v>20</v>
      </c>
      <c r="CU30" s="250">
        <f t="shared" si="343"/>
        <v>16.435000000000002</v>
      </c>
      <c r="CV30" s="19">
        <v>0</v>
      </c>
      <c r="CW30" s="19">
        <v>0</v>
      </c>
      <c r="CX30" s="251">
        <v>0</v>
      </c>
      <c r="CY30" s="19">
        <v>0</v>
      </c>
      <c r="CZ30" s="7"/>
      <c r="DB30" s="9"/>
      <c r="DC30" s="451" t="str">
        <f>G12</f>
        <v>Data 2</v>
      </c>
      <c r="DD30" s="128" t="s">
        <v>91</v>
      </c>
      <c r="DE30" s="150" t="str">
        <f>IF(DD9=DC4,DF30,IF(DD9=DC6,DG30,IF(DD9=DC7,DH30,DI30)))</f>
        <v>Ctrl. Chart</v>
      </c>
      <c r="DF30" s="150" t="str">
        <f>DD14</f>
        <v>Ctrl. Chart</v>
      </c>
      <c r="DG30" s="150" t="str">
        <f>IF(DH9&lt;DL9,DF14,IF(DH9&gt;=DL9,DE14,""))</f>
        <v>Ctrl. Chart</v>
      </c>
      <c r="DH30" s="150" t="str">
        <f>IF(DH9&gt;=DL9,IF(DH10&gt;=DN10,DJ14,IF(DH10&gt;=DN9,DI14,DH14)),DG14)</f>
        <v>Check</v>
      </c>
      <c r="DI30" s="151" t="str">
        <f>IF(DH9&gt;=DL9,IF(DH10&gt;=DN10,DN14,IF(DH10&gt;=DN9,DM14,DL14)),DK14)</f>
        <v>Check</v>
      </c>
      <c r="DJ30" s="128" t="s">
        <v>91</v>
      </c>
      <c r="DK30" s="118" t="str">
        <f>IF(DD9=DC4,DL30,IF(DD9=DC6,DM30,IF(DD9=DC7,DN30,DO30)))</f>
        <v>Ctrl. Chart</v>
      </c>
      <c r="DL30" s="118" t="str">
        <f>DD20</f>
        <v>Ctrl. Chart</v>
      </c>
      <c r="DM30" s="118" t="str">
        <f>IF(DH9&lt;DL9,DF20,IF(DH9&gt;=DL9,DE20,""))</f>
        <v>Ctrl. Chart</v>
      </c>
      <c r="DN30" s="118" t="str">
        <f>IF(DH9&gt;=DL9,IF(DH10&gt;=DN9,DI20,DH20),DG20)</f>
        <v>Ctrl. Chart</v>
      </c>
      <c r="DO30" s="119" t="str">
        <f>IF(DH9&gt;=DL9,IF(DH10&gt;=DN9,DL20,DK20),DJ20)</f>
        <v>Chck|Rcord</v>
      </c>
      <c r="DP30" s="7"/>
      <c r="DR30" s="315" t="s">
        <v>194</v>
      </c>
      <c r="DS30" s="19">
        <f>COUNTA(F13:F42)</f>
        <v>0</v>
      </c>
      <c r="DT30" s="4"/>
      <c r="DU30" s="4"/>
      <c r="DV30" s="286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7"/>
      <c r="JZ30" s="315" t="s">
        <v>194</v>
      </c>
      <c r="KA30" s="19">
        <f>COUNTA(H13:H42)</f>
        <v>0</v>
      </c>
      <c r="KB30" s="4"/>
      <c r="KC30" s="4"/>
      <c r="KD30" s="286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7"/>
    </row>
    <row r="31" spans="1:448" ht="13.35" customHeight="1" thickBot="1">
      <c r="A31" s="172"/>
      <c r="B31" s="211"/>
      <c r="C31" s="28">
        <v>19</v>
      </c>
      <c r="D31" s="27"/>
      <c r="E31" s="27"/>
      <c r="F31" s="240"/>
      <c r="G31" s="241"/>
      <c r="H31" s="240"/>
      <c r="I31" s="242"/>
      <c r="J31" s="22"/>
      <c r="K31" s="561"/>
      <c r="L31" s="562"/>
      <c r="M31" s="562"/>
      <c r="N31" s="562"/>
      <c r="O31" s="562"/>
      <c r="P31" s="562"/>
      <c r="Q31" s="562"/>
      <c r="R31" s="562"/>
      <c r="S31" s="562"/>
      <c r="T31" s="562"/>
      <c r="U31" s="563"/>
      <c r="V31" s="22"/>
      <c r="W31" s="702" t="str">
        <f>IF(S14="O",IF(W30="3σ or 4σ","6σ or 8σ",IF(AE8=BZ28,CA28,CA27)),"")</f>
        <v>8σ</v>
      </c>
      <c r="X31" s="703"/>
      <c r="Y31" s="703"/>
      <c r="Z31" s="704"/>
      <c r="AA31" s="487" t="str">
        <f>IF(W31="","",IF(AA29="","",IF(AE8=BZ28,8*AA29,6*AA29)))</f>
        <v/>
      </c>
      <c r="AB31" s="487"/>
      <c r="AC31" s="487"/>
      <c r="AD31" s="487"/>
      <c r="AE31" s="494" t="str">
        <f>IF(W31="","",IF(AE29="","",IF(AE8=BZ28,8*AE29,6*AE29)))</f>
        <v/>
      </c>
      <c r="AF31" s="495"/>
      <c r="AG31" s="495"/>
      <c r="AH31" s="496"/>
      <c r="AI31" s="494" t="str">
        <f>IF(W31="","",IF(AI29="","",IF(AE8=BZ28,8*AI29,6*AI29)))</f>
        <v/>
      </c>
      <c r="AJ31" s="495"/>
      <c r="AK31" s="495"/>
      <c r="AL31" s="496"/>
      <c r="AM31" s="494" t="str">
        <f>IF(W31="","",IF(AM29="","",IF(AE8=BZ28,8*AM29,6*AM29)))</f>
        <v/>
      </c>
      <c r="AN31" s="495"/>
      <c r="AO31" s="495"/>
      <c r="AP31" s="678"/>
      <c r="AQ31" s="33"/>
      <c r="AR31" s="493"/>
      <c r="AS31" s="493"/>
      <c r="AT31" s="493"/>
      <c r="AU31" s="493"/>
      <c r="AV31" s="493"/>
      <c r="AW31" s="493"/>
      <c r="AX31" s="493"/>
      <c r="AY31" s="493"/>
      <c r="AZ31" s="493"/>
      <c r="BA31" s="493"/>
      <c r="BB31" s="493"/>
      <c r="BC31" s="493"/>
      <c r="BD31" s="493"/>
      <c r="BE31" s="493"/>
      <c r="BF31" s="493"/>
      <c r="BG31" s="493"/>
      <c r="BH31" s="493"/>
      <c r="BI31" s="493"/>
      <c r="BJ31" s="493"/>
      <c r="BK31" s="493"/>
      <c r="BL31" s="493"/>
      <c r="BM31" s="493"/>
      <c r="BN31" s="493"/>
      <c r="BO31" s="493"/>
      <c r="BP31" s="212"/>
      <c r="BQ31" s="177" t="str">
        <f t="shared" si="380"/>
        <v/>
      </c>
      <c r="BR31" s="177" t="str">
        <f t="shared" si="381"/>
        <v/>
      </c>
      <c r="BS31" s="177" t="str">
        <f t="shared" si="382"/>
        <v/>
      </c>
      <c r="BT31" s="177" t="str">
        <f t="shared" si="383"/>
        <v/>
      </c>
      <c r="BV31" s="9"/>
      <c r="BW31" s="455"/>
      <c r="BX31" s="71" t="s">
        <v>57</v>
      </c>
      <c r="BY31" s="4"/>
      <c r="BZ31" s="459" t="s">
        <v>149</v>
      </c>
      <c r="CA31" s="460"/>
      <c r="CB31" s="460"/>
      <c r="CC31" s="229"/>
      <c r="CD31" s="229"/>
      <c r="CE31" s="457"/>
      <c r="CF31" s="90" t="s">
        <v>133</v>
      </c>
      <c r="CG31" s="7"/>
      <c r="CI31" s="9"/>
      <c r="CJ31" s="216" t="s">
        <v>180</v>
      </c>
      <c r="CK31" s="216" t="e">
        <f>CK30/CK22</f>
        <v>#VALUE!</v>
      </c>
      <c r="CL31" s="216" t="e">
        <f t="shared" ref="CL31:CN31" si="386">CL30/CL22</f>
        <v>#VALUE!</v>
      </c>
      <c r="CM31" s="216" t="e">
        <f t="shared" si="386"/>
        <v>#VALUE!</v>
      </c>
      <c r="CN31" s="216" t="e">
        <f t="shared" si="386"/>
        <v>#VALUE!</v>
      </c>
      <c r="CO31" s="7"/>
      <c r="CS31" s="9"/>
      <c r="CT31" s="249">
        <v>21</v>
      </c>
      <c r="CU31" s="250">
        <f t="shared" si="343"/>
        <v>16.8</v>
      </c>
      <c r="CV31" s="19">
        <v>0</v>
      </c>
      <c r="CW31" s="19">
        <v>0</v>
      </c>
      <c r="CX31" s="251">
        <v>0</v>
      </c>
      <c r="CY31" s="19">
        <v>0</v>
      </c>
      <c r="CZ31" s="7"/>
      <c r="DB31" s="9"/>
      <c r="DC31" s="452"/>
      <c r="DD31" s="98" t="s">
        <v>92</v>
      </c>
      <c r="DE31" s="137" t="str">
        <f>IF(DD9=DC4,DF31,IF(DD9=DC6,DG31,IF(DD9=DC7,DH31,DI31)))</f>
        <v>Reg. 0204</v>
      </c>
      <c r="DF31" s="152" t="str">
        <f>DD15</f>
        <v>Reg. 0204</v>
      </c>
      <c r="DG31" s="152" t="str">
        <f>IF(DH9&lt;DL9,DF15,IF(DH9&gt;=DL9,DE15,""))</f>
        <v>4/shift</v>
      </c>
      <c r="DH31" s="152" t="str">
        <f>IF(DH9&gt;=DL9,IF(DH10&gt;=DN10,DJ15,IF(DH10&gt;=DN9,DI15,DH15)),DG15)</f>
        <v>4/shift</v>
      </c>
      <c r="DI31" s="153" t="str">
        <f>IF(DH9&gt;=DL9,IF(DH10&gt;=DN10,DN15,IF(DH10&gt;=DN9,DM15,DL15)),DK15)</f>
        <v>5M1E only</v>
      </c>
      <c r="DJ31" s="98" t="s">
        <v>92</v>
      </c>
      <c r="DK31" s="120" t="str">
        <f>IF(DD9=DC4,DL31,IF(DD9=DC6,DM31,IF(DD9=DC7,DN31,DO31)))</f>
        <v>Reg. 0204</v>
      </c>
      <c r="DL31" s="120" t="str">
        <f>DD21</f>
        <v>Reg. 0204</v>
      </c>
      <c r="DM31" s="120" t="str">
        <f>IF(DH9&lt;DL9,DF21,IF(DH9&gt;=DL9,DE21,""))</f>
        <v>4/shift</v>
      </c>
      <c r="DN31" s="120" t="str">
        <f>IF(DH9&gt;=DL9,IF(DH10&gt;=DN9,DI21,DH21),DG21)</f>
        <v>4/shift</v>
      </c>
      <c r="DO31" s="121" t="str">
        <f>IF(DH9&gt;=DL9,IF(DH10&gt;=DN9,DL21,DK21),DJ21)</f>
        <v>4/shft|4/shft</v>
      </c>
      <c r="DP31" s="7"/>
      <c r="DR31" s="315" t="s">
        <v>195</v>
      </c>
      <c r="DS31" s="290" t="e">
        <f>F45</f>
        <v>#DIV/0!</v>
      </c>
      <c r="DT31" s="4"/>
      <c r="DU31" s="4"/>
      <c r="DV31" s="286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7"/>
      <c r="JZ31" s="315" t="s">
        <v>195</v>
      </c>
      <c r="KA31" s="290" t="e">
        <f>H45</f>
        <v>#DIV/0!</v>
      </c>
      <c r="KB31" s="4"/>
      <c r="KC31" s="4"/>
      <c r="KD31" s="286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7"/>
    </row>
    <row r="32" spans="1:448" ht="13.35" customHeight="1" thickBot="1">
      <c r="A32" s="172"/>
      <c r="B32" s="211"/>
      <c r="C32" s="28">
        <v>20</v>
      </c>
      <c r="D32" s="27"/>
      <c r="E32" s="27"/>
      <c r="F32" s="240"/>
      <c r="G32" s="241"/>
      <c r="H32" s="240"/>
      <c r="I32" s="242"/>
      <c r="J32" s="22"/>
      <c r="K32" s="561"/>
      <c r="L32" s="562"/>
      <c r="M32" s="562"/>
      <c r="N32" s="562"/>
      <c r="O32" s="562"/>
      <c r="P32" s="562"/>
      <c r="Q32" s="562"/>
      <c r="R32" s="562"/>
      <c r="S32" s="562"/>
      <c r="T32" s="562"/>
      <c r="U32" s="563"/>
      <c r="V32" s="22"/>
      <c r="W32" s="599" t="str">
        <f>IF(S14="O",IF(AM10="min","","USL - X̅"),"")</f>
        <v>USL - X̅</v>
      </c>
      <c r="X32" s="600"/>
      <c r="Y32" s="600"/>
      <c r="Z32" s="601"/>
      <c r="AA32" s="602" t="str">
        <f>IF(AE8="P0","",IFERROR(IF(AM10="min","",IF(AA28="","",R16-AA28)),""))</f>
        <v/>
      </c>
      <c r="AB32" s="602"/>
      <c r="AC32" s="602"/>
      <c r="AD32" s="602"/>
      <c r="AE32" s="602" t="str">
        <f>IF(AE8="P0","",IFERROR(IF(AM10="min","",IF(AE28="","",R16-AE28)),""))</f>
        <v/>
      </c>
      <c r="AF32" s="602"/>
      <c r="AG32" s="602"/>
      <c r="AH32" s="602"/>
      <c r="AI32" s="602" t="str">
        <f>IF(AE8="P0","",IFERROR(IF(AM10="min","",IF(AI28="","",R16-AI28)),""))</f>
        <v/>
      </c>
      <c r="AJ32" s="602"/>
      <c r="AK32" s="602"/>
      <c r="AL32" s="602"/>
      <c r="AM32" s="602" t="str">
        <f>IF(AE8="P0","",IFERROR(IF(AM10="min","",IF(AM28="","",R16-AM28)),""))</f>
        <v/>
      </c>
      <c r="AN32" s="602"/>
      <c r="AO32" s="602"/>
      <c r="AP32" s="603"/>
      <c r="AQ32" s="33"/>
      <c r="AR32" s="493"/>
      <c r="AS32" s="493"/>
      <c r="AT32" s="493"/>
      <c r="AU32" s="493"/>
      <c r="AV32" s="493"/>
      <c r="AW32" s="493"/>
      <c r="AX32" s="493"/>
      <c r="AY32" s="493"/>
      <c r="AZ32" s="493"/>
      <c r="BA32" s="493"/>
      <c r="BB32" s="493"/>
      <c r="BC32" s="493"/>
      <c r="BD32" s="493"/>
      <c r="BE32" s="493"/>
      <c r="BF32" s="493"/>
      <c r="BG32" s="493"/>
      <c r="BH32" s="493"/>
      <c r="BI32" s="493"/>
      <c r="BJ32" s="493"/>
      <c r="BK32" s="493"/>
      <c r="BL32" s="493"/>
      <c r="BM32" s="493"/>
      <c r="BN32" s="493"/>
      <c r="BO32" s="493"/>
      <c r="BP32" s="212"/>
      <c r="BQ32" s="177" t="str">
        <f t="shared" si="380"/>
        <v/>
      </c>
      <c r="BR32" s="177" t="str">
        <f t="shared" si="381"/>
        <v/>
      </c>
      <c r="BS32" s="177" t="str">
        <f t="shared" si="382"/>
        <v/>
      </c>
      <c r="BT32" s="177" t="str">
        <f t="shared" si="383"/>
        <v/>
      </c>
      <c r="BV32" s="9"/>
      <c r="BW32" s="455"/>
      <c r="BX32" s="71" t="s">
        <v>56</v>
      </c>
      <c r="BY32" s="4"/>
      <c r="BZ32" s="90" t="s">
        <v>150</v>
      </c>
      <c r="CA32" s="205" t="s">
        <v>221</v>
      </c>
      <c r="CB32" s="229"/>
      <c r="CC32" s="229"/>
      <c r="CD32" s="229"/>
      <c r="CE32" s="457"/>
      <c r="CF32" s="90" t="s">
        <v>134</v>
      </c>
      <c r="CG32" s="7"/>
      <c r="CI32" s="17"/>
      <c r="CJ32" s="16"/>
      <c r="CK32" s="16"/>
      <c r="CL32" s="16"/>
      <c r="CM32" s="259"/>
      <c r="CN32" s="260"/>
      <c r="CO32" s="15"/>
      <c r="CS32" s="9"/>
      <c r="CT32" s="248">
        <v>22</v>
      </c>
      <c r="CU32" s="250">
        <f t="shared" si="343"/>
        <v>17.164999999999999</v>
      </c>
      <c r="CV32" s="19">
        <v>0</v>
      </c>
      <c r="CW32" s="19">
        <v>0</v>
      </c>
      <c r="CX32" s="251">
        <v>0</v>
      </c>
      <c r="CY32" s="19">
        <v>0</v>
      </c>
      <c r="CZ32" s="7"/>
      <c r="DB32" s="9"/>
      <c r="DC32" s="452"/>
      <c r="DD32" s="98" t="s">
        <v>93</v>
      </c>
      <c r="DE32" s="137" t="str">
        <f>IF(DD9=DC4,DF32,IF(DD9=DC6,DG32,IF(DD9=DC7,DH32,DI32)))</f>
        <v>Leader</v>
      </c>
      <c r="DF32" s="152" t="str">
        <f>DD16</f>
        <v>Leader</v>
      </c>
      <c r="DG32" s="152" t="str">
        <f>IF(DH9&lt;DL9,DF16,IF(DH9&gt;=DL9,DE16,""))</f>
        <v>Leader</v>
      </c>
      <c r="DH32" s="152" t="str">
        <f>IF(DH9&gt;=DL9,IF(DH10&gt;=DN10,DJ16,IF(DH10&gt;=DN9,DI16,DH16)),DG16)</f>
        <v>Operator</v>
      </c>
      <c r="DI32" s="153" t="str">
        <f>IF(DH9&gt;=DL9,IF(DH10&gt;=DN10,DN16,IF(DH10&gt;=DN9,DM16,DL16)),DK16)</f>
        <v>Operator</v>
      </c>
      <c r="DJ32" s="98" t="s">
        <v>93</v>
      </c>
      <c r="DK32" s="120" t="str">
        <f>IF(DD9=DC4,DL32,IF(DD9=DC6,DM32,IF(DD9=DC7,DN32,DO32)))</f>
        <v>Leader</v>
      </c>
      <c r="DL32" s="120" t="str">
        <f>DD22</f>
        <v>Leader</v>
      </c>
      <c r="DM32" s="120" t="str">
        <f>IF(DH9&lt;DL9,DF22,IF(DH9&gt;=DL9,DE22,""))</f>
        <v>Leader</v>
      </c>
      <c r="DN32" s="120" t="str">
        <f>IF(DH9&gt;=DL9,IF(DH10&gt;=DN9,DI22,DH22),DG22)</f>
        <v>Leader</v>
      </c>
      <c r="DO32" s="121" t="str">
        <f>IF(DH9&gt;=DL9,IF(DH10&gt;=DN9,DL22,DK22),DJ22)</f>
        <v>Opr. | Ldr.</v>
      </c>
      <c r="DP32" s="7"/>
      <c r="DR32" s="315" t="s">
        <v>2</v>
      </c>
      <c r="DS32" s="290" t="str">
        <f>F43</f>
        <v>N/A</v>
      </c>
      <c r="DT32" s="4"/>
      <c r="DU32" s="4"/>
      <c r="DV32" s="286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7"/>
      <c r="JZ32" s="315" t="s">
        <v>2</v>
      </c>
      <c r="KA32" s="290" t="str">
        <f>H43</f>
        <v>N/A</v>
      </c>
      <c r="KB32" s="4"/>
      <c r="KC32" s="4"/>
      <c r="KD32" s="286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7"/>
    </row>
    <row r="33" spans="1:448" ht="13.35" customHeight="1" thickBot="1">
      <c r="A33" s="172"/>
      <c r="B33" s="211"/>
      <c r="C33" s="28">
        <v>21</v>
      </c>
      <c r="D33" s="27"/>
      <c r="E33" s="27"/>
      <c r="F33" s="240"/>
      <c r="G33" s="241"/>
      <c r="H33" s="240"/>
      <c r="I33" s="242"/>
      <c r="J33" s="22"/>
      <c r="K33" s="561"/>
      <c r="L33" s="562"/>
      <c r="M33" s="562"/>
      <c r="N33" s="562"/>
      <c r="O33" s="562"/>
      <c r="P33" s="562"/>
      <c r="Q33" s="562"/>
      <c r="R33" s="562"/>
      <c r="S33" s="562"/>
      <c r="T33" s="562"/>
      <c r="U33" s="563"/>
      <c r="V33" s="22"/>
      <c r="W33" s="604" t="str">
        <f>IF(S14="O",IF(AM10="max","","X̅ - LSL"),"")</f>
        <v>X̅ - LSL</v>
      </c>
      <c r="X33" s="605"/>
      <c r="Y33" s="605"/>
      <c r="Z33" s="606"/>
      <c r="AA33" s="611" t="str">
        <f>IF(AE8="P0","",IFERROR(IF(AM10="max","",IF(AA28="","",AA28-R18)),""))</f>
        <v/>
      </c>
      <c r="AB33" s="611"/>
      <c r="AC33" s="611"/>
      <c r="AD33" s="611"/>
      <c r="AE33" s="611" t="str">
        <f>IF(AE8="P0","",IFERROR(IF(AM10="max","",IF(AE28="","",AE28-R18)),""))</f>
        <v/>
      </c>
      <c r="AF33" s="611"/>
      <c r="AG33" s="611"/>
      <c r="AH33" s="611"/>
      <c r="AI33" s="611" t="str">
        <f>IF(AE8="P0","",IFERROR(IF(AM10="max","",IF(AI28="","",AI28-R18)),""))</f>
        <v/>
      </c>
      <c r="AJ33" s="611"/>
      <c r="AK33" s="611"/>
      <c r="AL33" s="611"/>
      <c r="AM33" s="611" t="str">
        <f>IF(AE8="P0","",IFERROR(IF(AM10="max","",IF(AM28="","",AM28-R18)),""))</f>
        <v/>
      </c>
      <c r="AN33" s="611"/>
      <c r="AO33" s="611"/>
      <c r="AP33" s="705"/>
      <c r="AQ33" s="33"/>
      <c r="AR33" s="667"/>
      <c r="AS33" s="667"/>
      <c r="AT33" s="667"/>
      <c r="AU33" s="667"/>
      <c r="AV33" s="667"/>
      <c r="AW33" s="667"/>
      <c r="AX33" s="667"/>
      <c r="AY33" s="667"/>
      <c r="AZ33" s="667"/>
      <c r="BA33" s="667"/>
      <c r="BB33" s="667"/>
      <c r="BC33" s="667"/>
      <c r="BD33" s="667"/>
      <c r="BE33" s="667"/>
      <c r="BF33" s="667"/>
      <c r="BG33" s="667"/>
      <c r="BH33" s="667"/>
      <c r="BI33" s="667"/>
      <c r="BJ33" s="667"/>
      <c r="BK33" s="667"/>
      <c r="BL33" s="667"/>
      <c r="BM33" s="667"/>
      <c r="BN33" s="667"/>
      <c r="BO33" s="667"/>
      <c r="BP33" s="212"/>
      <c r="BQ33" s="177" t="str">
        <f t="shared" si="380"/>
        <v/>
      </c>
      <c r="BR33" s="177" t="str">
        <f t="shared" si="381"/>
        <v/>
      </c>
      <c r="BS33" s="177" t="str">
        <f t="shared" si="382"/>
        <v/>
      </c>
      <c r="BT33" s="177" t="str">
        <f t="shared" si="383"/>
        <v/>
      </c>
      <c r="BV33" s="9"/>
      <c r="BW33" s="455"/>
      <c r="BX33" s="71" t="s">
        <v>55</v>
      </c>
      <c r="BY33" s="4"/>
      <c r="BZ33" s="90" t="s">
        <v>151</v>
      </c>
      <c r="CA33" s="205" t="s">
        <v>38</v>
      </c>
      <c r="CB33" s="229"/>
      <c r="CC33" s="229"/>
      <c r="CD33" s="229"/>
      <c r="CE33" s="457"/>
      <c r="CF33" s="90" t="s">
        <v>135</v>
      </c>
      <c r="CG33" s="7"/>
      <c r="CS33" s="9"/>
      <c r="CT33" s="249">
        <v>23</v>
      </c>
      <c r="CU33" s="250">
        <f t="shared" si="343"/>
        <v>17.529999999999998</v>
      </c>
      <c r="CV33" s="19">
        <v>0</v>
      </c>
      <c r="CW33" s="19">
        <v>0</v>
      </c>
      <c r="CX33" s="251">
        <v>0</v>
      </c>
      <c r="CY33" s="19">
        <v>0</v>
      </c>
      <c r="CZ33" s="7"/>
      <c r="DB33" s="9"/>
      <c r="DC33" s="453"/>
      <c r="DD33" s="101" t="s">
        <v>65</v>
      </c>
      <c r="DE33" s="154" t="str">
        <f>IF(DD9=DC4,DF33,IF(DD9=DC6,DG33,IF(DD9=DC7,DH33,DI33)))</f>
        <v>-</v>
      </c>
      <c r="DF33" s="155" t="str">
        <f>DD17</f>
        <v>-</v>
      </c>
      <c r="DG33" s="155" t="str">
        <f>IF(DH9&lt;DL9,DF17,IF(DH9&gt;=DL9,DE17,""))</f>
        <v>-</v>
      </c>
      <c r="DH33" s="155" t="str">
        <f>IF(DH9&gt;=DL9,IF(DH10&gt;=DN10,DJ17,IF(DH10&gt;=DN9,DI17,DH17)),DG17)</f>
        <v>-</v>
      </c>
      <c r="DI33" s="156" t="str">
        <f>IF(DH9&gt;=DL9,IF(DH10&gt;=DN10,DN17,IF(DH10&gt;=DN9,DM17,DL17)),DK17)</f>
        <v>-</v>
      </c>
      <c r="DJ33" s="101" t="s">
        <v>65</v>
      </c>
      <c r="DK33" s="139" t="str">
        <f>IF(DD9=DC4,DL33,IF(DD9=DC6,DM33,IF(DD9=DC7,DN33,DO33)))</f>
        <v>-</v>
      </c>
      <c r="DL33" s="139" t="str">
        <f>DD23</f>
        <v>-</v>
      </c>
      <c r="DM33" s="139" t="str">
        <f>IF(DH9&lt;DL9,DF23,IF(DH9&gt;=DL9,DE23,""))</f>
        <v>-</v>
      </c>
      <c r="DN33" s="139" t="str">
        <f>IF(DH9&gt;=DL9,IF(DH10&gt;=DN9,DI23,DH23),DG23)</f>
        <v>-</v>
      </c>
      <c r="DO33" s="140" t="str">
        <f>IF(DH9&gt;=DL9,IF(DH10&gt;=DN9,DL23,DK23),DJ23)</f>
        <v>-</v>
      </c>
      <c r="DP33" s="7"/>
      <c r="DR33" s="315" t="s">
        <v>1</v>
      </c>
      <c r="DS33" s="290" t="str">
        <f>F44</f>
        <v>N/A</v>
      </c>
      <c r="DT33" s="4"/>
      <c r="DU33" s="4"/>
      <c r="DV33" s="286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7"/>
      <c r="JZ33" s="315" t="s">
        <v>1</v>
      </c>
      <c r="KA33" s="290" t="str">
        <f>H44</f>
        <v>N/A</v>
      </c>
      <c r="KB33" s="4"/>
      <c r="KC33" s="4"/>
      <c r="KD33" s="286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7"/>
    </row>
    <row r="34" spans="1:448" ht="13.35" customHeight="1" thickBot="1">
      <c r="A34" s="172"/>
      <c r="B34" s="211"/>
      <c r="C34" s="28">
        <v>22</v>
      </c>
      <c r="D34" s="27"/>
      <c r="E34" s="27"/>
      <c r="F34" s="240"/>
      <c r="G34" s="241"/>
      <c r="H34" s="240"/>
      <c r="I34" s="242"/>
      <c r="J34" s="22"/>
      <c r="K34" s="561"/>
      <c r="L34" s="562"/>
      <c r="M34" s="562"/>
      <c r="N34" s="562"/>
      <c r="O34" s="562"/>
      <c r="P34" s="562"/>
      <c r="Q34" s="562"/>
      <c r="R34" s="562"/>
      <c r="S34" s="562"/>
      <c r="T34" s="562"/>
      <c r="U34" s="563"/>
      <c r="V34" s="22"/>
      <c r="W34" s="612"/>
      <c r="X34" s="613"/>
      <c r="Y34" s="613"/>
      <c r="Z34" s="614"/>
      <c r="AA34" s="607" t="str">
        <f>IF(S14="X","",IF(F47=0,"",IF(AE8="P0","",IF(AM10="MIN &amp; MAX","Cp",""))))</f>
        <v/>
      </c>
      <c r="AB34" s="607"/>
      <c r="AC34" s="607"/>
      <c r="AD34" s="607"/>
      <c r="AE34" s="607" t="str">
        <f>IF(S14="X","",IF(G47=0,"",IF(AE8="P0","",IF(AM10="MIN &amp; MAX","Cp",""))))</f>
        <v/>
      </c>
      <c r="AF34" s="607"/>
      <c r="AG34" s="607"/>
      <c r="AH34" s="607"/>
      <c r="AI34" s="607" t="str">
        <f>IF(S14="X","",IF(H47=0,"",IF(AE8="P0","",IF(AM10="MIN &amp; MAX","Cp",""))))</f>
        <v/>
      </c>
      <c r="AJ34" s="607"/>
      <c r="AK34" s="607"/>
      <c r="AL34" s="607"/>
      <c r="AM34" s="607" t="str">
        <f>IF(S14="X","",IF(I47=0,"",IF(AE8="P0","",IF(AM10="MIN &amp; MAX","Cp",""))))</f>
        <v/>
      </c>
      <c r="AN34" s="607"/>
      <c r="AO34" s="607"/>
      <c r="AP34" s="677"/>
      <c r="AQ34" s="33"/>
      <c r="AR34" s="667"/>
      <c r="AS34" s="667"/>
      <c r="AT34" s="667"/>
      <c r="AU34" s="667"/>
      <c r="AV34" s="667"/>
      <c r="AW34" s="667"/>
      <c r="AX34" s="667"/>
      <c r="AY34" s="667"/>
      <c r="AZ34" s="667"/>
      <c r="BA34" s="667"/>
      <c r="BB34" s="667"/>
      <c r="BC34" s="667"/>
      <c r="BD34" s="667"/>
      <c r="BE34" s="667"/>
      <c r="BF34" s="667"/>
      <c r="BG34" s="667"/>
      <c r="BH34" s="667"/>
      <c r="BI34" s="667"/>
      <c r="BJ34" s="667"/>
      <c r="BK34" s="667"/>
      <c r="BL34" s="667"/>
      <c r="BM34" s="667"/>
      <c r="BN34" s="667"/>
      <c r="BO34" s="667"/>
      <c r="BP34" s="212"/>
      <c r="BQ34" s="177" t="str">
        <f t="shared" si="380"/>
        <v/>
      </c>
      <c r="BR34" s="177" t="str">
        <f t="shared" si="381"/>
        <v/>
      </c>
      <c r="BS34" s="177" t="str">
        <f t="shared" si="382"/>
        <v/>
      </c>
      <c r="BT34" s="177" t="str">
        <f t="shared" si="383"/>
        <v/>
      </c>
      <c r="BV34" s="9"/>
      <c r="BW34" s="455"/>
      <c r="BX34" s="71" t="s">
        <v>54</v>
      </c>
      <c r="BY34" s="4"/>
      <c r="BZ34" s="230" t="s">
        <v>152</v>
      </c>
      <c r="CA34" s="229"/>
      <c r="CB34" s="229"/>
      <c r="CC34" s="229"/>
      <c r="CD34" s="229"/>
      <c r="CE34" s="457"/>
      <c r="CF34" s="90" t="s">
        <v>136</v>
      </c>
      <c r="CG34" s="7"/>
      <c r="CS34" s="9"/>
      <c r="CT34" s="249">
        <v>24</v>
      </c>
      <c r="CU34" s="250">
        <f t="shared" si="343"/>
        <v>17.894999999999996</v>
      </c>
      <c r="CV34" s="19">
        <v>0</v>
      </c>
      <c r="CW34" s="19">
        <v>0</v>
      </c>
      <c r="CX34" s="251">
        <v>0</v>
      </c>
      <c r="CY34" s="19">
        <v>0</v>
      </c>
      <c r="CZ34" s="7"/>
      <c r="DB34" s="9"/>
      <c r="DC34" s="451" t="str">
        <f>H12</f>
        <v>Data 3</v>
      </c>
      <c r="DD34" s="128" t="s">
        <v>91</v>
      </c>
      <c r="DE34" s="157" t="str">
        <f>IF(DD9=DC4,DF34,IF(DD9=DC6,DG34,IF(DD9=DC7,DH34,DI34)))</f>
        <v>Ctrl. Chart</v>
      </c>
      <c r="DF34" s="158" t="str">
        <f>DD14</f>
        <v>Ctrl. Chart</v>
      </c>
      <c r="DG34" s="158" t="str">
        <f>IF(DI9&lt;DL9,DF14,IF(DI9&gt;=DL9,DE14,""))</f>
        <v>Ctrl. Chart</v>
      </c>
      <c r="DH34" s="158" t="str">
        <f>IF(DI9&gt;=DL9,IF(DI10&gt;=DN10,DJ14,IF(DI10&gt;=DN9,DI14,DH14)),DG14)</f>
        <v>Check</v>
      </c>
      <c r="DI34" s="159" t="str">
        <f>IF(DI9&gt;=DL9,IF(DI10&gt;=DN10,DN14,IF(DI10&gt;=DN9,DM14,DL14)),DK14)</f>
        <v>Check</v>
      </c>
      <c r="DJ34" s="128" t="s">
        <v>91</v>
      </c>
      <c r="DK34" s="122" t="str">
        <f>IF(DD9=DC4,DL34,IF(DD9=DC6,DM34,IF(DD9=DC7,DN34,DO34)))</f>
        <v>Ctrl. Chart</v>
      </c>
      <c r="DL34" s="122" t="str">
        <f>DD20</f>
        <v>Ctrl. Chart</v>
      </c>
      <c r="DM34" s="122" t="str">
        <f>IF(DI9&lt;DL9,DF20,IF(DI9&gt;=DL9,DE20,""))</f>
        <v>Ctrl. Chart</v>
      </c>
      <c r="DN34" s="122" t="str">
        <f>IF(DI9&gt;=DL9,IF(DI10&gt;=DN9,DI20,DH20),DG20)</f>
        <v>Ctrl. Chart</v>
      </c>
      <c r="DO34" s="123" t="str">
        <f>IF(DI9&gt;=DL9,IF(DI10&gt;=DN9,DL20,DK20),DJ20)</f>
        <v>Chck|Rcord</v>
      </c>
      <c r="DP34" s="7"/>
      <c r="DR34" s="315" t="s">
        <v>7</v>
      </c>
      <c r="DS34" s="290">
        <f>R16</f>
        <v>16</v>
      </c>
      <c r="DT34" s="4"/>
      <c r="DU34" s="4"/>
      <c r="DV34" s="286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7"/>
      <c r="JZ34" s="315" t="s">
        <v>7</v>
      </c>
      <c r="KA34" s="290">
        <f>R16</f>
        <v>16</v>
      </c>
      <c r="KB34" s="4"/>
      <c r="KC34" s="4"/>
      <c r="KD34" s="286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7"/>
    </row>
    <row r="35" spans="1:448" ht="13.35" customHeight="1" thickBot="1">
      <c r="A35" s="172"/>
      <c r="B35" s="211"/>
      <c r="C35" s="28">
        <v>23</v>
      </c>
      <c r="D35" s="27"/>
      <c r="E35" s="27"/>
      <c r="F35" s="240"/>
      <c r="G35" s="241"/>
      <c r="H35" s="240"/>
      <c r="I35" s="242"/>
      <c r="J35" s="22"/>
      <c r="K35" s="491"/>
      <c r="L35" s="492"/>
      <c r="M35" s="492"/>
      <c r="N35" s="492"/>
      <c r="O35" s="492"/>
      <c r="P35" s="492"/>
      <c r="Q35" s="492"/>
      <c r="R35" s="492"/>
      <c r="S35" s="492"/>
      <c r="T35" s="492"/>
      <c r="U35" s="564"/>
      <c r="V35" s="22"/>
      <c r="W35" s="615"/>
      <c r="X35" s="616"/>
      <c r="Y35" s="616"/>
      <c r="Z35" s="617"/>
      <c r="AA35" s="466" t="str">
        <f>IFERROR(IF(S14="X","",IF(F47=0,"",IF(AE8="P0","",IF(AM10="MIN &amp; MAX",IF(S12="YES",CK31,CK30),"")))),"")</f>
        <v/>
      </c>
      <c r="AB35" s="467"/>
      <c r="AC35" s="467"/>
      <c r="AD35" s="468"/>
      <c r="AE35" s="466" t="str">
        <f>IFERROR(IF(S14="X","",IF(G47=0,"",IF(AE8="P0","",IF(AM10="MIN &amp; MAX",IF(S12="YES",CL31,CL30),"")))),"")</f>
        <v/>
      </c>
      <c r="AF35" s="467"/>
      <c r="AG35" s="467"/>
      <c r="AH35" s="468"/>
      <c r="AI35" s="466" t="str">
        <f>IFERROR(IF(S14="X","",IF(H47=0,"",IF(AE8="P0","",IF(AM10="MIN &amp; MAX",IF(S12="YES",CM31,CM30),"")))),"")</f>
        <v/>
      </c>
      <c r="AJ35" s="467"/>
      <c r="AK35" s="467"/>
      <c r="AL35" s="468"/>
      <c r="AM35" s="466" t="str">
        <f>IFERROR(IF(S14="X","",IF(I47=0,"",IF(AE8="P0","",IF(AM10="MIN &amp; MAX",IF(S12="YES",CN31,CN30),"")))),"")</f>
        <v/>
      </c>
      <c r="AN35" s="467"/>
      <c r="AO35" s="467"/>
      <c r="AP35" s="695"/>
      <c r="AQ35" s="33"/>
      <c r="AR35" s="667"/>
      <c r="AS35" s="667"/>
      <c r="AT35" s="667"/>
      <c r="AU35" s="667"/>
      <c r="AV35" s="667"/>
      <c r="AW35" s="667"/>
      <c r="AX35" s="667"/>
      <c r="AY35" s="667"/>
      <c r="AZ35" s="667"/>
      <c r="BA35" s="667"/>
      <c r="BB35" s="667"/>
      <c r="BC35" s="667"/>
      <c r="BD35" s="667"/>
      <c r="BE35" s="667"/>
      <c r="BF35" s="667"/>
      <c r="BG35" s="667"/>
      <c r="BH35" s="667"/>
      <c r="BI35" s="667"/>
      <c r="BJ35" s="667"/>
      <c r="BK35" s="667"/>
      <c r="BL35" s="667"/>
      <c r="BM35" s="667"/>
      <c r="BN35" s="667"/>
      <c r="BO35" s="667"/>
      <c r="BP35" s="212"/>
      <c r="BQ35" s="177" t="str">
        <f t="shared" si="380"/>
        <v/>
      </c>
      <c r="BR35" s="177" t="str">
        <f t="shared" si="381"/>
        <v/>
      </c>
      <c r="BS35" s="177" t="str">
        <f t="shared" si="382"/>
        <v/>
      </c>
      <c r="BT35" s="177" t="str">
        <f t="shared" si="383"/>
        <v/>
      </c>
      <c r="BV35" s="9"/>
      <c r="BW35" s="455"/>
      <c r="BX35" s="71" t="s">
        <v>53</v>
      </c>
      <c r="BY35" s="4"/>
      <c r="BZ35" s="229"/>
      <c r="CA35" s="229"/>
      <c r="CB35" s="229"/>
      <c r="CC35" s="229"/>
      <c r="CD35" s="229"/>
      <c r="CE35" s="457"/>
      <c r="CF35" s="90" t="s">
        <v>139</v>
      </c>
      <c r="CG35" s="7"/>
      <c r="CI35" s="422" t="s">
        <v>186</v>
      </c>
      <c r="CJ35" s="423"/>
      <c r="CK35" s="423"/>
      <c r="CL35" s="423"/>
      <c r="CM35" s="423"/>
      <c r="CN35" s="423"/>
      <c r="CO35" s="424"/>
      <c r="CS35" s="9"/>
      <c r="CT35" s="248">
        <v>25</v>
      </c>
      <c r="CU35" s="250">
        <f t="shared" si="343"/>
        <v>18.259999999999994</v>
      </c>
      <c r="CV35" s="19">
        <v>0</v>
      </c>
      <c r="CW35" s="19">
        <v>0</v>
      </c>
      <c r="CX35" s="251">
        <v>0</v>
      </c>
      <c r="CY35" s="19">
        <v>0</v>
      </c>
      <c r="CZ35" s="7"/>
      <c r="DB35" s="9"/>
      <c r="DC35" s="452"/>
      <c r="DD35" s="98" t="s">
        <v>92</v>
      </c>
      <c r="DE35" s="145" t="str">
        <f>IF(DD9=DC4,DF35,IF(DD9=DC6,DG35,IF(DD9=DC7,DH35,DI35)))</f>
        <v>Reg. 0204</v>
      </c>
      <c r="DF35" s="145" t="str">
        <f>DD15</f>
        <v>Reg. 0204</v>
      </c>
      <c r="DG35" s="145" t="str">
        <f>IF(DI9&lt;DL9,DF15,IF(DI9&gt;=DL9,DE15,""))</f>
        <v>4/shift</v>
      </c>
      <c r="DH35" s="145" t="str">
        <f>IF(DI9&gt;=DL9,IF(DI10&gt;=DN10,DJ15,IF(DI10&gt;=DN9,DI15,DH15)),DG15)</f>
        <v>4/shift</v>
      </c>
      <c r="DI35" s="147" t="str">
        <f>IF(DI9&gt;=DL9,IF(DI10&gt;=DN10,DN15,IF(DI10&gt;=DN9,DM15,DL15)),DK15)</f>
        <v>5M1E only</v>
      </c>
      <c r="DJ35" s="98" t="s">
        <v>92</v>
      </c>
      <c r="DK35" s="124" t="str">
        <f>IF(DD9=DC4,DL35,IF(DD9=DC6,DM35,IF(DD9=DC7,DN35,DO35)))</f>
        <v>Reg. 0204</v>
      </c>
      <c r="DL35" s="124" t="str">
        <f>DD21</f>
        <v>Reg. 0204</v>
      </c>
      <c r="DM35" s="124" t="str">
        <f>IF(DI9&lt;DL9,DF21,IF(DI9&gt;=DL9,DE21,""))</f>
        <v>4/shift</v>
      </c>
      <c r="DN35" s="124" t="str">
        <f>IF(DI9&gt;=DL9,IF(DI10&gt;=DN9,DI21,DH21),DG21)</f>
        <v>4/shift</v>
      </c>
      <c r="DO35" s="125" t="str">
        <f>IF(DI9&gt;=DL9,IF(DI10&gt;=DN9,DL21,DK21),DJ21)</f>
        <v>4/shft|4/shft</v>
      </c>
      <c r="DP35" s="7"/>
      <c r="DR35" s="315" t="s">
        <v>8</v>
      </c>
      <c r="DS35" s="290">
        <f>R18</f>
        <v>10</v>
      </c>
      <c r="DT35" s="4"/>
      <c r="DU35" s="4"/>
      <c r="DV35" s="286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7"/>
      <c r="JZ35" s="315" t="s">
        <v>8</v>
      </c>
      <c r="KA35" s="290">
        <f>R18</f>
        <v>10</v>
      </c>
      <c r="KB35" s="4"/>
      <c r="KC35" s="4"/>
      <c r="KD35" s="286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7"/>
    </row>
    <row r="36" spans="1:448" ht="13.35" customHeight="1" thickBot="1">
      <c r="A36" s="172"/>
      <c r="B36" s="211"/>
      <c r="C36" s="28">
        <v>24</v>
      </c>
      <c r="D36" s="27"/>
      <c r="E36" s="27"/>
      <c r="F36" s="240"/>
      <c r="G36" s="241"/>
      <c r="H36" s="240"/>
      <c r="I36" s="242"/>
      <c r="J36" s="22"/>
      <c r="K36" s="472"/>
      <c r="L36" s="473"/>
      <c r="M36" s="473"/>
      <c r="N36" s="473"/>
      <c r="O36" s="473"/>
      <c r="P36" s="473"/>
      <c r="Q36" s="473"/>
      <c r="R36" s="473"/>
      <c r="S36" s="473"/>
      <c r="T36" s="473"/>
      <c r="U36" s="474"/>
      <c r="V36" s="22"/>
      <c r="W36" s="618"/>
      <c r="X36" s="619"/>
      <c r="Y36" s="619"/>
      <c r="Z36" s="620"/>
      <c r="AA36" s="469"/>
      <c r="AB36" s="470"/>
      <c r="AC36" s="470"/>
      <c r="AD36" s="471"/>
      <c r="AE36" s="469"/>
      <c r="AF36" s="470"/>
      <c r="AG36" s="470"/>
      <c r="AH36" s="471"/>
      <c r="AI36" s="469"/>
      <c r="AJ36" s="470"/>
      <c r="AK36" s="470"/>
      <c r="AL36" s="471"/>
      <c r="AM36" s="469"/>
      <c r="AN36" s="470"/>
      <c r="AO36" s="470"/>
      <c r="AP36" s="696"/>
      <c r="AQ36" s="33"/>
      <c r="AR36" s="667"/>
      <c r="AS36" s="667"/>
      <c r="AT36" s="667"/>
      <c r="AU36" s="667"/>
      <c r="AV36" s="667"/>
      <c r="AW36" s="667"/>
      <c r="AX36" s="667"/>
      <c r="AY36" s="667"/>
      <c r="AZ36" s="667"/>
      <c r="BA36" s="667"/>
      <c r="BB36" s="667"/>
      <c r="BC36" s="667"/>
      <c r="BD36" s="667"/>
      <c r="BE36" s="667"/>
      <c r="BF36" s="667"/>
      <c r="BG36" s="667"/>
      <c r="BH36" s="667"/>
      <c r="BI36" s="667"/>
      <c r="BJ36" s="667"/>
      <c r="BK36" s="667"/>
      <c r="BL36" s="667"/>
      <c r="BM36" s="667"/>
      <c r="BN36" s="667"/>
      <c r="BO36" s="667"/>
      <c r="BP36" s="212"/>
      <c r="BQ36" s="177" t="str">
        <f t="shared" si="380"/>
        <v/>
      </c>
      <c r="BR36" s="177" t="str">
        <f t="shared" si="381"/>
        <v/>
      </c>
      <c r="BS36" s="177" t="str">
        <f t="shared" si="382"/>
        <v/>
      </c>
      <c r="BT36" s="177" t="str">
        <f t="shared" si="383"/>
        <v/>
      </c>
      <c r="BV36" s="9"/>
      <c r="BW36" s="455"/>
      <c r="BX36" s="71" t="s">
        <v>52</v>
      </c>
      <c r="BY36" s="4"/>
      <c r="BZ36" s="674" t="s">
        <v>170</v>
      </c>
      <c r="CA36" s="675"/>
      <c r="CB36" s="676"/>
      <c r="CC36" s="229"/>
      <c r="CD36" s="229"/>
      <c r="CE36" s="457"/>
      <c r="CF36" s="90" t="s">
        <v>140</v>
      </c>
      <c r="CG36" s="7"/>
      <c r="CI36" s="269"/>
      <c r="CJ36" s="270" t="str">
        <f>BQ18</f>
        <v>Data 1</v>
      </c>
      <c r="CK36" s="270" t="str">
        <f>BR18</f>
        <v>Data 2</v>
      </c>
      <c r="CL36" s="270" t="str">
        <f>BS18</f>
        <v>Data 3</v>
      </c>
      <c r="CM36" s="270" t="str">
        <f>BT18</f>
        <v>Data 4</v>
      </c>
      <c r="CN36" s="270" t="s">
        <v>32</v>
      </c>
      <c r="CO36" s="271"/>
      <c r="CS36" s="9"/>
      <c r="CT36" s="249">
        <v>26</v>
      </c>
      <c r="CU36" s="250">
        <f t="shared" si="343"/>
        <v>18.624999999999993</v>
      </c>
      <c r="CV36" s="19">
        <v>0</v>
      </c>
      <c r="CW36" s="19">
        <v>0</v>
      </c>
      <c r="CX36" s="251">
        <v>0</v>
      </c>
      <c r="CY36" s="19">
        <v>0</v>
      </c>
      <c r="CZ36" s="7"/>
      <c r="DB36" s="9"/>
      <c r="DC36" s="452"/>
      <c r="DD36" s="98" t="s">
        <v>93</v>
      </c>
      <c r="DE36" s="145" t="str">
        <f>IF(DD9=DC4,DF36,IF(DD9=DC6,DG36,IF(DD9=DC7,DH36,DI36)))</f>
        <v>Leader</v>
      </c>
      <c r="DF36" s="145" t="str">
        <f>DD16</f>
        <v>Leader</v>
      </c>
      <c r="DG36" s="145" t="str">
        <f>IF(DI9&lt;DL9,DF16,IF(DI9&gt;=DL9,DE16,""))</f>
        <v>Leader</v>
      </c>
      <c r="DH36" s="145" t="str">
        <f>IF(DI9&gt;=DL9,IF(DI10&gt;=DN10,DJ16,IF(DI10&gt;=DN9,DI16,DH16)),DG16)</f>
        <v>Operator</v>
      </c>
      <c r="DI36" s="147" t="str">
        <f>IF(DI9&gt;=DL9,IF(DI10&gt;=DN10,DN16,IF(DI10&gt;=DN9,DM16,DL16)),DK16)</f>
        <v>Operator</v>
      </c>
      <c r="DJ36" s="98" t="s">
        <v>93</v>
      </c>
      <c r="DK36" s="124" t="str">
        <f>IF(DD9=DC4,DL36,IF(DD9=DC6,DM36,IF(DD9=DC7,DN36,DO36)))</f>
        <v>Leader</v>
      </c>
      <c r="DL36" s="124" t="str">
        <f>DD22</f>
        <v>Leader</v>
      </c>
      <c r="DM36" s="124" t="str">
        <f>IF(DI9&lt;DL9,DF22,IF(DI9&gt;=DL9,DE22,""))</f>
        <v>Leader</v>
      </c>
      <c r="DN36" s="124" t="str">
        <f>IF(DI9&gt;=DL9,IF(DI10&gt;=DN9,DI22,DH22),DG22)</f>
        <v>Leader</v>
      </c>
      <c r="DO36" s="125" t="str">
        <f>IF(DI9&gt;=DL9,IF(DI10&gt;=DN9,DL22,DK22),DJ22)</f>
        <v>Opr. | Ldr.</v>
      </c>
      <c r="DP36" s="7"/>
      <c r="DR36" s="315" t="s">
        <v>12</v>
      </c>
      <c r="DS36" s="290" t="str">
        <f>F46</f>
        <v>N/A</v>
      </c>
      <c r="DT36" s="4"/>
      <c r="DU36" s="4"/>
      <c r="DV36" s="310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7"/>
      <c r="JZ36" s="315" t="s">
        <v>12</v>
      </c>
      <c r="KA36" s="290" t="str">
        <f>H46</f>
        <v>N/A</v>
      </c>
      <c r="KB36" s="4"/>
      <c r="KC36" s="4"/>
      <c r="KD36" s="310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7"/>
    </row>
    <row r="37" spans="1:448" ht="13.35" customHeight="1" thickBot="1">
      <c r="A37" s="172"/>
      <c r="B37" s="211"/>
      <c r="C37" s="28">
        <v>25</v>
      </c>
      <c r="D37" s="27"/>
      <c r="E37" s="27"/>
      <c r="F37" s="240"/>
      <c r="G37" s="241"/>
      <c r="H37" s="240"/>
      <c r="I37" s="242"/>
      <c r="J37" s="22"/>
      <c r="K37" s="475"/>
      <c r="L37" s="476"/>
      <c r="M37" s="476"/>
      <c r="N37" s="476"/>
      <c r="O37" s="476"/>
      <c r="P37" s="476"/>
      <c r="Q37" s="476"/>
      <c r="R37" s="476"/>
      <c r="S37" s="476"/>
      <c r="T37" s="476"/>
      <c r="U37" s="477"/>
      <c r="V37" s="22"/>
      <c r="W37" s="612"/>
      <c r="X37" s="613"/>
      <c r="Y37" s="613"/>
      <c r="Z37" s="614"/>
      <c r="AA37" s="501" t="str">
        <f>IF(S14="X","",IF(AE8="P0","P0",IF(AE8="","",IF(F47=0,"","CpK"))))</f>
        <v/>
      </c>
      <c r="AB37" s="501"/>
      <c r="AC37" s="501"/>
      <c r="AD37" s="501"/>
      <c r="AE37" s="501" t="str">
        <f>IF(S14="X","",IF(AE8="P0","P0",IF(AE8="","",IF(G47=0,"","CpK"))))</f>
        <v/>
      </c>
      <c r="AF37" s="501"/>
      <c r="AG37" s="501"/>
      <c r="AH37" s="501"/>
      <c r="AI37" s="501" t="str">
        <f>IF(S14="X","",IF(AE8="P0","P0",IF(AE8="","",IF(H47=0,"","CpK"))))</f>
        <v/>
      </c>
      <c r="AJ37" s="501"/>
      <c r="AK37" s="501"/>
      <c r="AL37" s="501"/>
      <c r="AM37" s="501" t="str">
        <f>IF(S14="X","",IF(AE8="P0","P0",IF(AE8="","",IF(I47=0,"","CpK"))))</f>
        <v/>
      </c>
      <c r="AN37" s="501"/>
      <c r="AO37" s="501"/>
      <c r="AP37" s="597"/>
      <c r="AQ37" s="33"/>
      <c r="AR37" s="667"/>
      <c r="AS37" s="667"/>
      <c r="AT37" s="667"/>
      <c r="AU37" s="667"/>
      <c r="AV37" s="667"/>
      <c r="AW37" s="667"/>
      <c r="AX37" s="667"/>
      <c r="AY37" s="667"/>
      <c r="AZ37" s="667"/>
      <c r="BA37" s="667"/>
      <c r="BB37" s="667"/>
      <c r="BC37" s="667"/>
      <c r="BD37" s="667"/>
      <c r="BE37" s="667"/>
      <c r="BF37" s="667"/>
      <c r="BG37" s="667"/>
      <c r="BH37" s="667"/>
      <c r="BI37" s="667"/>
      <c r="BJ37" s="667"/>
      <c r="BK37" s="667"/>
      <c r="BL37" s="667"/>
      <c r="BM37" s="667"/>
      <c r="BN37" s="667"/>
      <c r="BO37" s="667"/>
      <c r="BP37" s="212"/>
      <c r="BQ37" s="177" t="str">
        <f t="shared" si="380"/>
        <v/>
      </c>
      <c r="BR37" s="177" t="str">
        <f t="shared" si="381"/>
        <v/>
      </c>
      <c r="BS37" s="177" t="str">
        <f t="shared" si="382"/>
        <v/>
      </c>
      <c r="BT37" s="177" t="str">
        <f t="shared" si="383"/>
        <v/>
      </c>
      <c r="BV37" s="9"/>
      <c r="BW37" s="455"/>
      <c r="BX37" s="71" t="s">
        <v>51</v>
      </c>
      <c r="BY37" s="4"/>
      <c r="BZ37" s="222" t="s">
        <v>171</v>
      </c>
      <c r="CA37" s="223" t="s">
        <v>172</v>
      </c>
      <c r="CB37" s="205" t="s">
        <v>182</v>
      </c>
      <c r="CC37" s="229"/>
      <c r="CD37" s="229"/>
      <c r="CE37" s="458" t="s">
        <v>155</v>
      </c>
      <c r="CF37" s="216" t="s">
        <v>156</v>
      </c>
      <c r="CG37" s="7"/>
      <c r="CI37" s="448" t="s">
        <v>6</v>
      </c>
      <c r="CJ37" s="76">
        <f>R18</f>
        <v>10</v>
      </c>
      <c r="CK37" s="76">
        <f>R18</f>
        <v>10</v>
      </c>
      <c r="CL37" s="76">
        <f>R18</f>
        <v>10</v>
      </c>
      <c r="CM37" s="76">
        <f>R18</f>
        <v>10</v>
      </c>
      <c r="CN37" s="76">
        <f>IF(S14="O",IF(AM10="",1,IF(AM10="MAX",1,0)),"")</f>
        <v>0</v>
      </c>
      <c r="CO37" s="272"/>
      <c r="CS37" s="9"/>
      <c r="CT37" s="249">
        <v>27</v>
      </c>
      <c r="CU37" s="250">
        <f t="shared" si="343"/>
        <v>18.989999999999991</v>
      </c>
      <c r="CV37" s="19">
        <v>0</v>
      </c>
      <c r="CW37" s="19">
        <v>0</v>
      </c>
      <c r="CX37" s="251">
        <v>0</v>
      </c>
      <c r="CY37" s="19">
        <v>0</v>
      </c>
      <c r="CZ37" s="7"/>
      <c r="DB37" s="9"/>
      <c r="DC37" s="453"/>
      <c r="DD37" s="101" t="s">
        <v>65</v>
      </c>
      <c r="DE37" s="160" t="str">
        <f>IF(DD9=DC4,DF37,IF(DD9=DC6,DG37,IF(DD9=DC7,DH37,DI37)))</f>
        <v>-</v>
      </c>
      <c r="DF37" s="160" t="str">
        <f>DD17</f>
        <v>-</v>
      </c>
      <c r="DG37" s="160" t="str">
        <f>IF(DI9&lt;DL9,DF17,IF(DI9&gt;=DL9,DE17,""))</f>
        <v>-</v>
      </c>
      <c r="DH37" s="160" t="str">
        <f>IF(DI9&gt;=DL9,IF(DI10&gt;=DN10,DJ17,IF(DI10&gt;=DN9,DI17,DH17)),DG17)</f>
        <v>-</v>
      </c>
      <c r="DI37" s="161" t="str">
        <f>IF(DI9&gt;=DL9,IF(DI10&gt;=DN10,DN17,IF(DI10&gt;=DN9,DM17,DL17)),DK17)</f>
        <v>-</v>
      </c>
      <c r="DJ37" s="101" t="s">
        <v>65</v>
      </c>
      <c r="DK37" s="142" t="str">
        <f>IF(DD9=DC4,DL37,IF(DD9=DC6,DM37,IF(DD9=DC7,DN37,DO37)))</f>
        <v>-</v>
      </c>
      <c r="DL37" s="138" t="str">
        <f>DD23</f>
        <v>-</v>
      </c>
      <c r="DM37" s="138" t="str">
        <f>IF(DI9&lt;DL9,DF23,IF(DI9&gt;=DL9,DE23,""))</f>
        <v>-</v>
      </c>
      <c r="DN37" s="138" t="str">
        <f>IF(DI9&gt;=DL9,IF(DI10&gt;=DN9,DI23,DH23),DG23)</f>
        <v>-</v>
      </c>
      <c r="DO37" s="141" t="str">
        <f>IF(DI9&gt;=DL9,IF(DI10&gt;=DN9,DL23,DK23),DJ23)</f>
        <v>-</v>
      </c>
      <c r="DP37" s="7"/>
      <c r="DR37" s="315" t="s">
        <v>196</v>
      </c>
      <c r="DS37" s="290" t="str">
        <f>+AA29</f>
        <v/>
      </c>
      <c r="DT37" s="4"/>
      <c r="DU37" s="4"/>
      <c r="DV37" s="310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7"/>
      <c r="JZ37" s="315" t="s">
        <v>196</v>
      </c>
      <c r="KA37" s="290" t="str">
        <f>+AI29</f>
        <v/>
      </c>
      <c r="KB37" s="4"/>
      <c r="KC37" s="4"/>
      <c r="KD37" s="310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7"/>
    </row>
    <row r="38" spans="1:448" ht="13.35" customHeight="1">
      <c r="A38" s="172"/>
      <c r="B38" s="211"/>
      <c r="C38" s="28">
        <v>26</v>
      </c>
      <c r="D38" s="27"/>
      <c r="E38" s="27"/>
      <c r="F38" s="240"/>
      <c r="G38" s="241"/>
      <c r="H38" s="240"/>
      <c r="I38" s="242"/>
      <c r="J38" s="22"/>
      <c r="K38" s="475"/>
      <c r="L38" s="476"/>
      <c r="M38" s="476"/>
      <c r="N38" s="476"/>
      <c r="O38" s="476"/>
      <c r="P38" s="476"/>
      <c r="Q38" s="476"/>
      <c r="R38" s="476"/>
      <c r="S38" s="476"/>
      <c r="T38" s="476"/>
      <c r="U38" s="477"/>
      <c r="V38" s="22"/>
      <c r="W38" s="615"/>
      <c r="X38" s="616"/>
      <c r="Y38" s="616"/>
      <c r="Z38" s="617"/>
      <c r="AA38" s="588" t="str">
        <f>IFERROR(IF(AM10="","",IF(AM10="max",IF(F47=0,"",(IF(AE8="P0",BY14&amp;"/"&amp;F47,(AA32/AA30)))),IF(AM10="min",IF(F47=0,"",(IF(AE8="P0",BY15&amp;"/"&amp;F47,(AA33/AA30)))),IF(F47=0,"",(IF(AE8="P0",BY16&amp;"/"&amp;F47,(IF(S12="YES",CK27,CK26)))))))),"")</f>
        <v/>
      </c>
      <c r="AB38" s="589"/>
      <c r="AC38" s="589"/>
      <c r="AD38" s="590"/>
      <c r="AE38" s="588" t="str">
        <f>IFERROR(IF(AM10="","",IF(AM10="max",IF(G47=0,"",(IF(AE8="P0",BZ14&amp;"/"&amp;G47,(AE32/AE30)))),IF(AM10="min",IF(G47=0,"",(IF(AE8="P0",BZ15&amp;"/"&amp;G47,(AE33/AE30)))),IF(G47=0,"",(IF(AE8="P0",BZ16&amp;"/"&amp;G47,(IF(S12="YES",CL27,CL26)))))))),"")</f>
        <v/>
      </c>
      <c r="AF38" s="589"/>
      <c r="AG38" s="589"/>
      <c r="AH38" s="590"/>
      <c r="AI38" s="588" t="str">
        <f>IFERROR(IF(AM10="","",IF(AM10="max",IF(H47=0,"",(IF(AE8="P0",CA14&amp;"/"&amp;H47,(AI32/AI30)))),IF(AM10="min",IF(H47=0,"",(IF(AE8="P0",CA15&amp;"/"&amp;H47,(AI33/AI30)))),IF(H47=0,"",(IF(AE8="P0",CA16&amp;"/"&amp;H47,(IF(S12="YES",CM27,CM26)))))))),"")</f>
        <v/>
      </c>
      <c r="AJ38" s="589"/>
      <c r="AK38" s="589"/>
      <c r="AL38" s="590"/>
      <c r="AM38" s="588" t="str">
        <f>IFERROR(IF(AM10="","",IF(AM10="max",IF(I47=0,"",(IF(AE8="P0",CB14&amp;"/"&amp;I47,(AM32/AM30)))),IF(AM10="min",IF(I47=0,"",(IF(AE8="P0",CB15&amp;"/"&amp;I47,(AM33/AM30)))),IF(I47=0,"",(IF(AE8="P0",CB16&amp;"/"&amp;I47,(IF(S12="YES",CN27,CN26)))))))),"")</f>
        <v/>
      </c>
      <c r="AN38" s="589"/>
      <c r="AO38" s="589"/>
      <c r="AP38" s="697"/>
      <c r="AQ38" s="33"/>
      <c r="AR38" s="667"/>
      <c r="AS38" s="667"/>
      <c r="AT38" s="667"/>
      <c r="AU38" s="667"/>
      <c r="AV38" s="667"/>
      <c r="AW38" s="667"/>
      <c r="AX38" s="667"/>
      <c r="AY38" s="667"/>
      <c r="AZ38" s="667"/>
      <c r="BA38" s="667"/>
      <c r="BB38" s="667"/>
      <c r="BC38" s="667"/>
      <c r="BD38" s="667"/>
      <c r="BE38" s="667"/>
      <c r="BF38" s="667"/>
      <c r="BG38" s="667"/>
      <c r="BH38" s="667"/>
      <c r="BI38" s="667"/>
      <c r="BJ38" s="667"/>
      <c r="BK38" s="667"/>
      <c r="BL38" s="667"/>
      <c r="BM38" s="667"/>
      <c r="BN38" s="667"/>
      <c r="BO38" s="667"/>
      <c r="BP38" s="212"/>
      <c r="BQ38" s="177" t="str">
        <f t="shared" si="380"/>
        <v/>
      </c>
      <c r="BR38" s="177" t="str">
        <f t="shared" si="381"/>
        <v/>
      </c>
      <c r="BS38" s="177" t="str">
        <f t="shared" si="382"/>
        <v/>
      </c>
      <c r="BT38" s="177" t="str">
        <f t="shared" si="383"/>
        <v/>
      </c>
      <c r="BV38" s="9"/>
      <c r="BW38" s="456"/>
      <c r="BX38" s="71" t="s">
        <v>50</v>
      </c>
      <c r="BY38" s="4"/>
      <c r="BZ38" s="224" t="s">
        <v>173</v>
      </c>
      <c r="CA38" s="225">
        <v>2</v>
      </c>
      <c r="CB38" s="205" t="s">
        <v>183</v>
      </c>
      <c r="CC38" s="229"/>
      <c r="CD38" s="229"/>
      <c r="CE38" s="457"/>
      <c r="CF38" s="216" t="s">
        <v>157</v>
      </c>
      <c r="CG38" s="7"/>
      <c r="CI38" s="448"/>
      <c r="CJ38" s="76">
        <f>R18</f>
        <v>10</v>
      </c>
      <c r="CK38" s="76">
        <f>R18</f>
        <v>10</v>
      </c>
      <c r="CL38" s="76">
        <f>R18</f>
        <v>10</v>
      </c>
      <c r="CM38" s="76">
        <f>R18</f>
        <v>10</v>
      </c>
      <c r="CN38" s="76">
        <f>IF(S14="O",IF(AM10="",1,IF(AM10="MAX",1,-1)),"")</f>
        <v>-1</v>
      </c>
      <c r="CO38" s="272"/>
      <c r="CS38" s="9"/>
      <c r="CT38" s="248">
        <v>28</v>
      </c>
      <c r="CU38" s="250">
        <f t="shared" si="343"/>
        <v>19.35499999999999</v>
      </c>
      <c r="CV38" s="19">
        <v>0</v>
      </c>
      <c r="CW38" s="19">
        <v>0</v>
      </c>
      <c r="CX38" s="251">
        <v>0</v>
      </c>
      <c r="CY38" s="19">
        <v>0</v>
      </c>
      <c r="CZ38" s="7"/>
      <c r="DB38" s="9"/>
      <c r="DC38" s="451" t="str">
        <f>I12</f>
        <v>Data 4</v>
      </c>
      <c r="DD38" s="128" t="s">
        <v>91</v>
      </c>
      <c r="DE38" s="150" t="str">
        <f>IF(DD9=DC4,DF38,IF(DD9=DC6,DG38,IF(DD9=DC7,DH38,DI38)))</f>
        <v>Ctrl. Chart</v>
      </c>
      <c r="DF38" s="150" t="str">
        <f>DD14</f>
        <v>Ctrl. Chart</v>
      </c>
      <c r="DG38" s="150" t="str">
        <f>IF(DJ9&lt;DL9,DF14,IF(DJ9&gt;=DL9,DE14,""))</f>
        <v>Ctrl. Chart</v>
      </c>
      <c r="DH38" s="150" t="str">
        <f>IF(DJ9&gt;=DL9,IF(DJ10&gt;=DN10,DJ14,IF(DJ10&gt;=DN9,DI14,DH14)),DG14)</f>
        <v>Check</v>
      </c>
      <c r="DI38" s="162" t="str">
        <f>IF(DJ9&gt;=DL9,IF(DJ10&gt;=DN10,DN14,IF(DJ10&gt;=DN9,DM14,DL14)),DK14)</f>
        <v>Check</v>
      </c>
      <c r="DJ38" s="128" t="s">
        <v>91</v>
      </c>
      <c r="DK38" s="118" t="str">
        <f>IF(DD9=DC4,DL38,IF(DD9=DC6,DM38,IF(DD9=DC7,DN38,DO38)))</f>
        <v>Ctrl. Chart</v>
      </c>
      <c r="DL38" s="118" t="str">
        <f>DD20</f>
        <v>Ctrl. Chart</v>
      </c>
      <c r="DM38" s="118" t="str">
        <f>IF(DJ9&lt;DL9,DF20,IF(DJ9&gt;=DL9,DE20,""))</f>
        <v>Ctrl. Chart</v>
      </c>
      <c r="DN38" s="118" t="str">
        <f>IF(DJ9&gt;=DL9,IF(DJ10&gt;=DN9,DI20,DH20),DG20)</f>
        <v>Ctrl. Chart</v>
      </c>
      <c r="DO38" s="119" t="str">
        <f>IF(DJ9&gt;=DL9,IF(DJ10&gt;=DN9,DL20,DK20),DJ20)</f>
        <v>Chck|Rcord</v>
      </c>
      <c r="DP38" s="7"/>
      <c r="DR38" s="9"/>
      <c r="DS38" s="4"/>
      <c r="DT38" s="4"/>
      <c r="DU38" s="4"/>
      <c r="DV38" s="310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7"/>
      <c r="JZ38" s="9"/>
      <c r="KA38" s="4"/>
      <c r="KB38" s="4"/>
      <c r="KC38" s="4"/>
      <c r="KD38" s="310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7"/>
    </row>
    <row r="39" spans="1:448" ht="13.35" customHeight="1" thickBot="1">
      <c r="A39" s="172"/>
      <c r="B39" s="211"/>
      <c r="C39" s="28">
        <v>27</v>
      </c>
      <c r="D39" s="27"/>
      <c r="E39" s="27"/>
      <c r="F39" s="240"/>
      <c r="G39" s="241"/>
      <c r="H39" s="240"/>
      <c r="I39" s="242"/>
      <c r="J39" s="22"/>
      <c r="K39" s="475"/>
      <c r="L39" s="476"/>
      <c r="M39" s="476"/>
      <c r="N39" s="476"/>
      <c r="O39" s="476"/>
      <c r="P39" s="476"/>
      <c r="Q39" s="476"/>
      <c r="R39" s="476"/>
      <c r="S39" s="476"/>
      <c r="T39" s="476"/>
      <c r="U39" s="477"/>
      <c r="V39" s="22"/>
      <c r="W39" s="618"/>
      <c r="X39" s="619"/>
      <c r="Y39" s="619"/>
      <c r="Z39" s="620"/>
      <c r="AA39" s="591"/>
      <c r="AB39" s="592"/>
      <c r="AC39" s="592"/>
      <c r="AD39" s="593"/>
      <c r="AE39" s="591"/>
      <c r="AF39" s="592"/>
      <c r="AG39" s="592"/>
      <c r="AH39" s="593"/>
      <c r="AI39" s="591"/>
      <c r="AJ39" s="592"/>
      <c r="AK39" s="592"/>
      <c r="AL39" s="593"/>
      <c r="AM39" s="591"/>
      <c r="AN39" s="592"/>
      <c r="AO39" s="592"/>
      <c r="AP39" s="698"/>
      <c r="AQ39" s="33"/>
      <c r="AR39" s="667"/>
      <c r="AS39" s="667"/>
      <c r="AT39" s="667"/>
      <c r="AU39" s="667"/>
      <c r="AV39" s="667"/>
      <c r="AW39" s="667"/>
      <c r="AX39" s="667"/>
      <c r="AY39" s="667"/>
      <c r="AZ39" s="667"/>
      <c r="BA39" s="667"/>
      <c r="BB39" s="667"/>
      <c r="BC39" s="667"/>
      <c r="BD39" s="667"/>
      <c r="BE39" s="667"/>
      <c r="BF39" s="667"/>
      <c r="BG39" s="667"/>
      <c r="BH39" s="667"/>
      <c r="BI39" s="667"/>
      <c r="BJ39" s="667"/>
      <c r="BK39" s="667"/>
      <c r="BL39" s="667"/>
      <c r="BM39" s="667"/>
      <c r="BN39" s="667"/>
      <c r="BO39" s="667"/>
      <c r="BP39" s="212"/>
      <c r="BQ39" s="177" t="str">
        <f t="shared" si="380"/>
        <v/>
      </c>
      <c r="BR39" s="177" t="str">
        <f t="shared" si="381"/>
        <v/>
      </c>
      <c r="BS39" s="177" t="str">
        <f t="shared" si="382"/>
        <v/>
      </c>
      <c r="BT39" s="177" t="str">
        <f t="shared" si="383"/>
        <v/>
      </c>
      <c r="BV39" s="9"/>
      <c r="BW39" s="4"/>
      <c r="BX39" s="4"/>
      <c r="BY39" s="4"/>
      <c r="BZ39" s="224" t="s">
        <v>174</v>
      </c>
      <c r="CA39" s="225">
        <v>1.4</v>
      </c>
      <c r="CB39" s="4"/>
      <c r="CC39" s="229"/>
      <c r="CD39" s="229"/>
      <c r="CE39" s="457"/>
      <c r="CF39" s="216" t="s">
        <v>158</v>
      </c>
      <c r="CG39" s="7"/>
      <c r="CI39" s="448" t="s">
        <v>5</v>
      </c>
      <c r="CJ39" s="76">
        <f>R16</f>
        <v>16</v>
      </c>
      <c r="CK39" s="76">
        <f>R16</f>
        <v>16</v>
      </c>
      <c r="CL39" s="76">
        <f>R16</f>
        <v>16</v>
      </c>
      <c r="CM39" s="76">
        <f>R16</f>
        <v>16</v>
      </c>
      <c r="CN39" s="76">
        <f>IF(S14="O",IF(AM10="",1,IF(AM10="MIN",1,0)),"")</f>
        <v>0</v>
      </c>
      <c r="CO39" s="272"/>
      <c r="CS39" s="9"/>
      <c r="CT39" s="249">
        <v>29</v>
      </c>
      <c r="CU39" s="250">
        <f t="shared" si="343"/>
        <v>19.719999999999988</v>
      </c>
      <c r="CV39" s="19">
        <v>0</v>
      </c>
      <c r="CW39" s="19">
        <v>0</v>
      </c>
      <c r="CX39" s="251">
        <v>0</v>
      </c>
      <c r="CY39" s="19">
        <v>0</v>
      </c>
      <c r="CZ39" s="7"/>
      <c r="DB39" s="9"/>
      <c r="DC39" s="452"/>
      <c r="DD39" s="98" t="s">
        <v>92</v>
      </c>
      <c r="DE39" s="152" t="str">
        <f>IF(DD9=DC4,DF39,IF(DD9=DC6,DG39,IF(DD9=DC7,DH39,DI39)))</f>
        <v>Reg. 0204</v>
      </c>
      <c r="DF39" s="152" t="str">
        <f>DD15</f>
        <v>Reg. 0204</v>
      </c>
      <c r="DG39" s="152" t="str">
        <f>IF(DJ9&lt;DL9,DF15,IF(DJ9&gt;=DL9,DE15,""))</f>
        <v>4/shift</v>
      </c>
      <c r="DH39" s="152" t="str">
        <f>IF(DJ9&gt;=DL9,IF(DJ10&gt;=DN10,DJ15,IF(DJ10&gt;=DN9,DI15,DH15)),DG15)</f>
        <v>4/shift</v>
      </c>
      <c r="DI39" s="163" t="str">
        <f>IF(DJ9&gt;=DL9,IF(DJ10&gt;=DN10,DN15,IF(DJ10&gt;=DN9,DM15,DL15)),DK15)</f>
        <v>5M1E only</v>
      </c>
      <c r="DJ39" s="98" t="s">
        <v>92</v>
      </c>
      <c r="DK39" s="120" t="str">
        <f>IF(DD9=DC4,DL39,IF(DD9=DC6,DM39,IF(DD9=DC7,DN39,DO39)))</f>
        <v>Reg. 0204</v>
      </c>
      <c r="DL39" s="120" t="str">
        <f>DD21</f>
        <v>Reg. 0204</v>
      </c>
      <c r="DM39" s="120" t="str">
        <f>IF(DJ9&lt;DL9,DF21,IF(DJ9&gt;=DL9,DE21,""))</f>
        <v>4/shift</v>
      </c>
      <c r="DN39" s="120" t="str">
        <f>IF(DJ9&gt;=DL9,IF(DJ10&gt;=DN9,DI21,DH21),DG21)</f>
        <v>4/shift</v>
      </c>
      <c r="DO39" s="121" t="str">
        <f>IF(DJ9&gt;=DL9,IF(DJ10&gt;=DN9,DL21,DK21),DJ21)</f>
        <v>4/shft|4/shft</v>
      </c>
      <c r="DP39" s="7"/>
      <c r="DR39" s="356" t="s">
        <v>197</v>
      </c>
      <c r="DS39" s="357"/>
      <c r="DT39" s="4"/>
      <c r="DU39" s="4"/>
      <c r="DV39" s="310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7"/>
      <c r="JZ39" s="356" t="s">
        <v>197</v>
      </c>
      <c r="KA39" s="357"/>
      <c r="KB39" s="4"/>
      <c r="KC39" s="4"/>
      <c r="KD39" s="310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7"/>
    </row>
    <row r="40" spans="1:448" ht="13.35" customHeight="1">
      <c r="A40" s="172"/>
      <c r="B40" s="211"/>
      <c r="C40" s="28">
        <v>28</v>
      </c>
      <c r="D40" s="27"/>
      <c r="E40" s="27"/>
      <c r="F40" s="240"/>
      <c r="G40" s="241"/>
      <c r="H40" s="240"/>
      <c r="I40" s="242"/>
      <c r="J40" s="22"/>
      <c r="K40" s="475"/>
      <c r="L40" s="476"/>
      <c r="M40" s="476"/>
      <c r="N40" s="476"/>
      <c r="O40" s="476"/>
      <c r="P40" s="476"/>
      <c r="Q40" s="476"/>
      <c r="R40" s="476"/>
      <c r="S40" s="476"/>
      <c r="T40" s="476"/>
      <c r="U40" s="477"/>
      <c r="V40" s="22"/>
      <c r="W40" s="719" t="str">
        <f>IF(S14="O",IF(AM10="","","JUDGE"),"")</f>
        <v>JUDGE</v>
      </c>
      <c r="X40" s="720"/>
      <c r="Y40" s="720"/>
      <c r="Z40" s="721"/>
      <c r="AA40" s="707" t="str">
        <f>IF(AE8="P0",DC44,IF(AA29="","",DC44))</f>
        <v/>
      </c>
      <c r="AB40" s="707"/>
      <c r="AC40" s="707"/>
      <c r="AD40" s="708"/>
      <c r="AE40" s="713" t="str">
        <f>IF(AE8="P0",DD44,IF(AE29="","",DD44))</f>
        <v/>
      </c>
      <c r="AF40" s="707"/>
      <c r="AG40" s="707"/>
      <c r="AH40" s="708"/>
      <c r="AI40" s="713" t="str">
        <f>IF(AE8="P0",DE44,IF(AI29="","",DE44))</f>
        <v/>
      </c>
      <c r="AJ40" s="707"/>
      <c r="AK40" s="707"/>
      <c r="AL40" s="708"/>
      <c r="AM40" s="707" t="str">
        <f>IF(AE8="P0",DF44,IF(AM29="","",DF44))</f>
        <v/>
      </c>
      <c r="AN40" s="707"/>
      <c r="AO40" s="707"/>
      <c r="AP40" s="716"/>
      <c r="AQ40" s="33"/>
      <c r="AR40" s="667"/>
      <c r="AS40" s="667"/>
      <c r="AT40" s="667"/>
      <c r="AU40" s="667"/>
      <c r="AV40" s="667"/>
      <c r="AW40" s="667"/>
      <c r="AX40" s="667"/>
      <c r="AY40" s="667"/>
      <c r="AZ40" s="667"/>
      <c r="BA40" s="667"/>
      <c r="BB40" s="667"/>
      <c r="BC40" s="667"/>
      <c r="BD40" s="667"/>
      <c r="BE40" s="667"/>
      <c r="BF40" s="667"/>
      <c r="BG40" s="667"/>
      <c r="BH40" s="667"/>
      <c r="BI40" s="667"/>
      <c r="BJ40" s="667"/>
      <c r="BK40" s="667"/>
      <c r="BL40" s="667"/>
      <c r="BM40" s="667"/>
      <c r="BN40" s="667"/>
      <c r="BO40" s="667"/>
      <c r="BP40" s="212"/>
      <c r="BQ40" s="177" t="str">
        <f t="shared" si="380"/>
        <v/>
      </c>
      <c r="BR40" s="177" t="str">
        <f t="shared" si="381"/>
        <v/>
      </c>
      <c r="BS40" s="177" t="str">
        <f t="shared" si="382"/>
        <v/>
      </c>
      <c r="BT40" s="177" t="str">
        <f t="shared" si="383"/>
        <v/>
      </c>
      <c r="BV40" s="9"/>
      <c r="BW40" s="277" t="s">
        <v>77</v>
      </c>
      <c r="BX40" s="277" t="s">
        <v>78</v>
      </c>
      <c r="BY40" s="4"/>
      <c r="BZ40" s="226" t="s">
        <v>175</v>
      </c>
      <c r="CA40" s="225">
        <v>1.2</v>
      </c>
      <c r="CB40" s="4"/>
      <c r="CC40" s="229"/>
      <c r="CD40" s="229"/>
      <c r="CE40" s="457"/>
      <c r="CF40" s="216" t="s">
        <v>159</v>
      </c>
      <c r="CG40" s="7"/>
      <c r="CI40" s="448"/>
      <c r="CJ40" s="76">
        <f>R16</f>
        <v>16</v>
      </c>
      <c r="CK40" s="76">
        <f>R16</f>
        <v>16</v>
      </c>
      <c r="CL40" s="76">
        <f>R16</f>
        <v>16</v>
      </c>
      <c r="CM40" s="76">
        <f>R16</f>
        <v>16</v>
      </c>
      <c r="CN40" s="76">
        <f>IF(S14="O",IF(AM10="",1,IF(AM10="MIN",1,-1)),"")</f>
        <v>-1</v>
      </c>
      <c r="CO40" s="272"/>
      <c r="CS40" s="9"/>
      <c r="CT40" s="249">
        <v>30</v>
      </c>
      <c r="CU40" s="250">
        <f t="shared" si="343"/>
        <v>20.084999999999987</v>
      </c>
      <c r="CV40" s="19">
        <v>0</v>
      </c>
      <c r="CW40" s="19">
        <v>0</v>
      </c>
      <c r="CX40" s="251">
        <v>0</v>
      </c>
      <c r="CY40" s="19">
        <v>0</v>
      </c>
      <c r="CZ40" s="7"/>
      <c r="DB40" s="9"/>
      <c r="DC40" s="452"/>
      <c r="DD40" s="98" t="s">
        <v>93</v>
      </c>
      <c r="DE40" s="152" t="str">
        <f>IF(DD9=DC4,DF40,IF(DD9=DC6,DG40,IF(DD9=DC7,DH40,DI40)))</f>
        <v>Leader</v>
      </c>
      <c r="DF40" s="152" t="str">
        <f>DD16</f>
        <v>Leader</v>
      </c>
      <c r="DG40" s="152" t="str">
        <f>IF(DJ9&lt;DL9,DF16,IF(DJ9&gt;=DL9,DE16,""))</f>
        <v>Leader</v>
      </c>
      <c r="DH40" s="152" t="str">
        <f>IF(DJ9&gt;=DL9,IF(DJ10&gt;=DN10,DJ16,IF(DJ10&gt;=DN9,DI16,DH16)),DG16)</f>
        <v>Operator</v>
      </c>
      <c r="DI40" s="163" t="str">
        <f>IF(DJ9&gt;=DL9,IF(DJ10&gt;=DN10,DN16,IF(DJ10&gt;=DN9,DM16,DL16)),DK16)</f>
        <v>Operator</v>
      </c>
      <c r="DJ40" s="98" t="s">
        <v>93</v>
      </c>
      <c r="DK40" s="120" t="str">
        <f>IF(DD9=DC4,DL40,IF(DD9=DC6,DM40,IF(DD9=DC7,DN40,DO40)))</f>
        <v>Leader</v>
      </c>
      <c r="DL40" s="120" t="str">
        <f>DD22</f>
        <v>Leader</v>
      </c>
      <c r="DM40" s="120" t="str">
        <f>IF(DJ9&lt;DL9,DF22,IF(DJ9&gt;=DL9,DE22,""))</f>
        <v>Leader</v>
      </c>
      <c r="DN40" s="120" t="str">
        <f>IF(DJ9&gt;=DL9,IF(DJ10&gt;=DN9,DI22,DH22),DG22)</f>
        <v>Leader</v>
      </c>
      <c r="DO40" s="121" t="str">
        <f>IF(DJ9&gt;=DL9,IF(DJ10&gt;=DN9,DL22,DK22),DJ22)</f>
        <v>Opr. | Ldr.</v>
      </c>
      <c r="DP40" s="7"/>
      <c r="DR40" s="315" t="s">
        <v>198</v>
      </c>
      <c r="DS40" s="19" t="e">
        <f>1+3.3*LOG10(DS30)</f>
        <v>#NUM!</v>
      </c>
      <c r="DT40" s="4"/>
      <c r="DU40" s="4"/>
      <c r="DV40" s="310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7"/>
      <c r="JZ40" s="315" t="s">
        <v>198</v>
      </c>
      <c r="KA40" s="19" t="e">
        <f>1+3.3*LOG10(KA30)</f>
        <v>#NUM!</v>
      </c>
      <c r="KB40" s="4"/>
      <c r="KC40" s="4"/>
      <c r="KD40" s="310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7"/>
    </row>
    <row r="41" spans="1:448" ht="13.35" customHeight="1" thickBot="1">
      <c r="A41" s="172"/>
      <c r="B41" s="211"/>
      <c r="C41" s="28">
        <v>29</v>
      </c>
      <c r="D41" s="27"/>
      <c r="E41" s="27"/>
      <c r="F41" s="240"/>
      <c r="G41" s="241"/>
      <c r="H41" s="240"/>
      <c r="I41" s="242"/>
      <c r="J41" s="22"/>
      <c r="K41" s="475"/>
      <c r="L41" s="476"/>
      <c r="M41" s="476"/>
      <c r="N41" s="476"/>
      <c r="O41" s="476"/>
      <c r="P41" s="476"/>
      <c r="Q41" s="476"/>
      <c r="R41" s="476"/>
      <c r="S41" s="476"/>
      <c r="T41" s="476"/>
      <c r="U41" s="477"/>
      <c r="V41" s="22"/>
      <c r="W41" s="722"/>
      <c r="X41" s="723"/>
      <c r="Y41" s="723"/>
      <c r="Z41" s="724"/>
      <c r="AA41" s="709"/>
      <c r="AB41" s="709"/>
      <c r="AC41" s="709"/>
      <c r="AD41" s="710"/>
      <c r="AE41" s="714"/>
      <c r="AF41" s="709"/>
      <c r="AG41" s="709"/>
      <c r="AH41" s="710"/>
      <c r="AI41" s="714"/>
      <c r="AJ41" s="709"/>
      <c r="AK41" s="709"/>
      <c r="AL41" s="710"/>
      <c r="AM41" s="709"/>
      <c r="AN41" s="709"/>
      <c r="AO41" s="709"/>
      <c r="AP41" s="717"/>
      <c r="AQ41" s="33"/>
      <c r="AR41" s="667"/>
      <c r="AS41" s="667"/>
      <c r="AT41" s="667"/>
      <c r="AU41" s="667"/>
      <c r="AV41" s="667"/>
      <c r="AW41" s="667"/>
      <c r="AX41" s="667"/>
      <c r="AY41" s="667"/>
      <c r="AZ41" s="667"/>
      <c r="BA41" s="667"/>
      <c r="BB41" s="667"/>
      <c r="BC41" s="667"/>
      <c r="BD41" s="667"/>
      <c r="BE41" s="667"/>
      <c r="BF41" s="667"/>
      <c r="BG41" s="667"/>
      <c r="BH41" s="667"/>
      <c r="BI41" s="667"/>
      <c r="BJ41" s="667"/>
      <c r="BK41" s="667"/>
      <c r="BL41" s="667"/>
      <c r="BM41" s="667"/>
      <c r="BN41" s="667"/>
      <c r="BO41" s="667"/>
      <c r="BP41" s="212"/>
      <c r="BQ41" s="177" t="str">
        <f t="shared" si="380"/>
        <v/>
      </c>
      <c r="BR41" s="177" t="str">
        <f t="shared" si="381"/>
        <v/>
      </c>
      <c r="BS41" s="177" t="str">
        <f t="shared" si="382"/>
        <v/>
      </c>
      <c r="BT41" s="177" t="str">
        <f t="shared" si="383"/>
        <v/>
      </c>
      <c r="BV41" s="9"/>
      <c r="BW41" s="170" t="str">
        <f>IF(AM10="MIN",IF(BN10="","STD. MIN. still empty","INPUT DATA"),"INPUT DATA")</f>
        <v>INPUT DATA</v>
      </c>
      <c r="BX41" s="169" t="str">
        <f>IF(AM10="MAX",IF(BH10="","STD. MAX. still empty","INPUT DATA"),"INPUT DATA")</f>
        <v>INPUT DATA</v>
      </c>
      <c r="BY41" s="4"/>
      <c r="BZ41" s="226" t="s">
        <v>176</v>
      </c>
      <c r="CA41" s="225">
        <v>1.1000000000000001</v>
      </c>
      <c r="CB41" s="4"/>
      <c r="CC41" s="229"/>
      <c r="CD41" s="229"/>
      <c r="CE41" s="457"/>
      <c r="CF41" s="216" t="s">
        <v>160</v>
      </c>
      <c r="CG41" s="7"/>
      <c r="CI41" s="273" t="s">
        <v>11</v>
      </c>
      <c r="CJ41" s="77" t="e">
        <f>F45</f>
        <v>#DIV/0!</v>
      </c>
      <c r="CK41" s="77" t="e">
        <f>G45</f>
        <v>#DIV/0!</v>
      </c>
      <c r="CL41" s="77" t="e">
        <f>H45</f>
        <v>#DIV/0!</v>
      </c>
      <c r="CM41" s="77" t="e">
        <f>I45</f>
        <v>#DIV/0!</v>
      </c>
      <c r="CN41" s="77">
        <v>-0.4</v>
      </c>
      <c r="CO41" s="272"/>
      <c r="CS41" s="9"/>
      <c r="CT41" s="252">
        <v>31</v>
      </c>
      <c r="CU41" s="250">
        <f t="shared" si="343"/>
        <v>20.449999999999985</v>
      </c>
      <c r="CV41" s="19">
        <v>0</v>
      </c>
      <c r="CW41" s="19">
        <v>0</v>
      </c>
      <c r="CX41" s="251">
        <v>0</v>
      </c>
      <c r="CY41" s="19">
        <v>0</v>
      </c>
      <c r="CZ41" s="7"/>
      <c r="DB41" s="9"/>
      <c r="DC41" s="453"/>
      <c r="DD41" s="101" t="s">
        <v>65</v>
      </c>
      <c r="DE41" s="154" t="str">
        <f>IF(DD9=DC4,DF41,IF(DD9=DC6,DG41,IF(DD9=DC7,DH41,DI41)))</f>
        <v>-</v>
      </c>
      <c r="DF41" s="164" t="str">
        <f>DD17</f>
        <v>-</v>
      </c>
      <c r="DG41" s="164" t="str">
        <f>IF(DJ9&lt;DL9,DF17,IF(DJ9&gt;=DL9,DE17,""))</f>
        <v>-</v>
      </c>
      <c r="DH41" s="164" t="str">
        <f>IF(DJ9&gt;=DL9,IF(DJ10&gt;=DN10,DJ17,IF(DJ10&gt;=DN9,DI17,DH17)),DG17)</f>
        <v>-</v>
      </c>
      <c r="DI41" s="165" t="str">
        <f>IF(DJ9&gt;=DL9,IF(DJ10&gt;=DN10,DN17,IF(DJ10&gt;=DN9,DM17,DL17)),DK17)</f>
        <v>-</v>
      </c>
      <c r="DJ41" s="101" t="s">
        <v>65</v>
      </c>
      <c r="DK41" s="139" t="str">
        <f>IF(DD9=DC4,DL41,IF(DD9=DC6,DM41,IF(DD9=DC7,DN41,DO41)))</f>
        <v>-</v>
      </c>
      <c r="DL41" s="139" t="str">
        <f>DD23</f>
        <v>-</v>
      </c>
      <c r="DM41" s="139" t="str">
        <f>IF(DJ9&lt;DL9,DF23,IF(DJ9&gt;=DL9,DE23,""))</f>
        <v>-</v>
      </c>
      <c r="DN41" s="139" t="str">
        <f>IF(DJ9&gt;=DL9,IF(DJ10&gt;=DN9,DI23,DH23),DG23)</f>
        <v>-</v>
      </c>
      <c r="DO41" s="140" t="str">
        <f>IF(DJ9&gt;=DL9,IF(DJ10&gt;=DN9,DL23,DK23),DJ23)</f>
        <v>-</v>
      </c>
      <c r="DP41" s="7"/>
      <c r="DR41" s="315" t="s">
        <v>199</v>
      </c>
      <c r="DS41" s="19" t="e">
        <f>+DS36/DS40</f>
        <v>#VALUE!</v>
      </c>
      <c r="DT41" s="4"/>
      <c r="DU41" s="4"/>
      <c r="DV41" s="310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7"/>
      <c r="JZ41" s="315" t="s">
        <v>199</v>
      </c>
      <c r="KA41" s="19" t="e">
        <f>+KA36/KA40</f>
        <v>#VALUE!</v>
      </c>
      <c r="KB41" s="4"/>
      <c r="KC41" s="4"/>
      <c r="KD41" s="310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7"/>
    </row>
    <row r="42" spans="1:448" ht="13.35" customHeight="1" thickBot="1">
      <c r="A42" s="172"/>
      <c r="B42" s="211"/>
      <c r="C42" s="26">
        <v>30</v>
      </c>
      <c r="D42" s="25"/>
      <c r="E42" s="25"/>
      <c r="F42" s="245"/>
      <c r="G42" s="241"/>
      <c r="H42" s="245"/>
      <c r="I42" s="246"/>
      <c r="J42" s="22"/>
      <c r="K42" s="478"/>
      <c r="L42" s="479"/>
      <c r="M42" s="479"/>
      <c r="N42" s="479"/>
      <c r="O42" s="479"/>
      <c r="P42" s="479"/>
      <c r="Q42" s="479"/>
      <c r="R42" s="479"/>
      <c r="S42" s="479"/>
      <c r="T42" s="479"/>
      <c r="U42" s="480"/>
      <c r="V42" s="22"/>
      <c r="W42" s="722"/>
      <c r="X42" s="723"/>
      <c r="Y42" s="723"/>
      <c r="Z42" s="724"/>
      <c r="AA42" s="711"/>
      <c r="AB42" s="711"/>
      <c r="AC42" s="711"/>
      <c r="AD42" s="712"/>
      <c r="AE42" s="715"/>
      <c r="AF42" s="711"/>
      <c r="AG42" s="711"/>
      <c r="AH42" s="712"/>
      <c r="AI42" s="715"/>
      <c r="AJ42" s="711"/>
      <c r="AK42" s="711"/>
      <c r="AL42" s="712"/>
      <c r="AM42" s="711"/>
      <c r="AN42" s="711"/>
      <c r="AO42" s="711"/>
      <c r="AP42" s="718"/>
      <c r="AQ42" s="33"/>
      <c r="AR42" s="667"/>
      <c r="AS42" s="667"/>
      <c r="AT42" s="667"/>
      <c r="AU42" s="667"/>
      <c r="AV42" s="667"/>
      <c r="AW42" s="667"/>
      <c r="AX42" s="667"/>
      <c r="AY42" s="667"/>
      <c r="AZ42" s="667"/>
      <c r="BA42" s="667"/>
      <c r="BB42" s="667"/>
      <c r="BC42" s="667"/>
      <c r="BD42" s="667"/>
      <c r="BE42" s="667"/>
      <c r="BF42" s="667"/>
      <c r="BG42" s="667"/>
      <c r="BH42" s="667"/>
      <c r="BI42" s="667"/>
      <c r="BJ42" s="667"/>
      <c r="BK42" s="667"/>
      <c r="BL42" s="667"/>
      <c r="BM42" s="667"/>
      <c r="BN42" s="667"/>
      <c r="BO42" s="667"/>
      <c r="BP42" s="212"/>
      <c r="BQ42" s="177" t="str">
        <f t="shared" si="380"/>
        <v/>
      </c>
      <c r="BR42" s="177" t="str">
        <f t="shared" si="381"/>
        <v/>
      </c>
      <c r="BS42" s="177" t="str">
        <f t="shared" si="382"/>
        <v/>
      </c>
      <c r="BT42" s="177" t="str">
        <f t="shared" si="383"/>
        <v/>
      </c>
      <c r="BV42" s="9"/>
      <c r="BW42" s="171" t="s">
        <v>105</v>
      </c>
      <c r="BX42" s="4"/>
      <c r="BY42" s="4"/>
      <c r="BZ42" s="227" t="s">
        <v>177</v>
      </c>
      <c r="CA42" s="228">
        <v>1</v>
      </c>
      <c r="CB42" s="4"/>
      <c r="CC42" s="229"/>
      <c r="CD42" s="229"/>
      <c r="CE42" s="457"/>
      <c r="CF42" s="216" t="s">
        <v>161</v>
      </c>
      <c r="CG42" s="7"/>
      <c r="CI42" s="273" t="str">
        <f>IF(W30="P0",CI39,"Avg+"&amp;W30)</f>
        <v>Avg+4σ</v>
      </c>
      <c r="CJ42" s="77" t="e">
        <f>IF(CI42="UCL",F44,CJ41+CJ44)</f>
        <v>#DIV/0!</v>
      </c>
      <c r="CK42" s="77" t="e">
        <f>IF(CI42="UCL",G44,CK41+CK44)</f>
        <v>#DIV/0!</v>
      </c>
      <c r="CL42" s="77" t="e">
        <f>IF(CI42="UCL",H44,CL41+CL44)</f>
        <v>#DIV/0!</v>
      </c>
      <c r="CM42" s="77" t="e">
        <f>IF(CI42="UCL",I44,CM41+CM44)</f>
        <v>#DIV/0!</v>
      </c>
      <c r="CN42" s="77">
        <v>-0.4</v>
      </c>
      <c r="CO42" s="272"/>
      <c r="CS42" s="17"/>
      <c r="CT42" s="16"/>
      <c r="CU42" s="16"/>
      <c r="CV42" s="16"/>
      <c r="CW42" s="16"/>
      <c r="CX42" s="16"/>
      <c r="CY42" s="16"/>
      <c r="CZ42" s="15"/>
      <c r="DB42" s="9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7"/>
      <c r="DR42" s="17"/>
      <c r="DS42" s="16"/>
      <c r="DT42" s="16"/>
      <c r="DU42" s="16"/>
      <c r="DV42" s="316"/>
      <c r="DW42" s="316"/>
      <c r="DX42" s="316"/>
      <c r="DY42" s="3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5"/>
      <c r="JZ42" s="17"/>
      <c r="KA42" s="16"/>
      <c r="KB42" s="16"/>
      <c r="KC42" s="16"/>
      <c r="KD42" s="316"/>
      <c r="KE42" s="316"/>
      <c r="KF42" s="316"/>
      <c r="KG42" s="3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6"/>
      <c r="PX42" s="16"/>
      <c r="PY42" s="16"/>
      <c r="PZ42" s="16"/>
      <c r="QA42" s="16"/>
      <c r="QB42" s="16"/>
      <c r="QC42" s="16"/>
      <c r="QD42" s="16"/>
      <c r="QE42" s="16"/>
      <c r="QF42" s="15"/>
    </row>
    <row r="43" spans="1:448" ht="15" customHeight="1" thickBot="1">
      <c r="A43" s="172"/>
      <c r="B43" s="211"/>
      <c r="C43" s="632" t="s">
        <v>2</v>
      </c>
      <c r="D43" s="633"/>
      <c r="E43" s="634"/>
      <c r="F43" s="37" t="str">
        <f t="shared" ref="F43:G43" si="387">IF(COUNTBLANK(F13:F42)=30,"N/A",MIN(BQ19:BQ48))</f>
        <v>N/A</v>
      </c>
      <c r="G43" s="38" t="str">
        <f t="shared" si="387"/>
        <v>N/A</v>
      </c>
      <c r="H43" s="38" t="str">
        <f>IF(COUNTBLANK(H13:H42)=30,"N/A",MIN(BS19:BS48))</f>
        <v>N/A</v>
      </c>
      <c r="I43" s="39" t="str">
        <f>IF(COUNTBLANK(I13:I42)=30,"N/A",MIN(BT19:BT48))</f>
        <v>N/A</v>
      </c>
      <c r="J43" s="22"/>
      <c r="K43" s="642"/>
      <c r="L43" s="643"/>
      <c r="M43" s="643"/>
      <c r="N43" s="643"/>
      <c r="O43" s="643"/>
      <c r="P43" s="643"/>
      <c r="Q43" s="643"/>
      <c r="R43" s="643"/>
      <c r="S43" s="643"/>
      <c r="T43" s="643"/>
      <c r="U43" s="644"/>
      <c r="V43" s="22"/>
      <c r="W43" s="725"/>
      <c r="X43" s="726"/>
      <c r="Y43" s="726"/>
      <c r="Z43" s="727"/>
      <c r="AA43" s="623" t="str">
        <f>IF(AA29="","",DC45)</f>
        <v/>
      </c>
      <c r="AB43" s="624"/>
      <c r="AC43" s="624"/>
      <c r="AD43" s="624"/>
      <c r="AE43" s="624" t="str">
        <f>IF(AE29="","",DD45)</f>
        <v/>
      </c>
      <c r="AF43" s="624"/>
      <c r="AG43" s="624"/>
      <c r="AH43" s="624"/>
      <c r="AI43" s="624" t="str">
        <f>IF(AI29="","",DE45)</f>
        <v/>
      </c>
      <c r="AJ43" s="624"/>
      <c r="AK43" s="624"/>
      <c r="AL43" s="624"/>
      <c r="AM43" s="624" t="str">
        <f>IF(AM29="","",DF45)</f>
        <v/>
      </c>
      <c r="AN43" s="624"/>
      <c r="AO43" s="624"/>
      <c r="AP43" s="625"/>
      <c r="AQ43" s="33"/>
      <c r="AR43" s="728"/>
      <c r="AS43" s="729"/>
      <c r="AT43" s="729"/>
      <c r="AU43" s="729"/>
      <c r="AV43" s="729"/>
      <c r="AW43" s="729"/>
      <c r="AX43" s="729"/>
      <c r="AY43" s="729"/>
      <c r="AZ43" s="729"/>
      <c r="BA43" s="729"/>
      <c r="BB43" s="729"/>
      <c r="BC43" s="729"/>
      <c r="BD43" s="729"/>
      <c r="BE43" s="729"/>
      <c r="BF43" s="729"/>
      <c r="BG43" s="729"/>
      <c r="BH43" s="729"/>
      <c r="BI43" s="729"/>
      <c r="BJ43" s="729"/>
      <c r="BK43" s="729"/>
      <c r="BL43" s="729"/>
      <c r="BM43" s="729"/>
      <c r="BN43" s="729"/>
      <c r="BO43" s="730"/>
      <c r="BP43" s="212"/>
      <c r="BQ43" s="177" t="str">
        <f t="shared" si="380"/>
        <v/>
      </c>
      <c r="BR43" s="177" t="str">
        <f t="shared" si="381"/>
        <v/>
      </c>
      <c r="BS43" s="177" t="str">
        <f t="shared" si="382"/>
        <v/>
      </c>
      <c r="BT43" s="177" t="str">
        <f t="shared" si="383"/>
        <v/>
      </c>
      <c r="BV43" s="9"/>
      <c r="BW43" s="247" t="str">
        <f>IF(AM10="MIN",IF(BN10="","STD. MIN. still empty","INPUT DATA"),IF(AM10="MAX",IF(BH10="","STD. MAX. still empty","INPUT DATA"),"INPUT DATA"))</f>
        <v>INPUT DATA</v>
      </c>
      <c r="BX43" s="4"/>
      <c r="BY43" s="4"/>
      <c r="BZ43" s="229"/>
      <c r="CA43" s="229"/>
      <c r="CB43" s="229"/>
      <c r="CC43" s="229"/>
      <c r="CD43" s="229"/>
      <c r="CE43" s="4"/>
      <c r="CF43" s="216" t="s">
        <v>162</v>
      </c>
      <c r="CG43" s="7"/>
      <c r="CI43" s="273" t="str">
        <f>IF(W30="P0",CI37,"Avg+"&amp;W30)</f>
        <v>Avg+4σ</v>
      </c>
      <c r="CJ43" s="77" t="e">
        <f>IF(CI43="LCL",F43,CJ41-CJ44)</f>
        <v>#DIV/0!</v>
      </c>
      <c r="CK43" s="77" t="e">
        <f>IF(CI43="LCL",G43,CK41-CK44)</f>
        <v>#DIV/0!</v>
      </c>
      <c r="CL43" s="77" t="e">
        <f>IF(CI43="LCL",H43,CL41-CL44)</f>
        <v>#DIV/0!</v>
      </c>
      <c r="CM43" s="77" t="e">
        <f>IF(CI43="LCL",I43,CM41-CM44)</f>
        <v>#DIV/0!</v>
      </c>
      <c r="CN43" s="77">
        <v>-0.4</v>
      </c>
      <c r="CO43" s="272"/>
      <c r="CY43" s="4"/>
      <c r="DB43" s="9"/>
      <c r="DC43" s="192" t="str">
        <f>DC26</f>
        <v>Data 1</v>
      </c>
      <c r="DD43" s="133" t="str">
        <f>DC30</f>
        <v>Data 2</v>
      </c>
      <c r="DE43" s="133" t="str">
        <f>DC34</f>
        <v>Data 3</v>
      </c>
      <c r="DF43" s="193" t="str">
        <f>DC38</f>
        <v>Data 4</v>
      </c>
      <c r="DG43" s="4"/>
      <c r="DH43" s="693" t="s">
        <v>123</v>
      </c>
      <c r="DI43" s="429"/>
      <c r="DJ43" s="429"/>
      <c r="DK43" s="430"/>
      <c r="DL43" s="4"/>
      <c r="DM43" s="80" t="s">
        <v>82</v>
      </c>
      <c r="DN43" s="562" t="str">
        <f>IF(U8=DE4,DC4,IF(U8=DF4,DC4,IF(U8=DG4,DC4,IF(U8=DH4,DC4,IF(U8=DI4,DC4,IF(U8=DJ4,DC4,IF(U8=DK4,DC4,IF(U8=DL4,DC4,IF(U8=DM4,DC4,"QA-1")))))))))</f>
        <v>QA-2</v>
      </c>
      <c r="DO43" s="562"/>
      <c r="DP43" s="7"/>
      <c r="DV43" s="288"/>
    </row>
    <row r="44" spans="1:448" ht="14.25" customHeight="1" thickBot="1">
      <c r="A44" s="172"/>
      <c r="B44" s="211"/>
      <c r="C44" s="635" t="s">
        <v>1</v>
      </c>
      <c r="D44" s="636"/>
      <c r="E44" s="637"/>
      <c r="F44" s="40" t="str">
        <f>IF(COUNTBLANK(F13:F42)=30,"N/A",MAX(BQ19:BQ48))</f>
        <v>N/A</v>
      </c>
      <c r="G44" s="41" t="str">
        <f t="shared" ref="G44:I44" si="388">IF(COUNTBLANK(G13:G42)=30,"N/A",MAX(BR19:BR48))</f>
        <v>N/A</v>
      </c>
      <c r="H44" s="41" t="str">
        <f t="shared" si="388"/>
        <v>N/A</v>
      </c>
      <c r="I44" s="42" t="str">
        <f t="shared" si="388"/>
        <v>N/A</v>
      </c>
      <c r="J44" s="22"/>
      <c r="K44" s="645"/>
      <c r="L44" s="646"/>
      <c r="M44" s="646"/>
      <c r="N44" s="646"/>
      <c r="O44" s="646"/>
      <c r="P44" s="646"/>
      <c r="Q44" s="646"/>
      <c r="R44" s="646"/>
      <c r="S44" s="646"/>
      <c r="T44" s="646"/>
      <c r="U44" s="647"/>
      <c r="V44" s="22"/>
      <c r="W44" s="565" t="str">
        <f>IF(S14="O","Control","")</f>
        <v>Control</v>
      </c>
      <c r="X44" s="566"/>
      <c r="Y44" s="566"/>
      <c r="Z44" s="566"/>
      <c r="AA44" s="554" t="str">
        <f>IF(AA37="P0","",IF(AA38="","",IF(AC10="Mass. Prod.",DE26,DK26)))</f>
        <v/>
      </c>
      <c r="AB44" s="555"/>
      <c r="AC44" s="555"/>
      <c r="AD44" s="556"/>
      <c r="AE44" s="554" t="str">
        <f>IF(AE37="P0","",IF(AE38="","",IF(AC10="Mass. Prod.",DE30,DK30)))</f>
        <v/>
      </c>
      <c r="AF44" s="555"/>
      <c r="AG44" s="555"/>
      <c r="AH44" s="556"/>
      <c r="AI44" s="554" t="str">
        <f>IF(AI37="P0","",IF(AI38="","",IF(AC10="Mass. Prod.",DE34,DK34)))</f>
        <v/>
      </c>
      <c r="AJ44" s="555"/>
      <c r="AK44" s="555"/>
      <c r="AL44" s="556"/>
      <c r="AM44" s="554" t="str">
        <f>IF(AM37="P0","",IF(AM38="","",IF(AC10="Mass. Prod.",DE38,DK38)))</f>
        <v/>
      </c>
      <c r="AN44" s="555"/>
      <c r="AO44" s="555"/>
      <c r="AP44" s="651"/>
      <c r="AQ44" s="33"/>
      <c r="AR44" s="731"/>
      <c r="AS44" s="732"/>
      <c r="AT44" s="732"/>
      <c r="AU44" s="732"/>
      <c r="AV44" s="732"/>
      <c r="AW44" s="732"/>
      <c r="AX44" s="732"/>
      <c r="AY44" s="732"/>
      <c r="AZ44" s="732"/>
      <c r="BA44" s="732"/>
      <c r="BB44" s="732"/>
      <c r="BC44" s="732"/>
      <c r="BD44" s="732"/>
      <c r="BE44" s="732"/>
      <c r="BF44" s="732"/>
      <c r="BG44" s="732"/>
      <c r="BH44" s="732"/>
      <c r="BI44" s="732"/>
      <c r="BJ44" s="732"/>
      <c r="BK44" s="732"/>
      <c r="BL44" s="732"/>
      <c r="BM44" s="732"/>
      <c r="BN44" s="732"/>
      <c r="BO44" s="733"/>
      <c r="BP44" s="212"/>
      <c r="BQ44" s="177" t="str">
        <f t="shared" si="380"/>
        <v/>
      </c>
      <c r="BR44" s="177" t="str">
        <f t="shared" si="381"/>
        <v/>
      </c>
      <c r="BS44" s="177" t="str">
        <f t="shared" si="382"/>
        <v/>
      </c>
      <c r="BT44" s="177" t="str">
        <f t="shared" si="383"/>
        <v/>
      </c>
      <c r="BV44" s="17"/>
      <c r="BW44" s="278" t="str">
        <f>IF(AM10="min &amp; max",IF(BA10="","STD. MID. Still empty",IF(BH10="","STD. MAX still Empty",IF(BN10="","STD. MIN. still empty","INPUT DATA"))))</f>
        <v>INPUT DATA</v>
      </c>
      <c r="BX44" s="16"/>
      <c r="BY44" s="16"/>
      <c r="BZ44" s="63"/>
      <c r="CA44" s="63"/>
      <c r="CB44" s="63"/>
      <c r="CC44" s="63"/>
      <c r="CD44" s="63"/>
      <c r="CE44" s="258"/>
      <c r="CF44" s="16" t="str">
        <f>IF(F9="","",F9)</f>
        <v/>
      </c>
      <c r="CG44" s="15"/>
      <c r="CI44" s="274" t="str">
        <f>W30</f>
        <v>4σ</v>
      </c>
      <c r="CJ44" s="275" t="str">
        <f>AA30</f>
        <v/>
      </c>
      <c r="CK44" s="275" t="str">
        <f>AE30</f>
        <v/>
      </c>
      <c r="CL44" s="275" t="str">
        <f>AI30</f>
        <v/>
      </c>
      <c r="CM44" s="275" t="str">
        <f>AM30</f>
        <v/>
      </c>
      <c r="CN44" s="275"/>
      <c r="CO44" s="276"/>
      <c r="CY44" s="4"/>
      <c r="DB44" s="9"/>
      <c r="DC44" s="186" t="str">
        <f>IF(AA38="","",IF(F47=0,"",IF(AE8="P0",IF(BY16=0,"P0=OK","P0=NG"),IF(DG9&gt;=DL9,IF(DG10&gt;=DN10,DK45,IF(DG10&gt;=DN9,DJ45,DI45)),DH45))))</f>
        <v/>
      </c>
      <c r="DD44" s="187" t="str">
        <f>IF(AE38="","",IF(G47=0,"",IF(AE8="P0",IF(BZ16=0,"P0=OK","P0=NG"),IF(DH9&gt;=DL9,IF(DH10&gt;=DN10,DK45,IF(DH10&gt;=DN9,DJ45,DI45)),DH45))))</f>
        <v/>
      </c>
      <c r="DE44" s="187" t="str">
        <f>IF(AI38="","",IF(H47=0,"",IF(AE8="P0",IF(CA16=0,"P0=OK","P0=NG"),IF(DI9&gt;=DL9,IF(DI10&gt;=DN10,DK45,IF(DI10&gt;=DN9,DJ45,DI45)),DH45))))</f>
        <v/>
      </c>
      <c r="DF44" s="188" t="str">
        <f>IF(AM38="","",IF(I47=0,"",IF(AE8="P0",IF(CB16=0,"P0=OK","P0=NG"),IF(DJ9&gt;=DL9,IF(DJ10&gt;=DN10,DK45,IF(DJ10&gt;=DN9,DJ45,DI45)),DH45))))</f>
        <v/>
      </c>
      <c r="DG44" s="4"/>
      <c r="DH44" s="179" t="s">
        <v>97</v>
      </c>
      <c r="DI44" s="180" t="s">
        <v>114</v>
      </c>
      <c r="DJ44" s="180" t="s">
        <v>115</v>
      </c>
      <c r="DK44" s="181" t="s">
        <v>124</v>
      </c>
      <c r="DL44" s="4"/>
      <c r="DM44" s="80" t="s">
        <v>81</v>
      </c>
      <c r="DN44" s="562" t="str">
        <f>IF(U8=DE6,DC6,IF(U8=DF6,DC6,IF(U8=DG6,DC6,IF(U8=DH6,DC6,IF(U8=DI6,DC6,IF(U8=DJ6,DC6,"QB/QC"))))))</f>
        <v>QB/QC</v>
      </c>
      <c r="DO44" s="562"/>
      <c r="DP44" s="7"/>
      <c r="DV44" s="288"/>
    </row>
    <row r="45" spans="1:448" ht="15" customHeight="1" thickBot="1">
      <c r="A45" s="172"/>
      <c r="B45" s="211"/>
      <c r="C45" s="638" t="s">
        <v>34</v>
      </c>
      <c r="D45" s="503"/>
      <c r="E45" s="639"/>
      <c r="F45" s="40" t="e">
        <f>AVERAGE(BQ19:BQ48)</f>
        <v>#DIV/0!</v>
      </c>
      <c r="G45" s="41" t="e">
        <f>AVERAGE(BR19:BR48)</f>
        <v>#DIV/0!</v>
      </c>
      <c r="H45" s="41" t="e">
        <f>AVERAGE(BS19:BS48)</f>
        <v>#DIV/0!</v>
      </c>
      <c r="I45" s="42" t="e">
        <f>AVERAGE(BT19:BT48)</f>
        <v>#DIV/0!</v>
      </c>
      <c r="J45" s="22"/>
      <c r="K45" s="645"/>
      <c r="L45" s="646"/>
      <c r="M45" s="646"/>
      <c r="N45" s="646"/>
      <c r="O45" s="646"/>
      <c r="P45" s="646"/>
      <c r="Q45" s="646"/>
      <c r="R45" s="646"/>
      <c r="S45" s="646"/>
      <c r="T45" s="646"/>
      <c r="U45" s="647"/>
      <c r="V45" s="22"/>
      <c r="W45" s="655" t="str">
        <f>IF(S14="O","Interval","")</f>
        <v>Interval</v>
      </c>
      <c r="X45" s="656"/>
      <c r="Y45" s="656"/>
      <c r="Z45" s="656"/>
      <c r="AA45" s="652" t="str">
        <f>IF(AA37="P0","",IF(AA38="","",IF(AC10="Mass. Prod.",DE27,DK27)))</f>
        <v/>
      </c>
      <c r="AB45" s="653"/>
      <c r="AC45" s="653"/>
      <c r="AD45" s="654"/>
      <c r="AE45" s="652" t="str">
        <f>IF(AE37="P0","",IF(AE38="","",IF(AC10="Mass. Prod.",DE31,DK31)))</f>
        <v/>
      </c>
      <c r="AF45" s="653"/>
      <c r="AG45" s="653"/>
      <c r="AH45" s="654"/>
      <c r="AI45" s="652" t="str">
        <f>IF(AI37="P0","",IF(AI38="","",IF(AC10="Mass. Prod.",DE35,DK35)))</f>
        <v/>
      </c>
      <c r="AJ45" s="653"/>
      <c r="AK45" s="653"/>
      <c r="AL45" s="654"/>
      <c r="AM45" s="652" t="str">
        <f>IF(AM37="P0","",IF(AM38="","",IF(AC10="Mass. Prod.",DE39,DK39)))</f>
        <v/>
      </c>
      <c r="AN45" s="653"/>
      <c r="AO45" s="653"/>
      <c r="AP45" s="690"/>
      <c r="AQ45" s="24"/>
      <c r="AR45" s="731"/>
      <c r="AS45" s="732"/>
      <c r="AT45" s="732"/>
      <c r="AU45" s="732"/>
      <c r="AV45" s="732"/>
      <c r="AW45" s="732"/>
      <c r="AX45" s="732"/>
      <c r="AY45" s="732"/>
      <c r="AZ45" s="732"/>
      <c r="BA45" s="732"/>
      <c r="BB45" s="732"/>
      <c r="BC45" s="732"/>
      <c r="BD45" s="732"/>
      <c r="BE45" s="732"/>
      <c r="BF45" s="732"/>
      <c r="BG45" s="732"/>
      <c r="BH45" s="732"/>
      <c r="BI45" s="732"/>
      <c r="BJ45" s="732"/>
      <c r="BK45" s="732"/>
      <c r="BL45" s="732"/>
      <c r="BM45" s="732"/>
      <c r="BN45" s="732"/>
      <c r="BO45" s="733"/>
      <c r="BP45" s="212"/>
      <c r="BQ45" s="177" t="str">
        <f t="shared" si="380"/>
        <v/>
      </c>
      <c r="BR45" s="177" t="str">
        <f t="shared" si="381"/>
        <v/>
      </c>
      <c r="BS45" s="177" t="str">
        <f t="shared" si="382"/>
        <v/>
      </c>
      <c r="BT45" s="177" t="str">
        <f t="shared" si="383"/>
        <v/>
      </c>
      <c r="CM45" s="81"/>
      <c r="CR45" s="4"/>
      <c r="CS45" s="4"/>
      <c r="CT45" s="4"/>
      <c r="CU45" s="4"/>
      <c r="CV45" s="4"/>
      <c r="CW45" s="4"/>
      <c r="CX45" s="4"/>
      <c r="CY45" s="4"/>
      <c r="DB45" s="9"/>
      <c r="DC45" s="189" t="str">
        <f>IF(DC44="","",IF(S14="X","",IF(AE8="P0","",IF(DG9&gt;=DL9,IF(DG10&gt;=DN10,DK46,IF(DG10&gt;=DN9,DJ46,DI46)),DH46))))</f>
        <v/>
      </c>
      <c r="DD45" s="190" t="str">
        <f>IF(DD44="","",IF(S14="X","",IF(AE8="P0","",IF(DH9&gt;=DL9,IF(DH10&gt;=DN10,DK46,IF(DH10&gt;=DN9,DJ46,DI46)),DH46))))</f>
        <v/>
      </c>
      <c r="DE45" s="190" t="str">
        <f>IF(DE44="","",IF(S14="X","",IF(AE8="P0","",IF(DI9&gt;=DL9,IF(DI10&gt;=DN10,DK46,IF(DI10&gt;=DN9,DJ46,DI46)),DH46))))</f>
        <v/>
      </c>
      <c r="DF45" s="191" t="str">
        <f>IF(DF44="","",IF(S14="X","",IF(AE8="P0","",IF(DJ9&gt;=DL9,IF(DJ10&gt;=DN10,DK46,IF(DJ10&gt;=DN9,DJ46,DI46)),DH46))))</f>
        <v/>
      </c>
      <c r="DG45" s="4"/>
      <c r="DH45" s="183" t="s">
        <v>16</v>
      </c>
      <c r="DI45" s="184" t="s">
        <v>17</v>
      </c>
      <c r="DJ45" s="184" t="s">
        <v>76</v>
      </c>
      <c r="DK45" s="185" t="s">
        <v>13</v>
      </c>
      <c r="DL45" s="4"/>
      <c r="DM45" s="89" t="s">
        <v>109</v>
      </c>
      <c r="DN45" s="93"/>
      <c r="DO45" s="4"/>
      <c r="DP45" s="7"/>
      <c r="DR45" s="369" t="s">
        <v>209</v>
      </c>
      <c r="DS45" s="370"/>
      <c r="DT45" s="370"/>
      <c r="DU45" s="370"/>
      <c r="DV45" s="370"/>
      <c r="DW45" s="370"/>
      <c r="DX45" s="370"/>
      <c r="DY45" s="370"/>
      <c r="DZ45" s="370"/>
      <c r="EA45" s="370"/>
      <c r="EB45" s="370"/>
      <c r="EC45" s="370"/>
      <c r="ED45" s="370"/>
      <c r="EE45" s="370"/>
      <c r="EF45" s="370"/>
      <c r="EG45" s="370"/>
      <c r="EH45" s="370"/>
      <c r="EI45" s="370"/>
      <c r="EJ45" s="370"/>
      <c r="EK45" s="370"/>
      <c r="EL45" s="370"/>
      <c r="EM45" s="370"/>
      <c r="EN45" s="370"/>
      <c r="EO45" s="370"/>
      <c r="EP45" s="370"/>
      <c r="EQ45" s="370"/>
      <c r="ER45" s="370"/>
      <c r="ES45" s="370"/>
      <c r="ET45" s="370"/>
      <c r="EU45" s="370"/>
      <c r="EV45" s="370"/>
      <c r="EW45" s="370"/>
      <c r="EX45" s="370"/>
      <c r="EY45" s="370"/>
      <c r="EZ45" s="370"/>
      <c r="FA45" s="370"/>
      <c r="FB45" s="370"/>
      <c r="FC45" s="370"/>
      <c r="FD45" s="370"/>
      <c r="FE45" s="370"/>
      <c r="FF45" s="370"/>
      <c r="FG45" s="370"/>
      <c r="FH45" s="370"/>
      <c r="FI45" s="370"/>
      <c r="FJ45" s="370"/>
      <c r="FK45" s="370"/>
      <c r="FL45" s="370"/>
      <c r="FM45" s="370"/>
      <c r="FN45" s="370"/>
      <c r="FO45" s="370"/>
      <c r="FP45" s="370"/>
      <c r="FQ45" s="370"/>
      <c r="FR45" s="370"/>
      <c r="FS45" s="370"/>
      <c r="FT45" s="370"/>
      <c r="FU45" s="370"/>
      <c r="FV45" s="370"/>
      <c r="FW45" s="370"/>
      <c r="FX45" s="370"/>
      <c r="FY45" s="370"/>
      <c r="FZ45" s="370"/>
      <c r="GA45" s="370"/>
      <c r="GB45" s="370"/>
      <c r="GC45" s="370"/>
      <c r="GD45" s="370"/>
      <c r="GE45" s="370"/>
      <c r="GF45" s="370"/>
      <c r="GG45" s="370"/>
      <c r="GH45" s="370"/>
      <c r="GI45" s="370"/>
      <c r="GJ45" s="370"/>
      <c r="GK45" s="370"/>
      <c r="GL45" s="370"/>
      <c r="GM45" s="370"/>
      <c r="GN45" s="370"/>
      <c r="GO45" s="370"/>
      <c r="GP45" s="370"/>
      <c r="GQ45" s="370"/>
      <c r="GR45" s="370"/>
      <c r="GS45" s="370"/>
      <c r="GT45" s="370"/>
      <c r="GU45" s="370"/>
      <c r="GV45" s="370"/>
      <c r="GW45" s="370"/>
      <c r="GX45" s="370"/>
      <c r="GY45" s="370"/>
      <c r="GZ45" s="370"/>
      <c r="HA45" s="370"/>
      <c r="HB45" s="370"/>
      <c r="HC45" s="370"/>
      <c r="HD45" s="370"/>
      <c r="HE45" s="370"/>
      <c r="HF45" s="370"/>
      <c r="HG45" s="370"/>
      <c r="HH45" s="370"/>
      <c r="HI45" s="370"/>
      <c r="HJ45" s="370"/>
      <c r="HK45" s="370"/>
      <c r="HL45" s="370"/>
      <c r="HM45" s="370"/>
      <c r="HN45" s="370"/>
      <c r="HO45" s="370"/>
      <c r="HP45" s="370"/>
      <c r="HQ45" s="370"/>
      <c r="HR45" s="370"/>
      <c r="HS45" s="370"/>
      <c r="HT45" s="370"/>
      <c r="HU45" s="370"/>
      <c r="HV45" s="370"/>
      <c r="HW45" s="370"/>
      <c r="HX45" s="370"/>
      <c r="HY45" s="370"/>
      <c r="HZ45" s="370"/>
      <c r="IA45" s="370"/>
      <c r="IB45" s="370"/>
      <c r="IC45" s="370"/>
      <c r="ID45" s="370"/>
      <c r="IE45" s="370"/>
      <c r="IF45" s="370"/>
      <c r="IG45" s="370"/>
      <c r="IH45" s="370"/>
      <c r="II45" s="370"/>
      <c r="IJ45" s="370"/>
      <c r="IK45" s="370"/>
      <c r="IL45" s="370"/>
      <c r="IM45" s="370"/>
      <c r="IN45" s="370"/>
      <c r="IO45" s="370"/>
      <c r="IP45" s="370"/>
      <c r="IQ45" s="370"/>
      <c r="IR45" s="370"/>
      <c r="IS45" s="370"/>
      <c r="IT45" s="370"/>
      <c r="IU45" s="370"/>
      <c r="IV45" s="370"/>
      <c r="IW45" s="370"/>
      <c r="IX45" s="370"/>
      <c r="IY45" s="370"/>
      <c r="IZ45" s="370"/>
      <c r="JA45" s="370"/>
      <c r="JB45" s="370"/>
      <c r="JC45" s="370"/>
      <c r="JD45" s="370"/>
      <c r="JE45" s="370"/>
      <c r="JF45" s="370"/>
      <c r="JG45" s="370"/>
      <c r="JH45" s="370"/>
      <c r="JI45" s="370"/>
      <c r="JJ45" s="370"/>
      <c r="JK45" s="370"/>
      <c r="JL45" s="370"/>
      <c r="JM45" s="370"/>
      <c r="JN45" s="370"/>
      <c r="JO45" s="370"/>
      <c r="JP45" s="370"/>
      <c r="JQ45" s="370"/>
      <c r="JR45" s="370"/>
      <c r="JS45" s="370"/>
      <c r="JT45" s="370"/>
      <c r="JU45" s="370"/>
      <c r="JV45" s="370"/>
      <c r="JW45" s="370"/>
      <c r="JX45" s="371"/>
      <c r="JZ45" s="369" t="s">
        <v>211</v>
      </c>
      <c r="KA45" s="370"/>
      <c r="KB45" s="370"/>
      <c r="KC45" s="370"/>
      <c r="KD45" s="370"/>
      <c r="KE45" s="370"/>
      <c r="KF45" s="370"/>
      <c r="KG45" s="370"/>
      <c r="KH45" s="370"/>
      <c r="KI45" s="370"/>
      <c r="KJ45" s="370"/>
      <c r="KK45" s="370"/>
      <c r="KL45" s="370"/>
      <c r="KM45" s="370"/>
      <c r="KN45" s="370"/>
      <c r="KO45" s="370"/>
      <c r="KP45" s="370"/>
      <c r="KQ45" s="370"/>
      <c r="KR45" s="370"/>
      <c r="KS45" s="370"/>
      <c r="KT45" s="370"/>
      <c r="KU45" s="370"/>
      <c r="KV45" s="370"/>
      <c r="KW45" s="370"/>
      <c r="KX45" s="370"/>
      <c r="KY45" s="370"/>
      <c r="KZ45" s="370"/>
      <c r="LA45" s="370"/>
      <c r="LB45" s="370"/>
      <c r="LC45" s="370"/>
      <c r="LD45" s="370"/>
      <c r="LE45" s="370"/>
      <c r="LF45" s="370"/>
      <c r="LG45" s="370"/>
      <c r="LH45" s="370"/>
      <c r="LI45" s="370"/>
      <c r="LJ45" s="370"/>
      <c r="LK45" s="370"/>
      <c r="LL45" s="370"/>
      <c r="LM45" s="370"/>
      <c r="LN45" s="370"/>
      <c r="LO45" s="370"/>
      <c r="LP45" s="370"/>
      <c r="LQ45" s="370"/>
      <c r="LR45" s="370"/>
      <c r="LS45" s="370"/>
      <c r="LT45" s="370"/>
      <c r="LU45" s="370"/>
      <c r="LV45" s="370"/>
      <c r="LW45" s="370"/>
      <c r="LX45" s="370"/>
      <c r="LY45" s="370"/>
      <c r="LZ45" s="370"/>
      <c r="MA45" s="370"/>
      <c r="MB45" s="370"/>
      <c r="MC45" s="370"/>
      <c r="MD45" s="370"/>
      <c r="ME45" s="370"/>
      <c r="MF45" s="370"/>
      <c r="MG45" s="370"/>
      <c r="MH45" s="370"/>
      <c r="MI45" s="370"/>
      <c r="MJ45" s="370"/>
      <c r="MK45" s="370"/>
      <c r="ML45" s="370"/>
      <c r="MM45" s="370"/>
      <c r="MN45" s="370"/>
      <c r="MO45" s="370"/>
      <c r="MP45" s="370"/>
      <c r="MQ45" s="370"/>
      <c r="MR45" s="370"/>
      <c r="MS45" s="370"/>
      <c r="MT45" s="370"/>
      <c r="MU45" s="370"/>
      <c r="MV45" s="370"/>
      <c r="MW45" s="370"/>
      <c r="MX45" s="370"/>
      <c r="MY45" s="370"/>
      <c r="MZ45" s="370"/>
      <c r="NA45" s="370"/>
      <c r="NB45" s="370"/>
      <c r="NC45" s="370"/>
      <c r="ND45" s="370"/>
      <c r="NE45" s="370"/>
      <c r="NF45" s="370"/>
      <c r="NG45" s="370"/>
      <c r="NH45" s="370"/>
      <c r="NI45" s="370"/>
      <c r="NJ45" s="370"/>
      <c r="NK45" s="370"/>
      <c r="NL45" s="370"/>
      <c r="NM45" s="370"/>
      <c r="NN45" s="370"/>
      <c r="NO45" s="370"/>
      <c r="NP45" s="370"/>
      <c r="NQ45" s="370"/>
      <c r="NR45" s="370"/>
      <c r="NS45" s="370"/>
      <c r="NT45" s="370"/>
      <c r="NU45" s="370"/>
      <c r="NV45" s="370"/>
      <c r="NW45" s="370"/>
      <c r="NX45" s="370"/>
      <c r="NY45" s="370"/>
      <c r="NZ45" s="370"/>
      <c r="OA45" s="370"/>
      <c r="OB45" s="370"/>
      <c r="OC45" s="370"/>
      <c r="OD45" s="370"/>
      <c r="OE45" s="370"/>
      <c r="OF45" s="370"/>
      <c r="OG45" s="370"/>
      <c r="OH45" s="370"/>
      <c r="OI45" s="370"/>
      <c r="OJ45" s="370"/>
      <c r="OK45" s="370"/>
      <c r="OL45" s="370"/>
      <c r="OM45" s="370"/>
      <c r="ON45" s="370"/>
      <c r="OO45" s="370"/>
      <c r="OP45" s="370"/>
      <c r="OQ45" s="370"/>
      <c r="OR45" s="370"/>
      <c r="OS45" s="370"/>
      <c r="OT45" s="370"/>
      <c r="OU45" s="370"/>
      <c r="OV45" s="370"/>
      <c r="OW45" s="370"/>
      <c r="OX45" s="370"/>
      <c r="OY45" s="370"/>
      <c r="OZ45" s="370"/>
      <c r="PA45" s="370"/>
      <c r="PB45" s="370"/>
      <c r="PC45" s="370"/>
      <c r="PD45" s="370"/>
      <c r="PE45" s="370"/>
      <c r="PF45" s="370"/>
      <c r="PG45" s="370"/>
      <c r="PH45" s="370"/>
      <c r="PI45" s="370"/>
      <c r="PJ45" s="370"/>
      <c r="PK45" s="370"/>
      <c r="PL45" s="370"/>
      <c r="PM45" s="370"/>
      <c r="PN45" s="370"/>
      <c r="PO45" s="370"/>
      <c r="PP45" s="370"/>
      <c r="PQ45" s="370"/>
      <c r="PR45" s="370"/>
      <c r="PS45" s="370"/>
      <c r="PT45" s="370"/>
      <c r="PU45" s="370"/>
      <c r="PV45" s="370"/>
      <c r="PW45" s="370"/>
      <c r="PX45" s="370"/>
      <c r="PY45" s="370"/>
      <c r="PZ45" s="370"/>
      <c r="QA45" s="370"/>
      <c r="QB45" s="370"/>
      <c r="QC45" s="370"/>
      <c r="QD45" s="370"/>
      <c r="QE45" s="370"/>
      <c r="QF45" s="371"/>
    </row>
    <row r="46" spans="1:448" ht="15" customHeight="1" thickBot="1">
      <c r="A46" s="172"/>
      <c r="B46" s="211"/>
      <c r="C46" s="640" t="s">
        <v>12</v>
      </c>
      <c r="D46" s="575"/>
      <c r="E46" s="641"/>
      <c r="F46" s="43" t="str">
        <f>IFERROR(F44-F43,"N/A")</f>
        <v>N/A</v>
      </c>
      <c r="G46" s="44" t="str">
        <f t="shared" ref="G46:I46" si="389">IFERROR(G44-G43,"N/A")</f>
        <v>N/A</v>
      </c>
      <c r="H46" s="44" t="str">
        <f t="shared" si="389"/>
        <v>N/A</v>
      </c>
      <c r="I46" s="45" t="str">
        <f t="shared" si="389"/>
        <v>N/A</v>
      </c>
      <c r="J46" s="22"/>
      <c r="K46" s="645"/>
      <c r="L46" s="646"/>
      <c r="M46" s="646"/>
      <c r="N46" s="646"/>
      <c r="O46" s="646"/>
      <c r="P46" s="646"/>
      <c r="Q46" s="646"/>
      <c r="R46" s="646"/>
      <c r="S46" s="646"/>
      <c r="T46" s="646"/>
      <c r="U46" s="647"/>
      <c r="V46" s="22"/>
      <c r="W46" s="655" t="str">
        <f>IF(S14="O","Controller","")</f>
        <v>Controller</v>
      </c>
      <c r="X46" s="656"/>
      <c r="Y46" s="656"/>
      <c r="Z46" s="656"/>
      <c r="AA46" s="652" t="str">
        <f>IF(AA37="P0","",IF(AA38="","",IF(AC10="Mass. Prod.",DE28,DK28)))</f>
        <v/>
      </c>
      <c r="AB46" s="653"/>
      <c r="AC46" s="653"/>
      <c r="AD46" s="654"/>
      <c r="AE46" s="652" t="str">
        <f>IF(AE37="P0","",IF(AE38="","",IF(AC10="Mass. Prod.",DE32,DK32)))</f>
        <v/>
      </c>
      <c r="AF46" s="653"/>
      <c r="AG46" s="653"/>
      <c r="AH46" s="654"/>
      <c r="AI46" s="652" t="str">
        <f>IF(AI37="P0","",IF(AI38="","",IF(AC10="Mass. Prod.",DE36,DK36)))</f>
        <v/>
      </c>
      <c r="AJ46" s="653"/>
      <c r="AK46" s="653"/>
      <c r="AL46" s="654"/>
      <c r="AM46" s="652" t="str">
        <f>IF(AM37="P0","",IF(AM38="","",IF(AC10="Mass. Prod.",DE40,DK40)))</f>
        <v/>
      </c>
      <c r="AN46" s="653"/>
      <c r="AO46" s="653"/>
      <c r="AP46" s="690"/>
      <c r="AQ46" s="22"/>
      <c r="AR46" s="734"/>
      <c r="AS46" s="735"/>
      <c r="AT46" s="735"/>
      <c r="AU46" s="735"/>
      <c r="AV46" s="735"/>
      <c r="AW46" s="735"/>
      <c r="AX46" s="735"/>
      <c r="AY46" s="735"/>
      <c r="AZ46" s="735"/>
      <c r="BA46" s="735"/>
      <c r="BB46" s="735"/>
      <c r="BC46" s="735"/>
      <c r="BD46" s="735"/>
      <c r="BE46" s="735"/>
      <c r="BF46" s="735"/>
      <c r="BG46" s="735"/>
      <c r="BH46" s="735"/>
      <c r="BI46" s="735"/>
      <c r="BJ46" s="735"/>
      <c r="BK46" s="735"/>
      <c r="BL46" s="735"/>
      <c r="BM46" s="735"/>
      <c r="BN46" s="735"/>
      <c r="BO46" s="736"/>
      <c r="BP46" s="212"/>
      <c r="BQ46" s="177" t="str">
        <f t="shared" si="380"/>
        <v/>
      </c>
      <c r="BR46" s="177" t="str">
        <f t="shared" si="381"/>
        <v/>
      </c>
      <c r="BS46" s="177" t="str">
        <f t="shared" si="382"/>
        <v/>
      </c>
      <c r="BT46" s="177" t="str">
        <f t="shared" si="383"/>
        <v/>
      </c>
      <c r="BV46" s="422" t="s">
        <v>185</v>
      </c>
      <c r="BW46" s="423"/>
      <c r="BX46" s="423"/>
      <c r="BY46" s="423"/>
      <c r="BZ46" s="423"/>
      <c r="CA46" s="423"/>
      <c r="CB46" s="423"/>
      <c r="CC46" s="423"/>
      <c r="CD46" s="423"/>
      <c r="CE46" s="423"/>
      <c r="CF46" s="423"/>
      <c r="CG46" s="423"/>
      <c r="CH46" s="423"/>
      <c r="CI46" s="423"/>
      <c r="CJ46" s="423"/>
      <c r="CK46" s="423"/>
      <c r="CL46" s="423"/>
      <c r="CM46" s="423"/>
      <c r="CN46" s="423"/>
      <c r="CO46" s="423"/>
      <c r="CP46" s="423"/>
      <c r="CQ46" s="423"/>
      <c r="CR46" s="423"/>
      <c r="CS46" s="423"/>
      <c r="CT46" s="423"/>
      <c r="CU46" s="423"/>
      <c r="CV46" s="423"/>
      <c r="CW46" s="423"/>
      <c r="CX46" s="423"/>
      <c r="CY46" s="423"/>
      <c r="CZ46" s="424"/>
      <c r="DB46" s="9"/>
      <c r="DC46" s="4"/>
      <c r="DD46" s="4"/>
      <c r="DE46" s="4"/>
      <c r="DF46" s="4"/>
      <c r="DG46" s="4"/>
      <c r="DH46" s="182" t="s">
        <v>121</v>
      </c>
      <c r="DI46" s="200" t="s">
        <v>122</v>
      </c>
      <c r="DJ46" s="200" t="s">
        <v>15</v>
      </c>
      <c r="DK46" s="201" t="s">
        <v>14</v>
      </c>
      <c r="DL46" s="4"/>
      <c r="DM46" s="89" t="s">
        <v>110</v>
      </c>
      <c r="DN46" s="93"/>
      <c r="DO46" s="4"/>
      <c r="DP46" s="7"/>
      <c r="DR46" s="372" t="s">
        <v>203</v>
      </c>
      <c r="DS46" s="373"/>
      <c r="DT46" s="187">
        <v>-4</v>
      </c>
      <c r="DU46" s="187">
        <f>DT46+0.05</f>
        <v>-3.95</v>
      </c>
      <c r="DV46" s="187">
        <f t="shared" ref="DV46" si="390">DU46+0.05</f>
        <v>-3.9000000000000004</v>
      </c>
      <c r="DW46" s="187">
        <f t="shared" ref="DW46" si="391">DV46+0.05</f>
        <v>-3.8500000000000005</v>
      </c>
      <c r="DX46" s="187">
        <f t="shared" ref="DX46" si="392">DW46+0.05</f>
        <v>-3.8000000000000007</v>
      </c>
      <c r="DY46" s="187">
        <f t="shared" ref="DY46" si="393">DX46+0.05</f>
        <v>-3.7500000000000009</v>
      </c>
      <c r="DZ46" s="187">
        <f t="shared" ref="DZ46" si="394">DY46+0.05</f>
        <v>-3.7000000000000011</v>
      </c>
      <c r="EA46" s="187">
        <f t="shared" ref="EA46" si="395">DZ46+0.05</f>
        <v>-3.6500000000000012</v>
      </c>
      <c r="EB46" s="187">
        <f t="shared" ref="EB46" si="396">EA46+0.05</f>
        <v>-3.6000000000000014</v>
      </c>
      <c r="EC46" s="187">
        <f t="shared" ref="EC46" si="397">EB46+0.05</f>
        <v>-3.5500000000000016</v>
      </c>
      <c r="ED46" s="187">
        <f t="shared" ref="ED46" si="398">EC46+0.05</f>
        <v>-3.5000000000000018</v>
      </c>
      <c r="EE46" s="187">
        <f t="shared" ref="EE46" si="399">ED46+0.05</f>
        <v>-3.450000000000002</v>
      </c>
      <c r="EF46" s="187">
        <f t="shared" ref="EF46" si="400">EE46+0.05</f>
        <v>-3.4000000000000021</v>
      </c>
      <c r="EG46" s="187">
        <f t="shared" ref="EG46" si="401">EF46+0.05</f>
        <v>-3.3500000000000023</v>
      </c>
      <c r="EH46" s="187">
        <f t="shared" ref="EH46" si="402">EG46+0.05</f>
        <v>-3.3000000000000025</v>
      </c>
      <c r="EI46" s="187">
        <f t="shared" ref="EI46" si="403">EH46+0.05</f>
        <v>-3.2500000000000027</v>
      </c>
      <c r="EJ46" s="187">
        <f t="shared" ref="EJ46" si="404">EI46+0.05</f>
        <v>-3.2000000000000028</v>
      </c>
      <c r="EK46" s="187">
        <f t="shared" ref="EK46" si="405">EJ46+0.05</f>
        <v>-3.150000000000003</v>
      </c>
      <c r="EL46" s="187">
        <f t="shared" ref="EL46" si="406">EK46+0.05</f>
        <v>-3.1000000000000032</v>
      </c>
      <c r="EM46" s="187">
        <f t="shared" ref="EM46" si="407">EL46+0.05</f>
        <v>-3.0500000000000034</v>
      </c>
      <c r="EN46" s="187">
        <f t="shared" ref="EN46" si="408">EM46+0.05</f>
        <v>-3.0000000000000036</v>
      </c>
      <c r="EO46" s="187">
        <f t="shared" ref="EO46" si="409">EN46+0.05</f>
        <v>-2.9500000000000037</v>
      </c>
      <c r="EP46" s="187">
        <f t="shared" ref="EP46" si="410">EO46+0.05</f>
        <v>-2.9000000000000039</v>
      </c>
      <c r="EQ46" s="187">
        <f t="shared" ref="EQ46" si="411">EP46+0.05</f>
        <v>-2.8500000000000041</v>
      </c>
      <c r="ER46" s="187">
        <f t="shared" ref="ER46" si="412">EQ46+0.05</f>
        <v>-2.8000000000000043</v>
      </c>
      <c r="ES46" s="187">
        <f t="shared" ref="ES46" si="413">ER46+0.05</f>
        <v>-2.7500000000000044</v>
      </c>
      <c r="ET46" s="187">
        <f t="shared" ref="ET46" si="414">ES46+0.05</f>
        <v>-2.7000000000000046</v>
      </c>
      <c r="EU46" s="187">
        <f t="shared" ref="EU46" si="415">ET46+0.05</f>
        <v>-2.6500000000000048</v>
      </c>
      <c r="EV46" s="187">
        <f t="shared" ref="EV46" si="416">EU46+0.05</f>
        <v>-2.600000000000005</v>
      </c>
      <c r="EW46" s="187">
        <f t="shared" ref="EW46" si="417">EV46+0.05</f>
        <v>-2.5500000000000052</v>
      </c>
      <c r="EX46" s="187">
        <f t="shared" ref="EX46" si="418">EW46+0.05</f>
        <v>-2.5000000000000053</v>
      </c>
      <c r="EY46" s="187">
        <f t="shared" ref="EY46" si="419">EX46+0.05</f>
        <v>-2.4500000000000055</v>
      </c>
      <c r="EZ46" s="187">
        <f t="shared" ref="EZ46" si="420">EY46+0.05</f>
        <v>-2.4000000000000057</v>
      </c>
      <c r="FA46" s="187">
        <f t="shared" ref="FA46" si="421">EZ46+0.05</f>
        <v>-2.3500000000000059</v>
      </c>
      <c r="FB46" s="187">
        <f t="shared" ref="FB46" si="422">FA46+0.05</f>
        <v>-2.300000000000006</v>
      </c>
      <c r="FC46" s="187">
        <f t="shared" ref="FC46" si="423">FB46+0.05</f>
        <v>-2.2500000000000062</v>
      </c>
      <c r="FD46" s="187">
        <f t="shared" ref="FD46" si="424">FC46+0.05</f>
        <v>-2.2000000000000064</v>
      </c>
      <c r="FE46" s="187">
        <f t="shared" ref="FE46" si="425">FD46+0.05</f>
        <v>-2.1500000000000066</v>
      </c>
      <c r="FF46" s="187">
        <f t="shared" ref="FF46" si="426">FE46+0.05</f>
        <v>-2.1000000000000068</v>
      </c>
      <c r="FG46" s="187">
        <f t="shared" ref="FG46" si="427">FF46+0.05</f>
        <v>-2.0500000000000069</v>
      </c>
      <c r="FH46" s="187">
        <f t="shared" ref="FH46" si="428">FG46+0.05</f>
        <v>-2.0000000000000071</v>
      </c>
      <c r="FI46" s="187">
        <f t="shared" ref="FI46" si="429">FH46+0.05</f>
        <v>-1.9500000000000071</v>
      </c>
      <c r="FJ46" s="187">
        <f t="shared" ref="FJ46" si="430">FI46+0.05</f>
        <v>-1.900000000000007</v>
      </c>
      <c r="FK46" s="187">
        <f t="shared" ref="FK46" si="431">FJ46+0.05</f>
        <v>-1.850000000000007</v>
      </c>
      <c r="FL46" s="187">
        <f t="shared" ref="FL46" si="432">FK46+0.05</f>
        <v>-1.8000000000000069</v>
      </c>
      <c r="FM46" s="187">
        <f t="shared" ref="FM46" si="433">FL46+0.05</f>
        <v>-1.7500000000000069</v>
      </c>
      <c r="FN46" s="187">
        <f t="shared" ref="FN46" si="434">FM46+0.05</f>
        <v>-1.7000000000000068</v>
      </c>
      <c r="FO46" s="187">
        <f t="shared" ref="FO46" si="435">FN46+0.05</f>
        <v>-1.6500000000000068</v>
      </c>
      <c r="FP46" s="187">
        <f t="shared" ref="FP46" si="436">FO46+0.05</f>
        <v>-1.6000000000000068</v>
      </c>
      <c r="FQ46" s="187">
        <f>FP46+0.05</f>
        <v>-1.5500000000000067</v>
      </c>
      <c r="FR46" s="187">
        <f t="shared" ref="FR46" si="437">FQ46+0.05</f>
        <v>-1.5000000000000067</v>
      </c>
      <c r="FS46" s="187">
        <f t="shared" ref="FS46" si="438">FR46+0.05</f>
        <v>-1.4500000000000066</v>
      </c>
      <c r="FT46" s="187">
        <f t="shared" ref="FT46" si="439">FS46+0.05</f>
        <v>-1.4000000000000066</v>
      </c>
      <c r="FU46" s="187">
        <f t="shared" ref="FU46" si="440">FT46+0.05</f>
        <v>-1.3500000000000065</v>
      </c>
      <c r="FV46" s="187">
        <f t="shared" ref="FV46" si="441">FU46+0.05</f>
        <v>-1.3000000000000065</v>
      </c>
      <c r="FW46" s="187">
        <f t="shared" ref="FW46" si="442">FV46+0.05</f>
        <v>-1.2500000000000064</v>
      </c>
      <c r="FX46" s="187">
        <f t="shared" ref="FX46" si="443">FW46+0.05</f>
        <v>-1.2000000000000064</v>
      </c>
      <c r="FY46" s="187">
        <f t="shared" ref="FY46" si="444">FX46+0.05</f>
        <v>-1.1500000000000064</v>
      </c>
      <c r="FZ46" s="187">
        <f t="shared" ref="FZ46" si="445">FY46+0.05</f>
        <v>-1.1000000000000063</v>
      </c>
      <c r="GA46" s="187">
        <f t="shared" ref="GA46" si="446">FZ46+0.05</f>
        <v>-1.0500000000000063</v>
      </c>
      <c r="GB46" s="187">
        <f t="shared" ref="GB46" si="447">GA46+0.05</f>
        <v>-1.0000000000000062</v>
      </c>
      <c r="GC46" s="187">
        <f t="shared" ref="GC46" si="448">GB46+0.05</f>
        <v>-0.95000000000000617</v>
      </c>
      <c r="GD46" s="187">
        <f t="shared" ref="GD46" si="449">GC46+0.05</f>
        <v>-0.90000000000000613</v>
      </c>
      <c r="GE46" s="187">
        <f t="shared" ref="GE46" si="450">GD46+0.05</f>
        <v>-0.85000000000000608</v>
      </c>
      <c r="GF46" s="187">
        <f t="shared" ref="GF46" si="451">GE46+0.05</f>
        <v>-0.80000000000000604</v>
      </c>
      <c r="GG46" s="187">
        <f t="shared" ref="GG46" si="452">GF46+0.05</f>
        <v>-0.750000000000006</v>
      </c>
      <c r="GH46" s="187">
        <f t="shared" ref="GH46" si="453">GG46+0.05</f>
        <v>-0.70000000000000595</v>
      </c>
      <c r="GI46" s="187">
        <f t="shared" ref="GI46" si="454">GH46+0.05</f>
        <v>-0.65000000000000591</v>
      </c>
      <c r="GJ46" s="187">
        <f t="shared" ref="GJ46" si="455">GI46+0.05</f>
        <v>-0.60000000000000586</v>
      </c>
      <c r="GK46" s="187">
        <f t="shared" ref="GK46" si="456">GJ46+0.05</f>
        <v>-0.55000000000000582</v>
      </c>
      <c r="GL46" s="187">
        <f t="shared" ref="GL46" si="457">GK46+0.05</f>
        <v>-0.50000000000000577</v>
      </c>
      <c r="GM46" s="187">
        <f t="shared" ref="GM46" si="458">GL46+0.05</f>
        <v>-0.45000000000000578</v>
      </c>
      <c r="GN46" s="187">
        <f t="shared" ref="GN46" si="459">GM46+0.05</f>
        <v>-0.4000000000000058</v>
      </c>
      <c r="GO46" s="187">
        <f t="shared" ref="GO46" si="460">GN46+0.05</f>
        <v>-0.35000000000000581</v>
      </c>
      <c r="GP46" s="187">
        <f t="shared" ref="GP46" si="461">GO46+0.05</f>
        <v>-0.30000000000000582</v>
      </c>
      <c r="GQ46" s="187">
        <f t="shared" ref="GQ46" si="462">GP46+0.05</f>
        <v>-0.25000000000000583</v>
      </c>
      <c r="GR46" s="187">
        <f t="shared" ref="GR46" si="463">GQ46+0.05</f>
        <v>-0.20000000000000584</v>
      </c>
      <c r="GS46" s="187">
        <f t="shared" ref="GS46" si="464">GR46+0.05</f>
        <v>-0.15000000000000585</v>
      </c>
      <c r="GT46" s="187">
        <f t="shared" ref="GT46" si="465">GS46+0.05</f>
        <v>-0.10000000000000585</v>
      </c>
      <c r="GU46" s="187">
        <f t="shared" ref="GU46" si="466">GT46+0.05</f>
        <v>-5.0000000000005845E-2</v>
      </c>
      <c r="GV46" s="187">
        <f t="shared" ref="GV46" si="467">GU46+0.05</f>
        <v>-5.8425486670898863E-15</v>
      </c>
      <c r="GW46" s="187">
        <f t="shared" ref="GW46" si="468">GV46+0.05</f>
        <v>4.999999999999416E-2</v>
      </c>
      <c r="GX46" s="187">
        <f t="shared" ref="GX46" si="469">GW46+0.05</f>
        <v>9.9999999999994163E-2</v>
      </c>
      <c r="GY46" s="187">
        <f t="shared" ref="GY46" si="470">GX46+0.05</f>
        <v>0.14999999999999417</v>
      </c>
      <c r="GZ46" s="187">
        <f>GY46+0.05</f>
        <v>0.19999999999999418</v>
      </c>
      <c r="HA46" s="187">
        <f t="shared" ref="HA46" si="471">GZ46+0.05</f>
        <v>0.24999999999999417</v>
      </c>
      <c r="HB46" s="187">
        <f t="shared" ref="HB46" si="472">HA46+0.05</f>
        <v>0.29999999999999416</v>
      </c>
      <c r="HC46" s="187">
        <f t="shared" ref="HC46" si="473">HB46+0.05</f>
        <v>0.34999999999999415</v>
      </c>
      <c r="HD46" s="187">
        <f t="shared" ref="HD46" si="474">HC46+0.05</f>
        <v>0.39999999999999414</v>
      </c>
      <c r="HE46" s="187">
        <f t="shared" ref="HE46" si="475">HD46+0.05</f>
        <v>0.44999999999999413</v>
      </c>
      <c r="HF46" s="187">
        <f t="shared" ref="HF46" si="476">HE46+0.05</f>
        <v>0.49999999999999412</v>
      </c>
      <c r="HG46" s="187">
        <f t="shared" ref="HG46" si="477">HF46+0.05</f>
        <v>0.54999999999999416</v>
      </c>
      <c r="HH46" s="187">
        <f t="shared" ref="HH46" si="478">HG46+0.05</f>
        <v>0.5999999999999942</v>
      </c>
      <c r="HI46" s="187">
        <f t="shared" ref="HI46" si="479">HH46+0.05</f>
        <v>0.64999999999999425</v>
      </c>
      <c r="HJ46" s="187">
        <f t="shared" ref="HJ46" si="480">HI46+0.05</f>
        <v>0.69999999999999429</v>
      </c>
      <c r="HK46" s="187">
        <f t="shared" ref="HK46" si="481">HJ46+0.05</f>
        <v>0.74999999999999434</v>
      </c>
      <c r="HL46" s="187">
        <f t="shared" ref="HL46" si="482">HK46+0.05</f>
        <v>0.79999999999999438</v>
      </c>
      <c r="HM46" s="187">
        <f t="shared" ref="HM46" si="483">HL46+0.05</f>
        <v>0.84999999999999443</v>
      </c>
      <c r="HN46" s="187">
        <f t="shared" ref="HN46" si="484">HM46+0.05</f>
        <v>0.89999999999999447</v>
      </c>
      <c r="HO46" s="187">
        <f t="shared" ref="HO46" si="485">HN46+0.05</f>
        <v>0.94999999999999452</v>
      </c>
      <c r="HP46" s="187">
        <f t="shared" ref="HP46" si="486">HO46+0.05</f>
        <v>0.99999999999999456</v>
      </c>
      <c r="HQ46" s="187">
        <f t="shared" ref="HQ46" si="487">HP46+0.05</f>
        <v>1.0499999999999945</v>
      </c>
      <c r="HR46" s="187">
        <f t="shared" ref="HR46" si="488">HQ46+0.05</f>
        <v>1.0999999999999945</v>
      </c>
      <c r="HS46" s="187">
        <f t="shared" ref="HS46" si="489">HR46+0.05</f>
        <v>1.1499999999999946</v>
      </c>
      <c r="HT46" s="187">
        <f t="shared" ref="HT46" si="490">HS46+0.05</f>
        <v>1.1999999999999946</v>
      </c>
      <c r="HU46" s="187">
        <f t="shared" ref="HU46" si="491">HT46+0.05</f>
        <v>1.2499999999999947</v>
      </c>
      <c r="HV46" s="187">
        <f t="shared" ref="HV46" si="492">HU46+0.05</f>
        <v>1.2999999999999947</v>
      </c>
      <c r="HW46" s="187">
        <f t="shared" ref="HW46" si="493">HV46+0.05</f>
        <v>1.3499999999999948</v>
      </c>
      <c r="HX46" s="187">
        <f t="shared" ref="HX46" si="494">HW46+0.05</f>
        <v>1.3999999999999948</v>
      </c>
      <c r="HY46" s="187">
        <f t="shared" ref="HY46" si="495">HX46+0.05</f>
        <v>1.4499999999999948</v>
      </c>
      <c r="HZ46" s="187">
        <f t="shared" ref="HZ46" si="496">HY46+0.05</f>
        <v>1.4999999999999949</v>
      </c>
      <c r="IA46" s="187">
        <f t="shared" ref="IA46" si="497">HZ46+0.05</f>
        <v>1.5499999999999949</v>
      </c>
      <c r="IB46" s="187">
        <f t="shared" ref="IB46" si="498">IA46+0.05</f>
        <v>1.599999999999995</v>
      </c>
      <c r="IC46" s="187">
        <f t="shared" ref="IC46" si="499">IB46+0.05</f>
        <v>1.649999999999995</v>
      </c>
      <c r="ID46" s="187">
        <f t="shared" ref="ID46" si="500">IC46+0.05</f>
        <v>1.6999999999999951</v>
      </c>
      <c r="IE46" s="187">
        <f t="shared" ref="IE46" si="501">ID46+0.05</f>
        <v>1.7499999999999951</v>
      </c>
      <c r="IF46" s="187">
        <f t="shared" ref="IF46" si="502">IE46+0.05</f>
        <v>1.7999999999999952</v>
      </c>
      <c r="IG46" s="187">
        <f t="shared" ref="IG46" si="503">IF46+0.05</f>
        <v>1.8499999999999952</v>
      </c>
      <c r="IH46" s="187">
        <f t="shared" ref="IH46" si="504">IG46+0.05</f>
        <v>1.8999999999999952</v>
      </c>
      <c r="II46" s="187">
        <f t="shared" ref="II46" si="505">IH46+0.05</f>
        <v>1.9499999999999953</v>
      </c>
      <c r="IJ46" s="187">
        <f t="shared" ref="IJ46" si="506">II46+0.05</f>
        <v>1.9999999999999953</v>
      </c>
      <c r="IK46" s="187">
        <f t="shared" ref="IK46" si="507">IJ46+0.05</f>
        <v>2.0499999999999954</v>
      </c>
      <c r="IL46" s="187">
        <f t="shared" ref="IL46" si="508">IK46+0.05</f>
        <v>2.0999999999999952</v>
      </c>
      <c r="IM46" s="187">
        <f t="shared" ref="IM46" si="509">IL46+0.05</f>
        <v>2.149999999999995</v>
      </c>
      <c r="IN46" s="187">
        <f t="shared" ref="IN46" si="510">IM46+0.05</f>
        <v>2.1999999999999948</v>
      </c>
      <c r="IO46" s="187">
        <f t="shared" ref="IO46" si="511">IN46+0.05</f>
        <v>2.2499999999999947</v>
      </c>
      <c r="IP46" s="187">
        <f t="shared" ref="IP46" si="512">IO46+0.05</f>
        <v>2.2999999999999945</v>
      </c>
      <c r="IQ46" s="187">
        <f t="shared" ref="IQ46" si="513">IP46+0.05</f>
        <v>2.3499999999999943</v>
      </c>
      <c r="IR46" s="187">
        <f t="shared" ref="IR46" si="514">IQ46+0.05</f>
        <v>2.3999999999999941</v>
      </c>
      <c r="IS46" s="187">
        <f t="shared" ref="IS46" si="515">IR46+0.05</f>
        <v>2.449999999999994</v>
      </c>
      <c r="IT46" s="187">
        <f t="shared" ref="IT46" si="516">IS46+0.05</f>
        <v>2.4999999999999938</v>
      </c>
      <c r="IU46" s="187">
        <f t="shared" ref="IU46" si="517">IT46+0.05</f>
        <v>2.5499999999999936</v>
      </c>
      <c r="IV46" s="187">
        <f>IU46+0.05</f>
        <v>2.5999999999999934</v>
      </c>
      <c r="IW46" s="187">
        <f t="shared" ref="IW46" si="518">IV46+0.05</f>
        <v>2.6499999999999932</v>
      </c>
      <c r="IX46" s="187">
        <f t="shared" ref="IX46" si="519">IW46+0.05</f>
        <v>2.6999999999999931</v>
      </c>
      <c r="IY46" s="187">
        <f t="shared" ref="IY46" si="520">IX46+0.05</f>
        <v>2.7499999999999929</v>
      </c>
      <c r="IZ46" s="187">
        <f t="shared" ref="IZ46" si="521">IY46+0.05</f>
        <v>2.7999999999999927</v>
      </c>
      <c r="JA46" s="187">
        <f t="shared" ref="JA46" si="522">IZ46+0.05</f>
        <v>2.8499999999999925</v>
      </c>
      <c r="JB46" s="187">
        <f t="shared" ref="JB46" si="523">JA46+0.05</f>
        <v>2.8999999999999924</v>
      </c>
      <c r="JC46" s="187">
        <f t="shared" ref="JC46" si="524">JB46+0.05</f>
        <v>2.9499999999999922</v>
      </c>
      <c r="JD46" s="187">
        <f t="shared" ref="JD46" si="525">JC46+0.05</f>
        <v>2.999999999999992</v>
      </c>
      <c r="JE46" s="187">
        <f t="shared" ref="JE46" si="526">JD46+0.05</f>
        <v>3.0499999999999918</v>
      </c>
      <c r="JF46" s="187">
        <f t="shared" ref="JF46" si="527">JE46+0.05</f>
        <v>3.0999999999999917</v>
      </c>
      <c r="JG46" s="187">
        <f t="shared" ref="JG46" si="528">JF46+0.05</f>
        <v>3.1499999999999915</v>
      </c>
      <c r="JH46" s="187">
        <f t="shared" ref="JH46" si="529">JG46+0.05</f>
        <v>3.1999999999999913</v>
      </c>
      <c r="JI46" s="187">
        <f t="shared" ref="JI46" si="530">JH46+0.05</f>
        <v>3.2499999999999911</v>
      </c>
      <c r="JJ46" s="187">
        <f t="shared" ref="JJ46" si="531">JI46+0.05</f>
        <v>3.2999999999999909</v>
      </c>
      <c r="JK46" s="187">
        <f t="shared" ref="JK46" si="532">JJ46+0.05</f>
        <v>3.3499999999999908</v>
      </c>
      <c r="JL46" s="187">
        <f t="shared" ref="JL46" si="533">JK46+0.05</f>
        <v>3.3999999999999906</v>
      </c>
      <c r="JM46" s="187">
        <f t="shared" ref="JM46" si="534">JL46+0.05</f>
        <v>3.4499999999999904</v>
      </c>
      <c r="JN46" s="187">
        <f t="shared" ref="JN46" si="535">JM46+0.05</f>
        <v>3.4999999999999902</v>
      </c>
      <c r="JO46" s="187">
        <f t="shared" ref="JO46" si="536">JN46+0.05</f>
        <v>3.5499999999999901</v>
      </c>
      <c r="JP46" s="187">
        <f t="shared" ref="JP46" si="537">JO46+0.05</f>
        <v>3.5999999999999899</v>
      </c>
      <c r="JQ46" s="187">
        <f t="shared" ref="JQ46" si="538">JP46+0.05</f>
        <v>3.6499999999999897</v>
      </c>
      <c r="JR46" s="187">
        <f t="shared" ref="JR46" si="539">JQ46+0.05</f>
        <v>3.6999999999999895</v>
      </c>
      <c r="JS46" s="187">
        <f t="shared" ref="JS46" si="540">JR46+0.05</f>
        <v>3.7499999999999893</v>
      </c>
      <c r="JT46" s="187">
        <f t="shared" ref="JT46" si="541">JS46+0.05</f>
        <v>3.7999999999999892</v>
      </c>
      <c r="JU46" s="187">
        <f t="shared" ref="JU46" si="542">JT46+0.05</f>
        <v>3.849999999999989</v>
      </c>
      <c r="JV46" s="187">
        <f t="shared" ref="JV46" si="543">JU46+0.05</f>
        <v>3.8999999999999888</v>
      </c>
      <c r="JW46" s="187">
        <f t="shared" ref="JW46" si="544">JV46+0.05</f>
        <v>3.9499999999999886</v>
      </c>
      <c r="JX46" s="188">
        <f t="shared" ref="JX46" si="545">JW46+0.05</f>
        <v>3.9999999999999885</v>
      </c>
      <c r="JZ46" s="372" t="s">
        <v>203</v>
      </c>
      <c r="KA46" s="373"/>
      <c r="KB46" s="187">
        <v>-4</v>
      </c>
      <c r="KC46" s="187">
        <f>KB46+0.05</f>
        <v>-3.95</v>
      </c>
      <c r="KD46" s="187">
        <f t="shared" ref="KD46" si="546">KC46+0.05</f>
        <v>-3.9000000000000004</v>
      </c>
      <c r="KE46" s="187">
        <f t="shared" ref="KE46" si="547">KD46+0.05</f>
        <v>-3.8500000000000005</v>
      </c>
      <c r="KF46" s="187">
        <f t="shared" ref="KF46" si="548">KE46+0.05</f>
        <v>-3.8000000000000007</v>
      </c>
      <c r="KG46" s="187">
        <f t="shared" ref="KG46" si="549">KF46+0.05</f>
        <v>-3.7500000000000009</v>
      </c>
      <c r="KH46" s="187">
        <f t="shared" ref="KH46" si="550">KG46+0.05</f>
        <v>-3.7000000000000011</v>
      </c>
      <c r="KI46" s="187">
        <f t="shared" ref="KI46" si="551">KH46+0.05</f>
        <v>-3.6500000000000012</v>
      </c>
      <c r="KJ46" s="187">
        <f t="shared" ref="KJ46" si="552">KI46+0.05</f>
        <v>-3.6000000000000014</v>
      </c>
      <c r="KK46" s="187">
        <f t="shared" ref="KK46" si="553">KJ46+0.05</f>
        <v>-3.5500000000000016</v>
      </c>
      <c r="KL46" s="187">
        <f t="shared" ref="KL46" si="554">KK46+0.05</f>
        <v>-3.5000000000000018</v>
      </c>
      <c r="KM46" s="187">
        <f t="shared" ref="KM46" si="555">KL46+0.05</f>
        <v>-3.450000000000002</v>
      </c>
      <c r="KN46" s="187">
        <f t="shared" ref="KN46" si="556">KM46+0.05</f>
        <v>-3.4000000000000021</v>
      </c>
      <c r="KO46" s="187">
        <f t="shared" ref="KO46" si="557">KN46+0.05</f>
        <v>-3.3500000000000023</v>
      </c>
      <c r="KP46" s="187">
        <f t="shared" ref="KP46" si="558">KO46+0.05</f>
        <v>-3.3000000000000025</v>
      </c>
      <c r="KQ46" s="187">
        <f t="shared" ref="KQ46" si="559">KP46+0.05</f>
        <v>-3.2500000000000027</v>
      </c>
      <c r="KR46" s="187">
        <f t="shared" ref="KR46" si="560">KQ46+0.05</f>
        <v>-3.2000000000000028</v>
      </c>
      <c r="KS46" s="187">
        <f t="shared" ref="KS46" si="561">KR46+0.05</f>
        <v>-3.150000000000003</v>
      </c>
      <c r="KT46" s="187">
        <f t="shared" ref="KT46" si="562">KS46+0.05</f>
        <v>-3.1000000000000032</v>
      </c>
      <c r="KU46" s="187">
        <f t="shared" ref="KU46" si="563">KT46+0.05</f>
        <v>-3.0500000000000034</v>
      </c>
      <c r="KV46" s="187">
        <f t="shared" ref="KV46" si="564">KU46+0.05</f>
        <v>-3.0000000000000036</v>
      </c>
      <c r="KW46" s="187">
        <f t="shared" ref="KW46" si="565">KV46+0.05</f>
        <v>-2.9500000000000037</v>
      </c>
      <c r="KX46" s="187">
        <f t="shared" ref="KX46" si="566">KW46+0.05</f>
        <v>-2.9000000000000039</v>
      </c>
      <c r="KY46" s="187">
        <f t="shared" ref="KY46" si="567">KX46+0.05</f>
        <v>-2.8500000000000041</v>
      </c>
      <c r="KZ46" s="187">
        <f t="shared" ref="KZ46" si="568">KY46+0.05</f>
        <v>-2.8000000000000043</v>
      </c>
      <c r="LA46" s="187">
        <f t="shared" ref="LA46" si="569">KZ46+0.05</f>
        <v>-2.7500000000000044</v>
      </c>
      <c r="LB46" s="187">
        <f t="shared" ref="LB46" si="570">LA46+0.05</f>
        <v>-2.7000000000000046</v>
      </c>
      <c r="LC46" s="187">
        <f t="shared" ref="LC46" si="571">LB46+0.05</f>
        <v>-2.6500000000000048</v>
      </c>
      <c r="LD46" s="187">
        <f t="shared" ref="LD46" si="572">LC46+0.05</f>
        <v>-2.600000000000005</v>
      </c>
      <c r="LE46" s="187">
        <f t="shared" ref="LE46" si="573">LD46+0.05</f>
        <v>-2.5500000000000052</v>
      </c>
      <c r="LF46" s="187">
        <f t="shared" ref="LF46" si="574">LE46+0.05</f>
        <v>-2.5000000000000053</v>
      </c>
      <c r="LG46" s="187">
        <f t="shared" ref="LG46" si="575">LF46+0.05</f>
        <v>-2.4500000000000055</v>
      </c>
      <c r="LH46" s="187">
        <f t="shared" ref="LH46" si="576">LG46+0.05</f>
        <v>-2.4000000000000057</v>
      </c>
      <c r="LI46" s="187">
        <f t="shared" ref="LI46" si="577">LH46+0.05</f>
        <v>-2.3500000000000059</v>
      </c>
      <c r="LJ46" s="187">
        <f t="shared" ref="LJ46" si="578">LI46+0.05</f>
        <v>-2.300000000000006</v>
      </c>
      <c r="LK46" s="187">
        <f t="shared" ref="LK46" si="579">LJ46+0.05</f>
        <v>-2.2500000000000062</v>
      </c>
      <c r="LL46" s="187">
        <f t="shared" ref="LL46" si="580">LK46+0.05</f>
        <v>-2.2000000000000064</v>
      </c>
      <c r="LM46" s="187">
        <f t="shared" ref="LM46" si="581">LL46+0.05</f>
        <v>-2.1500000000000066</v>
      </c>
      <c r="LN46" s="187">
        <f t="shared" ref="LN46" si="582">LM46+0.05</f>
        <v>-2.1000000000000068</v>
      </c>
      <c r="LO46" s="187">
        <f t="shared" ref="LO46" si="583">LN46+0.05</f>
        <v>-2.0500000000000069</v>
      </c>
      <c r="LP46" s="187">
        <f t="shared" ref="LP46" si="584">LO46+0.05</f>
        <v>-2.0000000000000071</v>
      </c>
      <c r="LQ46" s="187">
        <f t="shared" ref="LQ46" si="585">LP46+0.05</f>
        <v>-1.9500000000000071</v>
      </c>
      <c r="LR46" s="187">
        <f t="shared" ref="LR46" si="586">LQ46+0.05</f>
        <v>-1.900000000000007</v>
      </c>
      <c r="LS46" s="187">
        <f t="shared" ref="LS46" si="587">LR46+0.05</f>
        <v>-1.850000000000007</v>
      </c>
      <c r="LT46" s="187">
        <f t="shared" ref="LT46" si="588">LS46+0.05</f>
        <v>-1.8000000000000069</v>
      </c>
      <c r="LU46" s="187">
        <f t="shared" ref="LU46" si="589">LT46+0.05</f>
        <v>-1.7500000000000069</v>
      </c>
      <c r="LV46" s="187">
        <f t="shared" ref="LV46" si="590">LU46+0.05</f>
        <v>-1.7000000000000068</v>
      </c>
      <c r="LW46" s="187">
        <f t="shared" ref="LW46" si="591">LV46+0.05</f>
        <v>-1.6500000000000068</v>
      </c>
      <c r="LX46" s="187">
        <f t="shared" ref="LX46" si="592">LW46+0.05</f>
        <v>-1.6000000000000068</v>
      </c>
      <c r="LY46" s="187">
        <f>LX46+0.05</f>
        <v>-1.5500000000000067</v>
      </c>
      <c r="LZ46" s="187">
        <f t="shared" ref="LZ46" si="593">LY46+0.05</f>
        <v>-1.5000000000000067</v>
      </c>
      <c r="MA46" s="187">
        <f t="shared" ref="MA46" si="594">LZ46+0.05</f>
        <v>-1.4500000000000066</v>
      </c>
      <c r="MB46" s="187">
        <f t="shared" ref="MB46" si="595">MA46+0.05</f>
        <v>-1.4000000000000066</v>
      </c>
      <c r="MC46" s="187">
        <f t="shared" ref="MC46" si="596">MB46+0.05</f>
        <v>-1.3500000000000065</v>
      </c>
      <c r="MD46" s="187">
        <f t="shared" ref="MD46" si="597">MC46+0.05</f>
        <v>-1.3000000000000065</v>
      </c>
      <c r="ME46" s="187">
        <f t="shared" ref="ME46" si="598">MD46+0.05</f>
        <v>-1.2500000000000064</v>
      </c>
      <c r="MF46" s="187">
        <f t="shared" ref="MF46" si="599">ME46+0.05</f>
        <v>-1.2000000000000064</v>
      </c>
      <c r="MG46" s="187">
        <f t="shared" ref="MG46" si="600">MF46+0.05</f>
        <v>-1.1500000000000064</v>
      </c>
      <c r="MH46" s="187">
        <f t="shared" ref="MH46" si="601">MG46+0.05</f>
        <v>-1.1000000000000063</v>
      </c>
      <c r="MI46" s="187">
        <f t="shared" ref="MI46" si="602">MH46+0.05</f>
        <v>-1.0500000000000063</v>
      </c>
      <c r="MJ46" s="187">
        <f t="shared" ref="MJ46" si="603">MI46+0.05</f>
        <v>-1.0000000000000062</v>
      </c>
      <c r="MK46" s="187">
        <f t="shared" ref="MK46" si="604">MJ46+0.05</f>
        <v>-0.95000000000000617</v>
      </c>
      <c r="ML46" s="187">
        <f t="shared" ref="ML46" si="605">MK46+0.05</f>
        <v>-0.90000000000000613</v>
      </c>
      <c r="MM46" s="187">
        <f t="shared" ref="MM46" si="606">ML46+0.05</f>
        <v>-0.85000000000000608</v>
      </c>
      <c r="MN46" s="187">
        <f t="shared" ref="MN46" si="607">MM46+0.05</f>
        <v>-0.80000000000000604</v>
      </c>
      <c r="MO46" s="187">
        <f t="shared" ref="MO46" si="608">MN46+0.05</f>
        <v>-0.750000000000006</v>
      </c>
      <c r="MP46" s="187">
        <f t="shared" ref="MP46" si="609">MO46+0.05</f>
        <v>-0.70000000000000595</v>
      </c>
      <c r="MQ46" s="187">
        <f t="shared" ref="MQ46" si="610">MP46+0.05</f>
        <v>-0.65000000000000591</v>
      </c>
      <c r="MR46" s="187">
        <f t="shared" ref="MR46" si="611">MQ46+0.05</f>
        <v>-0.60000000000000586</v>
      </c>
      <c r="MS46" s="187">
        <f t="shared" ref="MS46" si="612">MR46+0.05</f>
        <v>-0.55000000000000582</v>
      </c>
      <c r="MT46" s="187">
        <f t="shared" ref="MT46" si="613">MS46+0.05</f>
        <v>-0.50000000000000577</v>
      </c>
      <c r="MU46" s="187">
        <f t="shared" ref="MU46" si="614">MT46+0.05</f>
        <v>-0.45000000000000578</v>
      </c>
      <c r="MV46" s="187">
        <f t="shared" ref="MV46" si="615">MU46+0.05</f>
        <v>-0.4000000000000058</v>
      </c>
      <c r="MW46" s="187">
        <f t="shared" ref="MW46" si="616">MV46+0.05</f>
        <v>-0.35000000000000581</v>
      </c>
      <c r="MX46" s="187">
        <f t="shared" ref="MX46" si="617">MW46+0.05</f>
        <v>-0.30000000000000582</v>
      </c>
      <c r="MY46" s="187">
        <f t="shared" ref="MY46" si="618">MX46+0.05</f>
        <v>-0.25000000000000583</v>
      </c>
      <c r="MZ46" s="187">
        <f t="shared" ref="MZ46" si="619">MY46+0.05</f>
        <v>-0.20000000000000584</v>
      </c>
      <c r="NA46" s="187">
        <f t="shared" ref="NA46" si="620">MZ46+0.05</f>
        <v>-0.15000000000000585</v>
      </c>
      <c r="NB46" s="187">
        <f t="shared" ref="NB46" si="621">NA46+0.05</f>
        <v>-0.10000000000000585</v>
      </c>
      <c r="NC46" s="187">
        <f t="shared" ref="NC46" si="622">NB46+0.05</f>
        <v>-5.0000000000005845E-2</v>
      </c>
      <c r="ND46" s="187">
        <f t="shared" ref="ND46" si="623">NC46+0.05</f>
        <v>-5.8425486670898863E-15</v>
      </c>
      <c r="NE46" s="187">
        <f t="shared" ref="NE46" si="624">ND46+0.05</f>
        <v>4.999999999999416E-2</v>
      </c>
      <c r="NF46" s="187">
        <f t="shared" ref="NF46" si="625">NE46+0.05</f>
        <v>9.9999999999994163E-2</v>
      </c>
      <c r="NG46" s="187">
        <f t="shared" ref="NG46" si="626">NF46+0.05</f>
        <v>0.14999999999999417</v>
      </c>
      <c r="NH46" s="187">
        <f>NG46+0.05</f>
        <v>0.19999999999999418</v>
      </c>
      <c r="NI46" s="187">
        <f t="shared" ref="NI46" si="627">NH46+0.05</f>
        <v>0.24999999999999417</v>
      </c>
      <c r="NJ46" s="187">
        <f t="shared" ref="NJ46" si="628">NI46+0.05</f>
        <v>0.29999999999999416</v>
      </c>
      <c r="NK46" s="187">
        <f t="shared" ref="NK46" si="629">NJ46+0.05</f>
        <v>0.34999999999999415</v>
      </c>
      <c r="NL46" s="187">
        <f t="shared" ref="NL46" si="630">NK46+0.05</f>
        <v>0.39999999999999414</v>
      </c>
      <c r="NM46" s="187">
        <f t="shared" ref="NM46" si="631">NL46+0.05</f>
        <v>0.44999999999999413</v>
      </c>
      <c r="NN46" s="187">
        <f t="shared" ref="NN46" si="632">NM46+0.05</f>
        <v>0.49999999999999412</v>
      </c>
      <c r="NO46" s="187">
        <f t="shared" ref="NO46" si="633">NN46+0.05</f>
        <v>0.54999999999999416</v>
      </c>
      <c r="NP46" s="187">
        <f t="shared" ref="NP46" si="634">NO46+0.05</f>
        <v>0.5999999999999942</v>
      </c>
      <c r="NQ46" s="187">
        <f t="shared" ref="NQ46" si="635">NP46+0.05</f>
        <v>0.64999999999999425</v>
      </c>
      <c r="NR46" s="187">
        <f t="shared" ref="NR46" si="636">NQ46+0.05</f>
        <v>0.69999999999999429</v>
      </c>
      <c r="NS46" s="187">
        <f t="shared" ref="NS46" si="637">NR46+0.05</f>
        <v>0.74999999999999434</v>
      </c>
      <c r="NT46" s="187">
        <f t="shared" ref="NT46" si="638">NS46+0.05</f>
        <v>0.79999999999999438</v>
      </c>
      <c r="NU46" s="187">
        <f t="shared" ref="NU46" si="639">NT46+0.05</f>
        <v>0.84999999999999443</v>
      </c>
      <c r="NV46" s="187">
        <f t="shared" ref="NV46" si="640">NU46+0.05</f>
        <v>0.89999999999999447</v>
      </c>
      <c r="NW46" s="187">
        <f t="shared" ref="NW46" si="641">NV46+0.05</f>
        <v>0.94999999999999452</v>
      </c>
      <c r="NX46" s="187">
        <f t="shared" ref="NX46" si="642">NW46+0.05</f>
        <v>0.99999999999999456</v>
      </c>
      <c r="NY46" s="187">
        <f t="shared" ref="NY46" si="643">NX46+0.05</f>
        <v>1.0499999999999945</v>
      </c>
      <c r="NZ46" s="187">
        <f t="shared" ref="NZ46" si="644">NY46+0.05</f>
        <v>1.0999999999999945</v>
      </c>
      <c r="OA46" s="187">
        <f t="shared" ref="OA46" si="645">NZ46+0.05</f>
        <v>1.1499999999999946</v>
      </c>
      <c r="OB46" s="187">
        <f t="shared" ref="OB46" si="646">OA46+0.05</f>
        <v>1.1999999999999946</v>
      </c>
      <c r="OC46" s="187">
        <f t="shared" ref="OC46" si="647">OB46+0.05</f>
        <v>1.2499999999999947</v>
      </c>
      <c r="OD46" s="187">
        <f t="shared" ref="OD46" si="648">OC46+0.05</f>
        <v>1.2999999999999947</v>
      </c>
      <c r="OE46" s="187">
        <f t="shared" ref="OE46" si="649">OD46+0.05</f>
        <v>1.3499999999999948</v>
      </c>
      <c r="OF46" s="187">
        <f t="shared" ref="OF46" si="650">OE46+0.05</f>
        <v>1.3999999999999948</v>
      </c>
      <c r="OG46" s="187">
        <f t="shared" ref="OG46" si="651">OF46+0.05</f>
        <v>1.4499999999999948</v>
      </c>
      <c r="OH46" s="187">
        <f t="shared" ref="OH46" si="652">OG46+0.05</f>
        <v>1.4999999999999949</v>
      </c>
      <c r="OI46" s="187">
        <f t="shared" ref="OI46" si="653">OH46+0.05</f>
        <v>1.5499999999999949</v>
      </c>
      <c r="OJ46" s="187">
        <f t="shared" ref="OJ46" si="654">OI46+0.05</f>
        <v>1.599999999999995</v>
      </c>
      <c r="OK46" s="187">
        <f t="shared" ref="OK46" si="655">OJ46+0.05</f>
        <v>1.649999999999995</v>
      </c>
      <c r="OL46" s="187">
        <f t="shared" ref="OL46" si="656">OK46+0.05</f>
        <v>1.6999999999999951</v>
      </c>
      <c r="OM46" s="187">
        <f t="shared" ref="OM46" si="657">OL46+0.05</f>
        <v>1.7499999999999951</v>
      </c>
      <c r="ON46" s="187">
        <f t="shared" ref="ON46" si="658">OM46+0.05</f>
        <v>1.7999999999999952</v>
      </c>
      <c r="OO46" s="187">
        <f t="shared" ref="OO46" si="659">ON46+0.05</f>
        <v>1.8499999999999952</v>
      </c>
      <c r="OP46" s="187">
        <f t="shared" ref="OP46" si="660">OO46+0.05</f>
        <v>1.8999999999999952</v>
      </c>
      <c r="OQ46" s="187">
        <f t="shared" ref="OQ46" si="661">OP46+0.05</f>
        <v>1.9499999999999953</v>
      </c>
      <c r="OR46" s="187">
        <f t="shared" ref="OR46" si="662">OQ46+0.05</f>
        <v>1.9999999999999953</v>
      </c>
      <c r="OS46" s="187">
        <f t="shared" ref="OS46" si="663">OR46+0.05</f>
        <v>2.0499999999999954</v>
      </c>
      <c r="OT46" s="187">
        <f t="shared" ref="OT46" si="664">OS46+0.05</f>
        <v>2.0999999999999952</v>
      </c>
      <c r="OU46" s="187">
        <f t="shared" ref="OU46" si="665">OT46+0.05</f>
        <v>2.149999999999995</v>
      </c>
      <c r="OV46" s="187">
        <f t="shared" ref="OV46" si="666">OU46+0.05</f>
        <v>2.1999999999999948</v>
      </c>
      <c r="OW46" s="187">
        <f t="shared" ref="OW46" si="667">OV46+0.05</f>
        <v>2.2499999999999947</v>
      </c>
      <c r="OX46" s="187">
        <f t="shared" ref="OX46" si="668">OW46+0.05</f>
        <v>2.2999999999999945</v>
      </c>
      <c r="OY46" s="187">
        <f t="shared" ref="OY46" si="669">OX46+0.05</f>
        <v>2.3499999999999943</v>
      </c>
      <c r="OZ46" s="187">
        <f t="shared" ref="OZ46" si="670">OY46+0.05</f>
        <v>2.3999999999999941</v>
      </c>
      <c r="PA46" s="187">
        <f t="shared" ref="PA46" si="671">OZ46+0.05</f>
        <v>2.449999999999994</v>
      </c>
      <c r="PB46" s="187">
        <f t="shared" ref="PB46" si="672">PA46+0.05</f>
        <v>2.4999999999999938</v>
      </c>
      <c r="PC46" s="187">
        <f t="shared" ref="PC46" si="673">PB46+0.05</f>
        <v>2.5499999999999936</v>
      </c>
      <c r="PD46" s="187">
        <f>PC46+0.05</f>
        <v>2.5999999999999934</v>
      </c>
      <c r="PE46" s="187">
        <f t="shared" ref="PE46" si="674">PD46+0.05</f>
        <v>2.6499999999999932</v>
      </c>
      <c r="PF46" s="187">
        <f t="shared" ref="PF46" si="675">PE46+0.05</f>
        <v>2.6999999999999931</v>
      </c>
      <c r="PG46" s="187">
        <f t="shared" ref="PG46" si="676">PF46+0.05</f>
        <v>2.7499999999999929</v>
      </c>
      <c r="PH46" s="187">
        <f t="shared" ref="PH46" si="677">PG46+0.05</f>
        <v>2.7999999999999927</v>
      </c>
      <c r="PI46" s="187">
        <f t="shared" ref="PI46" si="678">PH46+0.05</f>
        <v>2.8499999999999925</v>
      </c>
      <c r="PJ46" s="187">
        <f t="shared" ref="PJ46" si="679">PI46+0.05</f>
        <v>2.8999999999999924</v>
      </c>
      <c r="PK46" s="187">
        <f t="shared" ref="PK46" si="680">PJ46+0.05</f>
        <v>2.9499999999999922</v>
      </c>
      <c r="PL46" s="187">
        <f t="shared" ref="PL46" si="681">PK46+0.05</f>
        <v>2.999999999999992</v>
      </c>
      <c r="PM46" s="187">
        <f t="shared" ref="PM46" si="682">PL46+0.05</f>
        <v>3.0499999999999918</v>
      </c>
      <c r="PN46" s="187">
        <f t="shared" ref="PN46" si="683">PM46+0.05</f>
        <v>3.0999999999999917</v>
      </c>
      <c r="PO46" s="187">
        <f t="shared" ref="PO46" si="684">PN46+0.05</f>
        <v>3.1499999999999915</v>
      </c>
      <c r="PP46" s="187">
        <f t="shared" ref="PP46" si="685">PO46+0.05</f>
        <v>3.1999999999999913</v>
      </c>
      <c r="PQ46" s="187">
        <f t="shared" ref="PQ46" si="686">PP46+0.05</f>
        <v>3.2499999999999911</v>
      </c>
      <c r="PR46" s="187">
        <f t="shared" ref="PR46" si="687">PQ46+0.05</f>
        <v>3.2999999999999909</v>
      </c>
      <c r="PS46" s="187">
        <f t="shared" ref="PS46" si="688">PR46+0.05</f>
        <v>3.3499999999999908</v>
      </c>
      <c r="PT46" s="187">
        <f t="shared" ref="PT46" si="689">PS46+0.05</f>
        <v>3.3999999999999906</v>
      </c>
      <c r="PU46" s="187">
        <f t="shared" ref="PU46" si="690">PT46+0.05</f>
        <v>3.4499999999999904</v>
      </c>
      <c r="PV46" s="187">
        <f t="shared" ref="PV46" si="691">PU46+0.05</f>
        <v>3.4999999999999902</v>
      </c>
      <c r="PW46" s="187">
        <f t="shared" ref="PW46" si="692">PV46+0.05</f>
        <v>3.5499999999999901</v>
      </c>
      <c r="PX46" s="187">
        <f t="shared" ref="PX46" si="693">PW46+0.05</f>
        <v>3.5999999999999899</v>
      </c>
      <c r="PY46" s="187">
        <f t="shared" ref="PY46" si="694">PX46+0.05</f>
        <v>3.6499999999999897</v>
      </c>
      <c r="PZ46" s="187">
        <f t="shared" ref="PZ46" si="695">PY46+0.05</f>
        <v>3.6999999999999895</v>
      </c>
      <c r="QA46" s="187">
        <f t="shared" ref="QA46" si="696">PZ46+0.05</f>
        <v>3.7499999999999893</v>
      </c>
      <c r="QB46" s="187">
        <f t="shared" ref="QB46" si="697">QA46+0.05</f>
        <v>3.7999999999999892</v>
      </c>
      <c r="QC46" s="187">
        <f t="shared" ref="QC46" si="698">QB46+0.05</f>
        <v>3.849999999999989</v>
      </c>
      <c r="QD46" s="187">
        <f t="shared" ref="QD46" si="699">QC46+0.05</f>
        <v>3.8999999999999888</v>
      </c>
      <c r="QE46" s="187">
        <f t="shared" ref="QE46" si="700">QD46+0.05</f>
        <v>3.9499999999999886</v>
      </c>
      <c r="QF46" s="188">
        <f t="shared" ref="QF46" si="701">QE46+0.05</f>
        <v>3.9999999999999885</v>
      </c>
    </row>
    <row r="47" spans="1:448" ht="13.5" thickBot="1">
      <c r="A47" s="172"/>
      <c r="B47" s="211"/>
      <c r="C47" s="621" t="s">
        <v>35</v>
      </c>
      <c r="D47" s="622"/>
      <c r="E47" s="622"/>
      <c r="F47" s="23">
        <f>COUNT(BQ19:BQ48)</f>
        <v>0</v>
      </c>
      <c r="G47" s="23">
        <f>COUNT(BR19:BR48)</f>
        <v>0</v>
      </c>
      <c r="H47" s="23">
        <f>COUNT(BS19:BS48)</f>
        <v>0</v>
      </c>
      <c r="I47" s="23">
        <f>COUNT(BT19:BT48)</f>
        <v>0</v>
      </c>
      <c r="J47" s="22"/>
      <c r="K47" s="648"/>
      <c r="L47" s="649"/>
      <c r="M47" s="649"/>
      <c r="N47" s="649"/>
      <c r="O47" s="649"/>
      <c r="P47" s="649"/>
      <c r="Q47" s="649"/>
      <c r="R47" s="649"/>
      <c r="S47" s="649"/>
      <c r="T47" s="649"/>
      <c r="U47" s="650"/>
      <c r="V47" s="22"/>
      <c r="W47" s="630" t="str">
        <f>IF(S14="O","Remark","")</f>
        <v>Remark</v>
      </c>
      <c r="X47" s="631"/>
      <c r="Y47" s="631"/>
      <c r="Z47" s="631"/>
      <c r="AA47" s="626" t="str">
        <f>IF(AA37="P0","",IF(AA38="","",IF(AC10="Mass. Prod.",DE29,DK29)))</f>
        <v/>
      </c>
      <c r="AB47" s="627"/>
      <c r="AC47" s="627"/>
      <c r="AD47" s="628"/>
      <c r="AE47" s="626" t="str">
        <f>IF(AE37="P0","",IF(AE38="","",IF(AC10="Mass. Prod.",DE33,DK33)))</f>
        <v/>
      </c>
      <c r="AF47" s="627"/>
      <c r="AG47" s="627"/>
      <c r="AH47" s="628"/>
      <c r="AI47" s="626" t="str">
        <f>IF(AI37="P0","",IF(AI38="","",IF(AC10="Mass. Prod.",DE37,DK37)))</f>
        <v/>
      </c>
      <c r="AJ47" s="627"/>
      <c r="AK47" s="627"/>
      <c r="AL47" s="628"/>
      <c r="AM47" s="626" t="str">
        <f>IF(AM37="P0","",IF(AM38="","",IF(AC10="Mass. Prod.",DE41,DK41)))</f>
        <v/>
      </c>
      <c r="AN47" s="627"/>
      <c r="AO47" s="627"/>
      <c r="AP47" s="629"/>
      <c r="AQ47" s="22"/>
      <c r="AR47" s="36"/>
      <c r="AS47" s="36"/>
      <c r="AT47" s="36"/>
      <c r="AU47" s="36"/>
      <c r="AV47" s="36"/>
      <c r="AW47" s="36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12"/>
      <c r="BQ47" s="177" t="str">
        <f t="shared" si="380"/>
        <v/>
      </c>
      <c r="BR47" s="177" t="str">
        <f t="shared" si="381"/>
        <v/>
      </c>
      <c r="BS47" s="177" t="str">
        <f t="shared" si="382"/>
        <v/>
      </c>
      <c r="BT47" s="177" t="str">
        <f t="shared" si="383"/>
        <v/>
      </c>
      <c r="BV47" s="264" t="s">
        <v>7</v>
      </c>
      <c r="BW47" s="263">
        <f>IF(S14="O",IF(AM10="","",IF(AM10="MIN","",$BH$10)),"")</f>
        <v>16</v>
      </c>
      <c r="BX47" s="263">
        <f>IF(S14="O",IF(AM10="","",IF(AM10="MIN","",$BH$10)),"")</f>
        <v>16</v>
      </c>
      <c r="BY47" s="263">
        <f>IF(S14="O",IF(AM10="","",IF(AM10="MIN","",$BH$10)),"")</f>
        <v>16</v>
      </c>
      <c r="BZ47" s="263">
        <f>IF(S14="O",IF(AM10="","",IF(AM10="MIN","",$BH$10)),"")</f>
        <v>16</v>
      </c>
      <c r="CA47" s="263">
        <f>IF(S14="O",IF(AM10="","",IF(AM10="MIN","",$BH$10)),"")</f>
        <v>16</v>
      </c>
      <c r="CB47" s="263">
        <f>IF(S14="O",IF(AM10="","",IF(AM10="MIN","",$BH$10)),"")</f>
        <v>16</v>
      </c>
      <c r="CC47" s="263">
        <f>IF(S14="O",IF(AM10="","",IF(AM10="MIN","",$BH$10)),"")</f>
        <v>16</v>
      </c>
      <c r="CD47" s="263">
        <f>IF(S14="O",IF(AM10="","",IF(AM10="MIN","",$BH$10)),"")</f>
        <v>16</v>
      </c>
      <c r="CE47" s="263">
        <f>IF(S14="O",IF(AM10="","",IF(AM10="MIN","",$BH$10)),"")</f>
        <v>16</v>
      </c>
      <c r="CF47" s="263">
        <f>IF(S14="O",IF(AM10="","",IF(AM10="MIN","",$BH$10)),"")</f>
        <v>16</v>
      </c>
      <c r="CG47" s="263">
        <f>IF(S14="O",IF(AM10="","",IF(AM10="MIN","",$BH$10)),"")</f>
        <v>16</v>
      </c>
      <c r="CH47" s="263">
        <f>IF(S14="O",IF(AM10="","",IF(AM10="MIN","",$BH$10)),"")</f>
        <v>16</v>
      </c>
      <c r="CI47" s="263">
        <f>IF(S14="O",IF(AM10="","",IF(AM10="MIN","",$BH$10)),"")</f>
        <v>16</v>
      </c>
      <c r="CJ47" s="263">
        <f>IF(S14="O",IF(AM10="","",IF(AM10="MIN","",$BH$10)),"")</f>
        <v>16</v>
      </c>
      <c r="CK47" s="263">
        <f>IF(S14="O",IF(AM10="","",IF(AM10="MIN","",$BH$10)),"")</f>
        <v>16</v>
      </c>
      <c r="CL47" s="263">
        <f>IF(S14="O",IF(AM10="","",IF(AM10="MIN","",$BH$10)),"")</f>
        <v>16</v>
      </c>
      <c r="CM47" s="263">
        <f>IF(S14="O",IF(AM10="","",IF(AM10="MIN","",$BH$10)),"")</f>
        <v>16</v>
      </c>
      <c r="CN47" s="263">
        <f>IF(S14="O",IF(AM10="","",IF(AM10="MIN","",$BH$10)),"")</f>
        <v>16</v>
      </c>
      <c r="CO47" s="263">
        <f>IF(S14="O",IF(AM10="","",IF(AM10="MIN","",$BH$10)),"")</f>
        <v>16</v>
      </c>
      <c r="CP47" s="263">
        <f>IF(S14="O",IF(AM10="","",IF(AM10="MIN","",$BH$10)),"")</f>
        <v>16</v>
      </c>
      <c r="CQ47" s="263">
        <f>IF(S14="O",IF(AM10="","",IF(AM10="MIN","",$BH$10)),"")</f>
        <v>16</v>
      </c>
      <c r="CR47" s="263">
        <f>IF(S14="O",IF(AM10="","",IF(AM10="MIN","",$BH$10)),"")</f>
        <v>16</v>
      </c>
      <c r="CS47" s="263">
        <f>IF(S14="O",IF(AM10="","",IF(AM10="MIN","",$BH$10)),"")</f>
        <v>16</v>
      </c>
      <c r="CT47" s="263">
        <f>IF(S14="O",IF(AM10="","",IF(AM10="MIN","",$BH$10)),"")</f>
        <v>16</v>
      </c>
      <c r="CU47" s="263">
        <f>IF(S14="O",IF(AM10="","",IF(AM10="MIN","",$BH$10)),"")</f>
        <v>16</v>
      </c>
      <c r="CV47" s="263">
        <f>IF(S14="O",IF(AM10="","",IF(AM10="MIN","",$BH$10)),"")</f>
        <v>16</v>
      </c>
      <c r="CW47" s="263">
        <f>IF(S14="O",IF(AM10="","",IF(AM10="MIN","",$BH$10)),"")</f>
        <v>16</v>
      </c>
      <c r="CX47" s="263">
        <f>IF(S14="O",IF(AM10="","",IF(AM10="MIN","",$BH$10)),"")</f>
        <v>16</v>
      </c>
      <c r="CY47" s="263">
        <f>IF(S14="O",IF(AM10="","",IF(AM10="MIN","",$BH$10)),"")</f>
        <v>16</v>
      </c>
      <c r="CZ47" s="265">
        <f>IF(S14="O",IF(AM10="","",IF(AM10="MIN","",$BH$10)),"")</f>
        <v>16</v>
      </c>
      <c r="DB47" s="9"/>
      <c r="DC47" s="4"/>
      <c r="DD47" s="80"/>
      <c r="DE47" s="80"/>
      <c r="DF47" s="4"/>
      <c r="DG47" s="4"/>
      <c r="DH47" s="4"/>
      <c r="DI47" s="4"/>
      <c r="DJ47" s="4"/>
      <c r="DK47" s="4"/>
      <c r="DL47" s="4"/>
      <c r="DM47" s="4" t="str">
        <f>IF(U8="","",IF(U8=DE4,DC4,IF(U8=DF4,DC4,IF(U8=DG4,DC4,IF(U8=DH4,DC4,IF(U8=DI4,DC4,IF(U8=DJ4,DC4,IF(U8=DK4,DC4,IF(U8=DL4,DC4,IF(U8=DM4,DC4,IF(U8=DE6,DC6,IF(U8=DF6,DC6,IF(U8=DG6,DC6,IF(U8=DH6,DC6,IF(U8=DI6,DC6,IF(U8=DJ6,DC6,IF(U8=DE7,DC7,DC8)))))))))))))))))</f>
        <v>QA-2</v>
      </c>
      <c r="DN47" s="4"/>
      <c r="DO47" s="4"/>
      <c r="DP47" s="7"/>
      <c r="DR47" s="364" t="s">
        <v>204</v>
      </c>
      <c r="DS47" s="365"/>
      <c r="DT47" s="285" t="e">
        <f>+DT46*$DS$80+$DS$74</f>
        <v>#VALUE!</v>
      </c>
      <c r="DU47" s="285" t="e">
        <f t="shared" ref="DU47:GF47" si="702">+DU46*$DS$80+$DS$74</f>
        <v>#VALUE!</v>
      </c>
      <c r="DV47" s="285" t="e">
        <f t="shared" si="702"/>
        <v>#VALUE!</v>
      </c>
      <c r="DW47" s="285" t="e">
        <f t="shared" si="702"/>
        <v>#VALUE!</v>
      </c>
      <c r="DX47" s="285" t="e">
        <f t="shared" si="702"/>
        <v>#VALUE!</v>
      </c>
      <c r="DY47" s="285" t="e">
        <f t="shared" si="702"/>
        <v>#VALUE!</v>
      </c>
      <c r="DZ47" s="285" t="e">
        <f t="shared" si="702"/>
        <v>#VALUE!</v>
      </c>
      <c r="EA47" s="285" t="e">
        <f t="shared" si="702"/>
        <v>#VALUE!</v>
      </c>
      <c r="EB47" s="285" t="e">
        <f t="shared" si="702"/>
        <v>#VALUE!</v>
      </c>
      <c r="EC47" s="285" t="e">
        <f t="shared" si="702"/>
        <v>#VALUE!</v>
      </c>
      <c r="ED47" s="285" t="e">
        <f t="shared" si="702"/>
        <v>#VALUE!</v>
      </c>
      <c r="EE47" s="285" t="e">
        <f t="shared" si="702"/>
        <v>#VALUE!</v>
      </c>
      <c r="EF47" s="285" t="e">
        <f t="shared" si="702"/>
        <v>#VALUE!</v>
      </c>
      <c r="EG47" s="285" t="e">
        <f t="shared" si="702"/>
        <v>#VALUE!</v>
      </c>
      <c r="EH47" s="285" t="e">
        <f t="shared" si="702"/>
        <v>#VALUE!</v>
      </c>
      <c r="EI47" s="285" t="e">
        <f t="shared" si="702"/>
        <v>#VALUE!</v>
      </c>
      <c r="EJ47" s="285" t="e">
        <f t="shared" si="702"/>
        <v>#VALUE!</v>
      </c>
      <c r="EK47" s="285" t="e">
        <f t="shared" si="702"/>
        <v>#VALUE!</v>
      </c>
      <c r="EL47" s="285" t="e">
        <f t="shared" si="702"/>
        <v>#VALUE!</v>
      </c>
      <c r="EM47" s="285" t="e">
        <f t="shared" si="702"/>
        <v>#VALUE!</v>
      </c>
      <c r="EN47" s="285" t="e">
        <f t="shared" si="702"/>
        <v>#VALUE!</v>
      </c>
      <c r="EO47" s="285" t="e">
        <f t="shared" si="702"/>
        <v>#VALUE!</v>
      </c>
      <c r="EP47" s="285" t="e">
        <f t="shared" si="702"/>
        <v>#VALUE!</v>
      </c>
      <c r="EQ47" s="285" t="e">
        <f t="shared" si="702"/>
        <v>#VALUE!</v>
      </c>
      <c r="ER47" s="285" t="e">
        <f t="shared" si="702"/>
        <v>#VALUE!</v>
      </c>
      <c r="ES47" s="285" t="e">
        <f t="shared" si="702"/>
        <v>#VALUE!</v>
      </c>
      <c r="ET47" s="285" t="e">
        <f t="shared" si="702"/>
        <v>#VALUE!</v>
      </c>
      <c r="EU47" s="285" t="e">
        <f t="shared" si="702"/>
        <v>#VALUE!</v>
      </c>
      <c r="EV47" s="285" t="e">
        <f t="shared" si="702"/>
        <v>#VALUE!</v>
      </c>
      <c r="EW47" s="285" t="e">
        <f t="shared" si="702"/>
        <v>#VALUE!</v>
      </c>
      <c r="EX47" s="285" t="e">
        <f t="shared" si="702"/>
        <v>#VALUE!</v>
      </c>
      <c r="EY47" s="285" t="e">
        <f t="shared" si="702"/>
        <v>#VALUE!</v>
      </c>
      <c r="EZ47" s="285" t="e">
        <f t="shared" si="702"/>
        <v>#VALUE!</v>
      </c>
      <c r="FA47" s="285" t="e">
        <f t="shared" si="702"/>
        <v>#VALUE!</v>
      </c>
      <c r="FB47" s="285" t="e">
        <f t="shared" si="702"/>
        <v>#VALUE!</v>
      </c>
      <c r="FC47" s="285" t="e">
        <f t="shared" si="702"/>
        <v>#VALUE!</v>
      </c>
      <c r="FD47" s="285" t="e">
        <f t="shared" si="702"/>
        <v>#VALUE!</v>
      </c>
      <c r="FE47" s="285" t="e">
        <f t="shared" si="702"/>
        <v>#VALUE!</v>
      </c>
      <c r="FF47" s="285" t="e">
        <f t="shared" si="702"/>
        <v>#VALUE!</v>
      </c>
      <c r="FG47" s="285" t="e">
        <f t="shared" si="702"/>
        <v>#VALUE!</v>
      </c>
      <c r="FH47" s="285" t="e">
        <f t="shared" si="702"/>
        <v>#VALUE!</v>
      </c>
      <c r="FI47" s="285" t="e">
        <f t="shared" si="702"/>
        <v>#VALUE!</v>
      </c>
      <c r="FJ47" s="285" t="e">
        <f t="shared" si="702"/>
        <v>#VALUE!</v>
      </c>
      <c r="FK47" s="285" t="e">
        <f t="shared" si="702"/>
        <v>#VALUE!</v>
      </c>
      <c r="FL47" s="285" t="e">
        <f t="shared" si="702"/>
        <v>#VALUE!</v>
      </c>
      <c r="FM47" s="285" t="e">
        <f t="shared" si="702"/>
        <v>#VALUE!</v>
      </c>
      <c r="FN47" s="285" t="e">
        <f t="shared" si="702"/>
        <v>#VALUE!</v>
      </c>
      <c r="FO47" s="285" t="e">
        <f t="shared" si="702"/>
        <v>#VALUE!</v>
      </c>
      <c r="FP47" s="285" t="e">
        <f t="shared" si="702"/>
        <v>#VALUE!</v>
      </c>
      <c r="FQ47" s="285" t="e">
        <f t="shared" si="702"/>
        <v>#VALUE!</v>
      </c>
      <c r="FR47" s="285" t="e">
        <f t="shared" si="702"/>
        <v>#VALUE!</v>
      </c>
      <c r="FS47" s="285" t="e">
        <f t="shared" si="702"/>
        <v>#VALUE!</v>
      </c>
      <c r="FT47" s="285" t="e">
        <f t="shared" si="702"/>
        <v>#VALUE!</v>
      </c>
      <c r="FU47" s="285" t="e">
        <f t="shared" si="702"/>
        <v>#VALUE!</v>
      </c>
      <c r="FV47" s="285" t="e">
        <f t="shared" si="702"/>
        <v>#VALUE!</v>
      </c>
      <c r="FW47" s="285" t="e">
        <f t="shared" si="702"/>
        <v>#VALUE!</v>
      </c>
      <c r="FX47" s="285" t="e">
        <f t="shared" si="702"/>
        <v>#VALUE!</v>
      </c>
      <c r="FY47" s="285" t="e">
        <f t="shared" si="702"/>
        <v>#VALUE!</v>
      </c>
      <c r="FZ47" s="285" t="e">
        <f t="shared" si="702"/>
        <v>#VALUE!</v>
      </c>
      <c r="GA47" s="285" t="e">
        <f t="shared" si="702"/>
        <v>#VALUE!</v>
      </c>
      <c r="GB47" s="285" t="e">
        <f t="shared" si="702"/>
        <v>#VALUE!</v>
      </c>
      <c r="GC47" s="285" t="e">
        <f t="shared" si="702"/>
        <v>#VALUE!</v>
      </c>
      <c r="GD47" s="285" t="e">
        <f t="shared" si="702"/>
        <v>#VALUE!</v>
      </c>
      <c r="GE47" s="285" t="e">
        <f t="shared" si="702"/>
        <v>#VALUE!</v>
      </c>
      <c r="GF47" s="285" t="e">
        <f t="shared" si="702"/>
        <v>#VALUE!</v>
      </c>
      <c r="GG47" s="285" t="e">
        <f t="shared" ref="GG47:IR47" si="703">+GG46*$DS$80+$DS$74</f>
        <v>#VALUE!</v>
      </c>
      <c r="GH47" s="285" t="e">
        <f t="shared" si="703"/>
        <v>#VALUE!</v>
      </c>
      <c r="GI47" s="285" t="e">
        <f t="shared" si="703"/>
        <v>#VALUE!</v>
      </c>
      <c r="GJ47" s="285" t="e">
        <f t="shared" si="703"/>
        <v>#VALUE!</v>
      </c>
      <c r="GK47" s="285" t="e">
        <f t="shared" si="703"/>
        <v>#VALUE!</v>
      </c>
      <c r="GL47" s="285" t="e">
        <f t="shared" si="703"/>
        <v>#VALUE!</v>
      </c>
      <c r="GM47" s="285" t="e">
        <f t="shared" si="703"/>
        <v>#VALUE!</v>
      </c>
      <c r="GN47" s="285" t="e">
        <f t="shared" si="703"/>
        <v>#VALUE!</v>
      </c>
      <c r="GO47" s="285" t="e">
        <f t="shared" si="703"/>
        <v>#VALUE!</v>
      </c>
      <c r="GP47" s="285" t="e">
        <f t="shared" si="703"/>
        <v>#VALUE!</v>
      </c>
      <c r="GQ47" s="285" t="e">
        <f t="shared" si="703"/>
        <v>#VALUE!</v>
      </c>
      <c r="GR47" s="285" t="e">
        <f t="shared" si="703"/>
        <v>#VALUE!</v>
      </c>
      <c r="GS47" s="285" t="e">
        <f t="shared" si="703"/>
        <v>#VALUE!</v>
      </c>
      <c r="GT47" s="285" t="e">
        <f t="shared" si="703"/>
        <v>#VALUE!</v>
      </c>
      <c r="GU47" s="285" t="e">
        <f t="shared" si="703"/>
        <v>#VALUE!</v>
      </c>
      <c r="GV47" s="285" t="e">
        <f t="shared" si="703"/>
        <v>#VALUE!</v>
      </c>
      <c r="GW47" s="285" t="e">
        <f t="shared" si="703"/>
        <v>#VALUE!</v>
      </c>
      <c r="GX47" s="285" t="e">
        <f t="shared" si="703"/>
        <v>#VALUE!</v>
      </c>
      <c r="GY47" s="285" t="e">
        <f t="shared" si="703"/>
        <v>#VALUE!</v>
      </c>
      <c r="GZ47" s="285" t="e">
        <f t="shared" si="703"/>
        <v>#VALUE!</v>
      </c>
      <c r="HA47" s="285" t="e">
        <f t="shared" si="703"/>
        <v>#VALUE!</v>
      </c>
      <c r="HB47" s="285" t="e">
        <f t="shared" si="703"/>
        <v>#VALUE!</v>
      </c>
      <c r="HC47" s="285" t="e">
        <f t="shared" si="703"/>
        <v>#VALUE!</v>
      </c>
      <c r="HD47" s="285" t="e">
        <f t="shared" si="703"/>
        <v>#VALUE!</v>
      </c>
      <c r="HE47" s="285" t="e">
        <f t="shared" si="703"/>
        <v>#VALUE!</v>
      </c>
      <c r="HF47" s="285" t="e">
        <f t="shared" si="703"/>
        <v>#VALUE!</v>
      </c>
      <c r="HG47" s="285" t="e">
        <f t="shared" si="703"/>
        <v>#VALUE!</v>
      </c>
      <c r="HH47" s="285" t="e">
        <f t="shared" si="703"/>
        <v>#VALUE!</v>
      </c>
      <c r="HI47" s="285" t="e">
        <f t="shared" si="703"/>
        <v>#VALUE!</v>
      </c>
      <c r="HJ47" s="285" t="e">
        <f t="shared" si="703"/>
        <v>#VALUE!</v>
      </c>
      <c r="HK47" s="285" t="e">
        <f t="shared" si="703"/>
        <v>#VALUE!</v>
      </c>
      <c r="HL47" s="285" t="e">
        <f t="shared" si="703"/>
        <v>#VALUE!</v>
      </c>
      <c r="HM47" s="285" t="e">
        <f t="shared" si="703"/>
        <v>#VALUE!</v>
      </c>
      <c r="HN47" s="285" t="e">
        <f t="shared" si="703"/>
        <v>#VALUE!</v>
      </c>
      <c r="HO47" s="285" t="e">
        <f t="shared" si="703"/>
        <v>#VALUE!</v>
      </c>
      <c r="HP47" s="285" t="e">
        <f t="shared" si="703"/>
        <v>#VALUE!</v>
      </c>
      <c r="HQ47" s="285" t="e">
        <f t="shared" si="703"/>
        <v>#VALUE!</v>
      </c>
      <c r="HR47" s="285" t="e">
        <f t="shared" si="703"/>
        <v>#VALUE!</v>
      </c>
      <c r="HS47" s="285" t="e">
        <f t="shared" si="703"/>
        <v>#VALUE!</v>
      </c>
      <c r="HT47" s="285" t="e">
        <f t="shared" si="703"/>
        <v>#VALUE!</v>
      </c>
      <c r="HU47" s="285" t="e">
        <f t="shared" si="703"/>
        <v>#VALUE!</v>
      </c>
      <c r="HV47" s="285" t="e">
        <f t="shared" si="703"/>
        <v>#VALUE!</v>
      </c>
      <c r="HW47" s="285" t="e">
        <f t="shared" si="703"/>
        <v>#VALUE!</v>
      </c>
      <c r="HX47" s="285" t="e">
        <f t="shared" si="703"/>
        <v>#VALUE!</v>
      </c>
      <c r="HY47" s="285" t="e">
        <f t="shared" si="703"/>
        <v>#VALUE!</v>
      </c>
      <c r="HZ47" s="285" t="e">
        <f t="shared" si="703"/>
        <v>#VALUE!</v>
      </c>
      <c r="IA47" s="285" t="e">
        <f t="shared" si="703"/>
        <v>#VALUE!</v>
      </c>
      <c r="IB47" s="285" t="e">
        <f t="shared" si="703"/>
        <v>#VALUE!</v>
      </c>
      <c r="IC47" s="285" t="e">
        <f t="shared" si="703"/>
        <v>#VALUE!</v>
      </c>
      <c r="ID47" s="285" t="e">
        <f t="shared" si="703"/>
        <v>#VALUE!</v>
      </c>
      <c r="IE47" s="285" t="e">
        <f t="shared" si="703"/>
        <v>#VALUE!</v>
      </c>
      <c r="IF47" s="285" t="e">
        <f t="shared" si="703"/>
        <v>#VALUE!</v>
      </c>
      <c r="IG47" s="285" t="e">
        <f t="shared" si="703"/>
        <v>#VALUE!</v>
      </c>
      <c r="IH47" s="285" t="e">
        <f t="shared" si="703"/>
        <v>#VALUE!</v>
      </c>
      <c r="II47" s="285" t="e">
        <f t="shared" si="703"/>
        <v>#VALUE!</v>
      </c>
      <c r="IJ47" s="285" t="e">
        <f t="shared" si="703"/>
        <v>#VALUE!</v>
      </c>
      <c r="IK47" s="285" t="e">
        <f t="shared" si="703"/>
        <v>#VALUE!</v>
      </c>
      <c r="IL47" s="285" t="e">
        <f t="shared" si="703"/>
        <v>#VALUE!</v>
      </c>
      <c r="IM47" s="285" t="e">
        <f t="shared" si="703"/>
        <v>#VALUE!</v>
      </c>
      <c r="IN47" s="285" t="e">
        <f t="shared" si="703"/>
        <v>#VALUE!</v>
      </c>
      <c r="IO47" s="285" t="e">
        <f t="shared" si="703"/>
        <v>#VALUE!</v>
      </c>
      <c r="IP47" s="285" t="e">
        <f t="shared" si="703"/>
        <v>#VALUE!</v>
      </c>
      <c r="IQ47" s="285" t="e">
        <f t="shared" si="703"/>
        <v>#VALUE!</v>
      </c>
      <c r="IR47" s="285" t="e">
        <f t="shared" si="703"/>
        <v>#VALUE!</v>
      </c>
      <c r="IS47" s="285" t="e">
        <f t="shared" ref="IS47:JX47" si="704">+IS46*$DS$80+$DS$74</f>
        <v>#VALUE!</v>
      </c>
      <c r="IT47" s="285" t="e">
        <f t="shared" si="704"/>
        <v>#VALUE!</v>
      </c>
      <c r="IU47" s="285" t="e">
        <f t="shared" si="704"/>
        <v>#VALUE!</v>
      </c>
      <c r="IV47" s="285" t="e">
        <f t="shared" si="704"/>
        <v>#VALUE!</v>
      </c>
      <c r="IW47" s="285" t="e">
        <f t="shared" si="704"/>
        <v>#VALUE!</v>
      </c>
      <c r="IX47" s="285" t="e">
        <f t="shared" si="704"/>
        <v>#VALUE!</v>
      </c>
      <c r="IY47" s="285" t="e">
        <f t="shared" si="704"/>
        <v>#VALUE!</v>
      </c>
      <c r="IZ47" s="285" t="e">
        <f t="shared" si="704"/>
        <v>#VALUE!</v>
      </c>
      <c r="JA47" s="285" t="e">
        <f t="shared" si="704"/>
        <v>#VALUE!</v>
      </c>
      <c r="JB47" s="285" t="e">
        <f t="shared" si="704"/>
        <v>#VALUE!</v>
      </c>
      <c r="JC47" s="285" t="e">
        <f t="shared" si="704"/>
        <v>#VALUE!</v>
      </c>
      <c r="JD47" s="285" t="e">
        <f t="shared" si="704"/>
        <v>#VALUE!</v>
      </c>
      <c r="JE47" s="285" t="e">
        <f t="shared" si="704"/>
        <v>#VALUE!</v>
      </c>
      <c r="JF47" s="285" t="e">
        <f t="shared" si="704"/>
        <v>#VALUE!</v>
      </c>
      <c r="JG47" s="285" t="e">
        <f t="shared" si="704"/>
        <v>#VALUE!</v>
      </c>
      <c r="JH47" s="285" t="e">
        <f t="shared" si="704"/>
        <v>#VALUE!</v>
      </c>
      <c r="JI47" s="285" t="e">
        <f t="shared" si="704"/>
        <v>#VALUE!</v>
      </c>
      <c r="JJ47" s="285" t="e">
        <f t="shared" si="704"/>
        <v>#VALUE!</v>
      </c>
      <c r="JK47" s="285" t="e">
        <f t="shared" si="704"/>
        <v>#VALUE!</v>
      </c>
      <c r="JL47" s="285" t="e">
        <f t="shared" si="704"/>
        <v>#VALUE!</v>
      </c>
      <c r="JM47" s="285" t="e">
        <f t="shared" si="704"/>
        <v>#VALUE!</v>
      </c>
      <c r="JN47" s="285" t="e">
        <f t="shared" si="704"/>
        <v>#VALUE!</v>
      </c>
      <c r="JO47" s="285" t="e">
        <f t="shared" si="704"/>
        <v>#VALUE!</v>
      </c>
      <c r="JP47" s="285" t="e">
        <f t="shared" si="704"/>
        <v>#VALUE!</v>
      </c>
      <c r="JQ47" s="285" t="e">
        <f t="shared" si="704"/>
        <v>#VALUE!</v>
      </c>
      <c r="JR47" s="285" t="e">
        <f t="shared" si="704"/>
        <v>#VALUE!</v>
      </c>
      <c r="JS47" s="285" t="e">
        <f t="shared" si="704"/>
        <v>#VALUE!</v>
      </c>
      <c r="JT47" s="285" t="e">
        <f t="shared" si="704"/>
        <v>#VALUE!</v>
      </c>
      <c r="JU47" s="285" t="e">
        <f t="shared" si="704"/>
        <v>#VALUE!</v>
      </c>
      <c r="JV47" s="285" t="e">
        <f t="shared" si="704"/>
        <v>#VALUE!</v>
      </c>
      <c r="JW47" s="285" t="e">
        <f t="shared" si="704"/>
        <v>#VALUE!</v>
      </c>
      <c r="JX47" s="285" t="e">
        <f t="shared" si="704"/>
        <v>#VALUE!</v>
      </c>
      <c r="JZ47" s="364" t="s">
        <v>204</v>
      </c>
      <c r="KA47" s="365"/>
      <c r="KB47" s="285" t="e">
        <f>+KB46*$KA$80+$KA$74</f>
        <v>#VALUE!</v>
      </c>
      <c r="KC47" s="285" t="e">
        <f t="shared" ref="KC47:MN47" si="705">+KC46*$KA$80+$KA$74</f>
        <v>#VALUE!</v>
      </c>
      <c r="KD47" s="285" t="e">
        <f t="shared" si="705"/>
        <v>#VALUE!</v>
      </c>
      <c r="KE47" s="285" t="e">
        <f t="shared" si="705"/>
        <v>#VALUE!</v>
      </c>
      <c r="KF47" s="285" t="e">
        <f t="shared" si="705"/>
        <v>#VALUE!</v>
      </c>
      <c r="KG47" s="285" t="e">
        <f t="shared" si="705"/>
        <v>#VALUE!</v>
      </c>
      <c r="KH47" s="285" t="e">
        <f t="shared" si="705"/>
        <v>#VALUE!</v>
      </c>
      <c r="KI47" s="285" t="e">
        <f t="shared" si="705"/>
        <v>#VALUE!</v>
      </c>
      <c r="KJ47" s="285" t="e">
        <f t="shared" si="705"/>
        <v>#VALUE!</v>
      </c>
      <c r="KK47" s="285" t="e">
        <f t="shared" si="705"/>
        <v>#VALUE!</v>
      </c>
      <c r="KL47" s="285" t="e">
        <f t="shared" si="705"/>
        <v>#VALUE!</v>
      </c>
      <c r="KM47" s="285" t="e">
        <f t="shared" si="705"/>
        <v>#VALUE!</v>
      </c>
      <c r="KN47" s="285" t="e">
        <f t="shared" si="705"/>
        <v>#VALUE!</v>
      </c>
      <c r="KO47" s="285" t="e">
        <f t="shared" si="705"/>
        <v>#VALUE!</v>
      </c>
      <c r="KP47" s="285" t="e">
        <f t="shared" si="705"/>
        <v>#VALUE!</v>
      </c>
      <c r="KQ47" s="285" t="e">
        <f t="shared" si="705"/>
        <v>#VALUE!</v>
      </c>
      <c r="KR47" s="285" t="e">
        <f t="shared" si="705"/>
        <v>#VALUE!</v>
      </c>
      <c r="KS47" s="285" t="e">
        <f t="shared" si="705"/>
        <v>#VALUE!</v>
      </c>
      <c r="KT47" s="285" t="e">
        <f t="shared" si="705"/>
        <v>#VALUE!</v>
      </c>
      <c r="KU47" s="285" t="e">
        <f t="shared" si="705"/>
        <v>#VALUE!</v>
      </c>
      <c r="KV47" s="285" t="e">
        <f t="shared" si="705"/>
        <v>#VALUE!</v>
      </c>
      <c r="KW47" s="285" t="e">
        <f t="shared" si="705"/>
        <v>#VALUE!</v>
      </c>
      <c r="KX47" s="285" t="e">
        <f t="shared" si="705"/>
        <v>#VALUE!</v>
      </c>
      <c r="KY47" s="285" t="e">
        <f t="shared" si="705"/>
        <v>#VALUE!</v>
      </c>
      <c r="KZ47" s="285" t="e">
        <f t="shared" si="705"/>
        <v>#VALUE!</v>
      </c>
      <c r="LA47" s="285" t="e">
        <f t="shared" si="705"/>
        <v>#VALUE!</v>
      </c>
      <c r="LB47" s="285" t="e">
        <f t="shared" si="705"/>
        <v>#VALUE!</v>
      </c>
      <c r="LC47" s="285" t="e">
        <f t="shared" si="705"/>
        <v>#VALUE!</v>
      </c>
      <c r="LD47" s="285" t="e">
        <f t="shared" si="705"/>
        <v>#VALUE!</v>
      </c>
      <c r="LE47" s="285" t="e">
        <f t="shared" si="705"/>
        <v>#VALUE!</v>
      </c>
      <c r="LF47" s="285" t="e">
        <f t="shared" si="705"/>
        <v>#VALUE!</v>
      </c>
      <c r="LG47" s="285" t="e">
        <f t="shared" si="705"/>
        <v>#VALUE!</v>
      </c>
      <c r="LH47" s="285" t="e">
        <f t="shared" si="705"/>
        <v>#VALUE!</v>
      </c>
      <c r="LI47" s="285" t="e">
        <f t="shared" si="705"/>
        <v>#VALUE!</v>
      </c>
      <c r="LJ47" s="285" t="e">
        <f t="shared" si="705"/>
        <v>#VALUE!</v>
      </c>
      <c r="LK47" s="285" t="e">
        <f t="shared" si="705"/>
        <v>#VALUE!</v>
      </c>
      <c r="LL47" s="285" t="e">
        <f t="shared" si="705"/>
        <v>#VALUE!</v>
      </c>
      <c r="LM47" s="285" t="e">
        <f t="shared" si="705"/>
        <v>#VALUE!</v>
      </c>
      <c r="LN47" s="285" t="e">
        <f t="shared" si="705"/>
        <v>#VALUE!</v>
      </c>
      <c r="LO47" s="285" t="e">
        <f t="shared" si="705"/>
        <v>#VALUE!</v>
      </c>
      <c r="LP47" s="285" t="e">
        <f t="shared" si="705"/>
        <v>#VALUE!</v>
      </c>
      <c r="LQ47" s="285" t="e">
        <f t="shared" si="705"/>
        <v>#VALUE!</v>
      </c>
      <c r="LR47" s="285" t="e">
        <f t="shared" si="705"/>
        <v>#VALUE!</v>
      </c>
      <c r="LS47" s="285" t="e">
        <f t="shared" si="705"/>
        <v>#VALUE!</v>
      </c>
      <c r="LT47" s="285" t="e">
        <f t="shared" si="705"/>
        <v>#VALUE!</v>
      </c>
      <c r="LU47" s="285" t="e">
        <f t="shared" si="705"/>
        <v>#VALUE!</v>
      </c>
      <c r="LV47" s="285" t="e">
        <f t="shared" si="705"/>
        <v>#VALUE!</v>
      </c>
      <c r="LW47" s="285" t="e">
        <f t="shared" si="705"/>
        <v>#VALUE!</v>
      </c>
      <c r="LX47" s="285" t="e">
        <f t="shared" si="705"/>
        <v>#VALUE!</v>
      </c>
      <c r="LY47" s="285" t="e">
        <f t="shared" si="705"/>
        <v>#VALUE!</v>
      </c>
      <c r="LZ47" s="285" t="e">
        <f t="shared" si="705"/>
        <v>#VALUE!</v>
      </c>
      <c r="MA47" s="285" t="e">
        <f t="shared" si="705"/>
        <v>#VALUE!</v>
      </c>
      <c r="MB47" s="285" t="e">
        <f t="shared" si="705"/>
        <v>#VALUE!</v>
      </c>
      <c r="MC47" s="285" t="e">
        <f t="shared" si="705"/>
        <v>#VALUE!</v>
      </c>
      <c r="MD47" s="285" t="e">
        <f t="shared" si="705"/>
        <v>#VALUE!</v>
      </c>
      <c r="ME47" s="285" t="e">
        <f t="shared" si="705"/>
        <v>#VALUE!</v>
      </c>
      <c r="MF47" s="285" t="e">
        <f t="shared" si="705"/>
        <v>#VALUE!</v>
      </c>
      <c r="MG47" s="285" t="e">
        <f t="shared" si="705"/>
        <v>#VALUE!</v>
      </c>
      <c r="MH47" s="285" t="e">
        <f t="shared" si="705"/>
        <v>#VALUE!</v>
      </c>
      <c r="MI47" s="285" t="e">
        <f t="shared" si="705"/>
        <v>#VALUE!</v>
      </c>
      <c r="MJ47" s="285" t="e">
        <f t="shared" si="705"/>
        <v>#VALUE!</v>
      </c>
      <c r="MK47" s="285" t="e">
        <f t="shared" si="705"/>
        <v>#VALUE!</v>
      </c>
      <c r="ML47" s="285" t="e">
        <f t="shared" si="705"/>
        <v>#VALUE!</v>
      </c>
      <c r="MM47" s="285" t="e">
        <f t="shared" si="705"/>
        <v>#VALUE!</v>
      </c>
      <c r="MN47" s="285" t="e">
        <f t="shared" si="705"/>
        <v>#VALUE!</v>
      </c>
      <c r="MO47" s="285" t="e">
        <f t="shared" ref="MO47:OZ47" si="706">+MO46*$KA$80+$KA$74</f>
        <v>#VALUE!</v>
      </c>
      <c r="MP47" s="285" t="e">
        <f t="shared" si="706"/>
        <v>#VALUE!</v>
      </c>
      <c r="MQ47" s="285" t="e">
        <f t="shared" si="706"/>
        <v>#VALUE!</v>
      </c>
      <c r="MR47" s="285" t="e">
        <f t="shared" si="706"/>
        <v>#VALUE!</v>
      </c>
      <c r="MS47" s="285" t="e">
        <f t="shared" si="706"/>
        <v>#VALUE!</v>
      </c>
      <c r="MT47" s="285" t="e">
        <f t="shared" si="706"/>
        <v>#VALUE!</v>
      </c>
      <c r="MU47" s="285" t="e">
        <f t="shared" si="706"/>
        <v>#VALUE!</v>
      </c>
      <c r="MV47" s="285" t="e">
        <f t="shared" si="706"/>
        <v>#VALUE!</v>
      </c>
      <c r="MW47" s="285" t="e">
        <f t="shared" si="706"/>
        <v>#VALUE!</v>
      </c>
      <c r="MX47" s="285" t="e">
        <f t="shared" si="706"/>
        <v>#VALUE!</v>
      </c>
      <c r="MY47" s="285" t="e">
        <f t="shared" si="706"/>
        <v>#VALUE!</v>
      </c>
      <c r="MZ47" s="285" t="e">
        <f t="shared" si="706"/>
        <v>#VALUE!</v>
      </c>
      <c r="NA47" s="285" t="e">
        <f t="shared" si="706"/>
        <v>#VALUE!</v>
      </c>
      <c r="NB47" s="285" t="e">
        <f t="shared" si="706"/>
        <v>#VALUE!</v>
      </c>
      <c r="NC47" s="285" t="e">
        <f t="shared" si="706"/>
        <v>#VALUE!</v>
      </c>
      <c r="ND47" s="285" t="e">
        <f t="shared" si="706"/>
        <v>#VALUE!</v>
      </c>
      <c r="NE47" s="285" t="e">
        <f t="shared" si="706"/>
        <v>#VALUE!</v>
      </c>
      <c r="NF47" s="285" t="e">
        <f t="shared" si="706"/>
        <v>#VALUE!</v>
      </c>
      <c r="NG47" s="285" t="e">
        <f t="shared" si="706"/>
        <v>#VALUE!</v>
      </c>
      <c r="NH47" s="285" t="e">
        <f t="shared" si="706"/>
        <v>#VALUE!</v>
      </c>
      <c r="NI47" s="285" t="e">
        <f t="shared" si="706"/>
        <v>#VALUE!</v>
      </c>
      <c r="NJ47" s="285" t="e">
        <f t="shared" si="706"/>
        <v>#VALUE!</v>
      </c>
      <c r="NK47" s="285" t="e">
        <f t="shared" si="706"/>
        <v>#VALUE!</v>
      </c>
      <c r="NL47" s="285" t="e">
        <f t="shared" si="706"/>
        <v>#VALUE!</v>
      </c>
      <c r="NM47" s="285" t="e">
        <f t="shared" si="706"/>
        <v>#VALUE!</v>
      </c>
      <c r="NN47" s="285" t="e">
        <f t="shared" si="706"/>
        <v>#VALUE!</v>
      </c>
      <c r="NO47" s="285" t="e">
        <f t="shared" si="706"/>
        <v>#VALUE!</v>
      </c>
      <c r="NP47" s="285" t="e">
        <f t="shared" si="706"/>
        <v>#VALUE!</v>
      </c>
      <c r="NQ47" s="285" t="e">
        <f t="shared" si="706"/>
        <v>#VALUE!</v>
      </c>
      <c r="NR47" s="285" t="e">
        <f t="shared" si="706"/>
        <v>#VALUE!</v>
      </c>
      <c r="NS47" s="285" t="e">
        <f t="shared" si="706"/>
        <v>#VALUE!</v>
      </c>
      <c r="NT47" s="285" t="e">
        <f t="shared" si="706"/>
        <v>#VALUE!</v>
      </c>
      <c r="NU47" s="285" t="e">
        <f t="shared" si="706"/>
        <v>#VALUE!</v>
      </c>
      <c r="NV47" s="285" t="e">
        <f t="shared" si="706"/>
        <v>#VALUE!</v>
      </c>
      <c r="NW47" s="285" t="e">
        <f t="shared" si="706"/>
        <v>#VALUE!</v>
      </c>
      <c r="NX47" s="285" t="e">
        <f t="shared" si="706"/>
        <v>#VALUE!</v>
      </c>
      <c r="NY47" s="285" t="e">
        <f t="shared" si="706"/>
        <v>#VALUE!</v>
      </c>
      <c r="NZ47" s="285" t="e">
        <f t="shared" si="706"/>
        <v>#VALUE!</v>
      </c>
      <c r="OA47" s="285" t="e">
        <f t="shared" si="706"/>
        <v>#VALUE!</v>
      </c>
      <c r="OB47" s="285" t="e">
        <f t="shared" si="706"/>
        <v>#VALUE!</v>
      </c>
      <c r="OC47" s="285" t="e">
        <f t="shared" si="706"/>
        <v>#VALUE!</v>
      </c>
      <c r="OD47" s="285" t="e">
        <f t="shared" si="706"/>
        <v>#VALUE!</v>
      </c>
      <c r="OE47" s="285" t="e">
        <f t="shared" si="706"/>
        <v>#VALUE!</v>
      </c>
      <c r="OF47" s="285" t="e">
        <f t="shared" si="706"/>
        <v>#VALUE!</v>
      </c>
      <c r="OG47" s="285" t="e">
        <f t="shared" si="706"/>
        <v>#VALUE!</v>
      </c>
      <c r="OH47" s="285" t="e">
        <f t="shared" si="706"/>
        <v>#VALUE!</v>
      </c>
      <c r="OI47" s="285" t="e">
        <f t="shared" si="706"/>
        <v>#VALUE!</v>
      </c>
      <c r="OJ47" s="285" t="e">
        <f t="shared" si="706"/>
        <v>#VALUE!</v>
      </c>
      <c r="OK47" s="285" t="e">
        <f t="shared" si="706"/>
        <v>#VALUE!</v>
      </c>
      <c r="OL47" s="285" t="e">
        <f t="shared" si="706"/>
        <v>#VALUE!</v>
      </c>
      <c r="OM47" s="285" t="e">
        <f t="shared" si="706"/>
        <v>#VALUE!</v>
      </c>
      <c r="ON47" s="285" t="e">
        <f t="shared" si="706"/>
        <v>#VALUE!</v>
      </c>
      <c r="OO47" s="285" t="e">
        <f t="shared" si="706"/>
        <v>#VALUE!</v>
      </c>
      <c r="OP47" s="285" t="e">
        <f t="shared" si="706"/>
        <v>#VALUE!</v>
      </c>
      <c r="OQ47" s="285" t="e">
        <f t="shared" si="706"/>
        <v>#VALUE!</v>
      </c>
      <c r="OR47" s="285" t="e">
        <f t="shared" si="706"/>
        <v>#VALUE!</v>
      </c>
      <c r="OS47" s="285" t="e">
        <f t="shared" si="706"/>
        <v>#VALUE!</v>
      </c>
      <c r="OT47" s="285" t="e">
        <f t="shared" si="706"/>
        <v>#VALUE!</v>
      </c>
      <c r="OU47" s="285" t="e">
        <f t="shared" si="706"/>
        <v>#VALUE!</v>
      </c>
      <c r="OV47" s="285" t="e">
        <f t="shared" si="706"/>
        <v>#VALUE!</v>
      </c>
      <c r="OW47" s="285" t="e">
        <f t="shared" si="706"/>
        <v>#VALUE!</v>
      </c>
      <c r="OX47" s="285" t="e">
        <f t="shared" si="706"/>
        <v>#VALUE!</v>
      </c>
      <c r="OY47" s="285" t="e">
        <f t="shared" si="706"/>
        <v>#VALUE!</v>
      </c>
      <c r="OZ47" s="285" t="e">
        <f t="shared" si="706"/>
        <v>#VALUE!</v>
      </c>
      <c r="PA47" s="285" t="e">
        <f t="shared" ref="PA47:QF47" si="707">+PA46*$KA$80+$KA$74</f>
        <v>#VALUE!</v>
      </c>
      <c r="PB47" s="285" t="e">
        <f t="shared" si="707"/>
        <v>#VALUE!</v>
      </c>
      <c r="PC47" s="285" t="e">
        <f t="shared" si="707"/>
        <v>#VALUE!</v>
      </c>
      <c r="PD47" s="285" t="e">
        <f t="shared" si="707"/>
        <v>#VALUE!</v>
      </c>
      <c r="PE47" s="285" t="e">
        <f t="shared" si="707"/>
        <v>#VALUE!</v>
      </c>
      <c r="PF47" s="285" t="e">
        <f t="shared" si="707"/>
        <v>#VALUE!</v>
      </c>
      <c r="PG47" s="285" t="e">
        <f t="shared" si="707"/>
        <v>#VALUE!</v>
      </c>
      <c r="PH47" s="285" t="e">
        <f t="shared" si="707"/>
        <v>#VALUE!</v>
      </c>
      <c r="PI47" s="285" t="e">
        <f t="shared" si="707"/>
        <v>#VALUE!</v>
      </c>
      <c r="PJ47" s="285" t="e">
        <f t="shared" si="707"/>
        <v>#VALUE!</v>
      </c>
      <c r="PK47" s="285" t="e">
        <f t="shared" si="707"/>
        <v>#VALUE!</v>
      </c>
      <c r="PL47" s="285" t="e">
        <f t="shared" si="707"/>
        <v>#VALUE!</v>
      </c>
      <c r="PM47" s="285" t="e">
        <f t="shared" si="707"/>
        <v>#VALUE!</v>
      </c>
      <c r="PN47" s="285" t="e">
        <f t="shared" si="707"/>
        <v>#VALUE!</v>
      </c>
      <c r="PO47" s="285" t="e">
        <f t="shared" si="707"/>
        <v>#VALUE!</v>
      </c>
      <c r="PP47" s="285" t="e">
        <f t="shared" si="707"/>
        <v>#VALUE!</v>
      </c>
      <c r="PQ47" s="285" t="e">
        <f t="shared" si="707"/>
        <v>#VALUE!</v>
      </c>
      <c r="PR47" s="285" t="e">
        <f t="shared" si="707"/>
        <v>#VALUE!</v>
      </c>
      <c r="PS47" s="285" t="e">
        <f t="shared" si="707"/>
        <v>#VALUE!</v>
      </c>
      <c r="PT47" s="285" t="e">
        <f t="shared" si="707"/>
        <v>#VALUE!</v>
      </c>
      <c r="PU47" s="285" t="e">
        <f t="shared" si="707"/>
        <v>#VALUE!</v>
      </c>
      <c r="PV47" s="285" t="e">
        <f t="shared" si="707"/>
        <v>#VALUE!</v>
      </c>
      <c r="PW47" s="285" t="e">
        <f t="shared" si="707"/>
        <v>#VALUE!</v>
      </c>
      <c r="PX47" s="285" t="e">
        <f t="shared" si="707"/>
        <v>#VALUE!</v>
      </c>
      <c r="PY47" s="285" t="e">
        <f t="shared" si="707"/>
        <v>#VALUE!</v>
      </c>
      <c r="PZ47" s="285" t="e">
        <f t="shared" si="707"/>
        <v>#VALUE!</v>
      </c>
      <c r="QA47" s="285" t="e">
        <f t="shared" si="707"/>
        <v>#VALUE!</v>
      </c>
      <c r="QB47" s="285" t="e">
        <f t="shared" si="707"/>
        <v>#VALUE!</v>
      </c>
      <c r="QC47" s="285" t="e">
        <f t="shared" si="707"/>
        <v>#VALUE!</v>
      </c>
      <c r="QD47" s="285" t="e">
        <f t="shared" si="707"/>
        <v>#VALUE!</v>
      </c>
      <c r="QE47" s="285" t="e">
        <f t="shared" si="707"/>
        <v>#VALUE!</v>
      </c>
      <c r="QF47" s="285" t="e">
        <f t="shared" si="707"/>
        <v>#VALUE!</v>
      </c>
    </row>
    <row r="48" spans="1:448" ht="8.25" customHeight="1" thickBot="1">
      <c r="A48" s="172"/>
      <c r="B48" s="213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4"/>
      <c r="BN48" s="214"/>
      <c r="BO48" s="214"/>
      <c r="BP48" s="215"/>
      <c r="BQ48" s="177" t="str">
        <f t="shared" si="380"/>
        <v/>
      </c>
      <c r="BR48" s="177" t="str">
        <f t="shared" si="381"/>
        <v/>
      </c>
      <c r="BS48" s="177" t="str">
        <f t="shared" si="382"/>
        <v/>
      </c>
      <c r="BT48" s="177" t="str">
        <f t="shared" si="383"/>
        <v/>
      </c>
      <c r="BV48" s="266" t="s">
        <v>8</v>
      </c>
      <c r="BW48" s="267">
        <f>IF(S14="O",IF(AM10="","",IF(AM10="MAX","",$BN$10)),"")</f>
        <v>10</v>
      </c>
      <c r="BX48" s="267">
        <f>IF(S14="O",IF(AM10="","",IF(AM10="MAX","",$BN$10)),"")</f>
        <v>10</v>
      </c>
      <c r="BY48" s="267">
        <f>IF(S14="O",IF(AM10="","",IF(AM10="MAX","",$BN$10)),"")</f>
        <v>10</v>
      </c>
      <c r="BZ48" s="267">
        <f>IF(S14="O",IF(AM10="","",IF(AM10="MAX","",$BN$10)),"")</f>
        <v>10</v>
      </c>
      <c r="CA48" s="267">
        <f>IF(S14="O",IF(AM10="","",IF(AM10="MAX","",$BN$10)),"")</f>
        <v>10</v>
      </c>
      <c r="CB48" s="267">
        <f>IF(S14="O",IF(AM10="","",IF(AM10="MAX","",$BN$10)),"")</f>
        <v>10</v>
      </c>
      <c r="CC48" s="267">
        <f>IF(S14="O",IF(AM10="","",IF(AM10="MAX","",$BN$10)),"")</f>
        <v>10</v>
      </c>
      <c r="CD48" s="267">
        <f>IF(S14="O",IF(AM10="","",IF(AM10="MAX","",$BN$10)),"")</f>
        <v>10</v>
      </c>
      <c r="CE48" s="267">
        <f>IF(S14="O",IF(AM10="","",IF(AM10="MAX","",$BN$10)),"")</f>
        <v>10</v>
      </c>
      <c r="CF48" s="267">
        <f>IF(S14="O",IF(AM10="","",IF(AM10="MAX","",$BN$10)),"")</f>
        <v>10</v>
      </c>
      <c r="CG48" s="267">
        <f>IF(S14="O",IF(AM10="","",IF(AM10="MAX","",$BN$10)),"")</f>
        <v>10</v>
      </c>
      <c r="CH48" s="267">
        <f>IF(S14="O",IF(AM10="","",IF(AM10="MAX","",$BN$10)),"")</f>
        <v>10</v>
      </c>
      <c r="CI48" s="267">
        <f>IF(S14="O",IF(AM10="","",IF(AM10="MAX","",$BN$10)),"")</f>
        <v>10</v>
      </c>
      <c r="CJ48" s="267">
        <f>IF(S14="O",IF(AM10="","",IF(AM10="MAX","",$BN$10)),"")</f>
        <v>10</v>
      </c>
      <c r="CK48" s="267">
        <f>IF(S14="O",IF(AM10="","",IF(AM10="MAX","",$BN$10)),"")</f>
        <v>10</v>
      </c>
      <c r="CL48" s="267">
        <f>IF(S14="O",IF(AM10="","",IF(AM10="MAX","",$BN$10)),"")</f>
        <v>10</v>
      </c>
      <c r="CM48" s="267">
        <f>IF(S14="O",IF(AM10="","",IF(AM10="MAX","",$BN$10)),"")</f>
        <v>10</v>
      </c>
      <c r="CN48" s="267">
        <f>IF(S14="O",IF(AM10="","",IF(AM10="MAX","",$BN$10)),"")</f>
        <v>10</v>
      </c>
      <c r="CO48" s="267">
        <f>IF(S14="O",IF(AM10="","",IF(AM10="MAX","",$BN$10)),"")</f>
        <v>10</v>
      </c>
      <c r="CP48" s="267">
        <f>IF(S14="O",IF(AM10="","",IF(AM10="MAX","",$BN$10)),"")</f>
        <v>10</v>
      </c>
      <c r="CQ48" s="267">
        <f>IF(S14="O",IF(AM10="","",IF(AM10="MAX","",$BN$10)),"")</f>
        <v>10</v>
      </c>
      <c r="CR48" s="267">
        <f>IF(S14="O",IF(AM10="","",IF(AM10="MAX","",$BN$10)),"")</f>
        <v>10</v>
      </c>
      <c r="CS48" s="267">
        <f>IF(S14="O",IF(AM10="","",IF(AM10="MAX","",$BN$10)),"")</f>
        <v>10</v>
      </c>
      <c r="CT48" s="267">
        <f>IF(S14="O",IF(AM10="","",IF(AM10="MAX","",$BN$10)),"")</f>
        <v>10</v>
      </c>
      <c r="CU48" s="267">
        <f>IF(S14="O",IF(AM10="","",IF(AM10="MAX","",$BN$10)),"")</f>
        <v>10</v>
      </c>
      <c r="CV48" s="267">
        <f>IF(S14="O",IF(AM10="","",IF(AM10="MAX","",$BN$10)),"")</f>
        <v>10</v>
      </c>
      <c r="CW48" s="267">
        <f>IF(S14="O",IF(AM10="","",IF(AM10="MAX","",$BN$10)),"")</f>
        <v>10</v>
      </c>
      <c r="CX48" s="267">
        <f>IF(S14="O",IF(AM10="","",IF(AM10="MAX","",$BN$10)),"")</f>
        <v>10</v>
      </c>
      <c r="CY48" s="267">
        <f>IF(S14="O",IF(AM10="","",IF(AM10="MAX","",$BN$10)),"")</f>
        <v>10</v>
      </c>
      <c r="CZ48" s="268">
        <f>IF(S14="O",IF(AM10="","",IF(AM10="MAX","",$BN$10)),"")</f>
        <v>10</v>
      </c>
      <c r="DB48" s="17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5"/>
      <c r="DR48" s="364" t="s">
        <v>205</v>
      </c>
      <c r="DS48" s="365"/>
      <c r="DT48" s="292" t="e">
        <f>+_xlfn.NORM.DIST(DT47,$DS$74,$DS$80,FALSE)</f>
        <v>#VALUE!</v>
      </c>
      <c r="DU48" s="292" t="e">
        <f t="shared" ref="DU48:GF48" si="708">+_xlfn.NORM.DIST(DU47,$DS$74,$DS$80,FALSE)</f>
        <v>#VALUE!</v>
      </c>
      <c r="DV48" s="292" t="e">
        <f t="shared" si="708"/>
        <v>#VALUE!</v>
      </c>
      <c r="DW48" s="292" t="e">
        <f t="shared" si="708"/>
        <v>#VALUE!</v>
      </c>
      <c r="DX48" s="292" t="e">
        <f t="shared" si="708"/>
        <v>#VALUE!</v>
      </c>
      <c r="DY48" s="292" t="e">
        <f t="shared" si="708"/>
        <v>#VALUE!</v>
      </c>
      <c r="DZ48" s="292" t="e">
        <f t="shared" si="708"/>
        <v>#VALUE!</v>
      </c>
      <c r="EA48" s="292" t="e">
        <f t="shared" si="708"/>
        <v>#VALUE!</v>
      </c>
      <c r="EB48" s="292" t="e">
        <f t="shared" si="708"/>
        <v>#VALUE!</v>
      </c>
      <c r="EC48" s="292" t="e">
        <f t="shared" si="708"/>
        <v>#VALUE!</v>
      </c>
      <c r="ED48" s="292" t="e">
        <f t="shared" si="708"/>
        <v>#VALUE!</v>
      </c>
      <c r="EE48" s="292" t="e">
        <f t="shared" si="708"/>
        <v>#VALUE!</v>
      </c>
      <c r="EF48" s="292" t="e">
        <f t="shared" si="708"/>
        <v>#VALUE!</v>
      </c>
      <c r="EG48" s="292" t="e">
        <f t="shared" si="708"/>
        <v>#VALUE!</v>
      </c>
      <c r="EH48" s="292" t="e">
        <f t="shared" si="708"/>
        <v>#VALUE!</v>
      </c>
      <c r="EI48" s="292" t="e">
        <f t="shared" si="708"/>
        <v>#VALUE!</v>
      </c>
      <c r="EJ48" s="292" t="e">
        <f t="shared" si="708"/>
        <v>#VALUE!</v>
      </c>
      <c r="EK48" s="292" t="e">
        <f t="shared" si="708"/>
        <v>#VALUE!</v>
      </c>
      <c r="EL48" s="292" t="e">
        <f t="shared" si="708"/>
        <v>#VALUE!</v>
      </c>
      <c r="EM48" s="292" t="e">
        <f t="shared" si="708"/>
        <v>#VALUE!</v>
      </c>
      <c r="EN48" s="292" t="e">
        <f t="shared" si="708"/>
        <v>#VALUE!</v>
      </c>
      <c r="EO48" s="292" t="e">
        <f t="shared" si="708"/>
        <v>#VALUE!</v>
      </c>
      <c r="EP48" s="292" t="e">
        <f t="shared" si="708"/>
        <v>#VALUE!</v>
      </c>
      <c r="EQ48" s="292" t="e">
        <f t="shared" si="708"/>
        <v>#VALUE!</v>
      </c>
      <c r="ER48" s="292" t="e">
        <f t="shared" si="708"/>
        <v>#VALUE!</v>
      </c>
      <c r="ES48" s="292" t="e">
        <f t="shared" si="708"/>
        <v>#VALUE!</v>
      </c>
      <c r="ET48" s="292" t="e">
        <f t="shared" si="708"/>
        <v>#VALUE!</v>
      </c>
      <c r="EU48" s="292" t="e">
        <f t="shared" si="708"/>
        <v>#VALUE!</v>
      </c>
      <c r="EV48" s="292" t="e">
        <f t="shared" si="708"/>
        <v>#VALUE!</v>
      </c>
      <c r="EW48" s="292" t="e">
        <f t="shared" si="708"/>
        <v>#VALUE!</v>
      </c>
      <c r="EX48" s="292" t="e">
        <f t="shared" si="708"/>
        <v>#VALUE!</v>
      </c>
      <c r="EY48" s="292" t="e">
        <f t="shared" si="708"/>
        <v>#VALUE!</v>
      </c>
      <c r="EZ48" s="292" t="e">
        <f t="shared" si="708"/>
        <v>#VALUE!</v>
      </c>
      <c r="FA48" s="292" t="e">
        <f t="shared" si="708"/>
        <v>#VALUE!</v>
      </c>
      <c r="FB48" s="292" t="e">
        <f t="shared" si="708"/>
        <v>#VALUE!</v>
      </c>
      <c r="FC48" s="292" t="e">
        <f t="shared" si="708"/>
        <v>#VALUE!</v>
      </c>
      <c r="FD48" s="292" t="e">
        <f t="shared" si="708"/>
        <v>#VALUE!</v>
      </c>
      <c r="FE48" s="292" t="e">
        <f t="shared" si="708"/>
        <v>#VALUE!</v>
      </c>
      <c r="FF48" s="292" t="e">
        <f t="shared" si="708"/>
        <v>#VALUE!</v>
      </c>
      <c r="FG48" s="292" t="e">
        <f t="shared" si="708"/>
        <v>#VALUE!</v>
      </c>
      <c r="FH48" s="292" t="e">
        <f t="shared" si="708"/>
        <v>#VALUE!</v>
      </c>
      <c r="FI48" s="292" t="e">
        <f t="shared" si="708"/>
        <v>#VALUE!</v>
      </c>
      <c r="FJ48" s="292" t="e">
        <f t="shared" si="708"/>
        <v>#VALUE!</v>
      </c>
      <c r="FK48" s="292" t="e">
        <f t="shared" si="708"/>
        <v>#VALUE!</v>
      </c>
      <c r="FL48" s="292" t="e">
        <f t="shared" si="708"/>
        <v>#VALUE!</v>
      </c>
      <c r="FM48" s="292" t="e">
        <f t="shared" si="708"/>
        <v>#VALUE!</v>
      </c>
      <c r="FN48" s="292" t="e">
        <f t="shared" si="708"/>
        <v>#VALUE!</v>
      </c>
      <c r="FO48" s="292" t="e">
        <f t="shared" si="708"/>
        <v>#VALUE!</v>
      </c>
      <c r="FP48" s="292" t="e">
        <f t="shared" si="708"/>
        <v>#VALUE!</v>
      </c>
      <c r="FQ48" s="292" t="e">
        <f t="shared" si="708"/>
        <v>#VALUE!</v>
      </c>
      <c r="FR48" s="292" t="e">
        <f t="shared" si="708"/>
        <v>#VALUE!</v>
      </c>
      <c r="FS48" s="292" t="e">
        <f t="shared" si="708"/>
        <v>#VALUE!</v>
      </c>
      <c r="FT48" s="292" t="e">
        <f t="shared" si="708"/>
        <v>#VALUE!</v>
      </c>
      <c r="FU48" s="292" t="e">
        <f t="shared" si="708"/>
        <v>#VALUE!</v>
      </c>
      <c r="FV48" s="292" t="e">
        <f t="shared" si="708"/>
        <v>#VALUE!</v>
      </c>
      <c r="FW48" s="292" t="e">
        <f t="shared" si="708"/>
        <v>#VALUE!</v>
      </c>
      <c r="FX48" s="292" t="e">
        <f t="shared" si="708"/>
        <v>#VALUE!</v>
      </c>
      <c r="FY48" s="292" t="e">
        <f t="shared" si="708"/>
        <v>#VALUE!</v>
      </c>
      <c r="FZ48" s="292" t="e">
        <f t="shared" si="708"/>
        <v>#VALUE!</v>
      </c>
      <c r="GA48" s="292" t="e">
        <f t="shared" si="708"/>
        <v>#VALUE!</v>
      </c>
      <c r="GB48" s="292" t="e">
        <f t="shared" si="708"/>
        <v>#VALUE!</v>
      </c>
      <c r="GC48" s="292" t="e">
        <f t="shared" si="708"/>
        <v>#VALUE!</v>
      </c>
      <c r="GD48" s="292" t="e">
        <f t="shared" si="708"/>
        <v>#VALUE!</v>
      </c>
      <c r="GE48" s="292" t="e">
        <f t="shared" si="708"/>
        <v>#VALUE!</v>
      </c>
      <c r="GF48" s="292" t="e">
        <f t="shared" si="708"/>
        <v>#VALUE!</v>
      </c>
      <c r="GG48" s="292" t="e">
        <f t="shared" ref="GG48:IR48" si="709">+_xlfn.NORM.DIST(GG47,$DS$74,$DS$80,FALSE)</f>
        <v>#VALUE!</v>
      </c>
      <c r="GH48" s="292" t="e">
        <f t="shared" si="709"/>
        <v>#VALUE!</v>
      </c>
      <c r="GI48" s="292" t="e">
        <f t="shared" si="709"/>
        <v>#VALUE!</v>
      </c>
      <c r="GJ48" s="292" t="e">
        <f t="shared" si="709"/>
        <v>#VALUE!</v>
      </c>
      <c r="GK48" s="292" t="e">
        <f t="shared" si="709"/>
        <v>#VALUE!</v>
      </c>
      <c r="GL48" s="292" t="e">
        <f t="shared" si="709"/>
        <v>#VALUE!</v>
      </c>
      <c r="GM48" s="292" t="e">
        <f t="shared" si="709"/>
        <v>#VALUE!</v>
      </c>
      <c r="GN48" s="292" t="e">
        <f t="shared" si="709"/>
        <v>#VALUE!</v>
      </c>
      <c r="GO48" s="292" t="e">
        <f t="shared" si="709"/>
        <v>#VALUE!</v>
      </c>
      <c r="GP48" s="292" t="e">
        <f t="shared" si="709"/>
        <v>#VALUE!</v>
      </c>
      <c r="GQ48" s="292" t="e">
        <f t="shared" si="709"/>
        <v>#VALUE!</v>
      </c>
      <c r="GR48" s="292" t="e">
        <f t="shared" si="709"/>
        <v>#VALUE!</v>
      </c>
      <c r="GS48" s="292" t="e">
        <f t="shared" si="709"/>
        <v>#VALUE!</v>
      </c>
      <c r="GT48" s="292" t="e">
        <f t="shared" si="709"/>
        <v>#VALUE!</v>
      </c>
      <c r="GU48" s="292" t="e">
        <f t="shared" si="709"/>
        <v>#VALUE!</v>
      </c>
      <c r="GV48" s="292" t="e">
        <f t="shared" si="709"/>
        <v>#VALUE!</v>
      </c>
      <c r="GW48" s="292" t="e">
        <f t="shared" si="709"/>
        <v>#VALUE!</v>
      </c>
      <c r="GX48" s="292" t="e">
        <f t="shared" si="709"/>
        <v>#VALUE!</v>
      </c>
      <c r="GY48" s="292" t="e">
        <f t="shared" si="709"/>
        <v>#VALUE!</v>
      </c>
      <c r="GZ48" s="292" t="e">
        <f t="shared" si="709"/>
        <v>#VALUE!</v>
      </c>
      <c r="HA48" s="292" t="e">
        <f t="shared" si="709"/>
        <v>#VALUE!</v>
      </c>
      <c r="HB48" s="292" t="e">
        <f t="shared" si="709"/>
        <v>#VALUE!</v>
      </c>
      <c r="HC48" s="292" t="e">
        <f t="shared" si="709"/>
        <v>#VALUE!</v>
      </c>
      <c r="HD48" s="292" t="e">
        <f t="shared" si="709"/>
        <v>#VALUE!</v>
      </c>
      <c r="HE48" s="292" t="e">
        <f t="shared" si="709"/>
        <v>#VALUE!</v>
      </c>
      <c r="HF48" s="292" t="e">
        <f t="shared" si="709"/>
        <v>#VALUE!</v>
      </c>
      <c r="HG48" s="292" t="e">
        <f t="shared" si="709"/>
        <v>#VALUE!</v>
      </c>
      <c r="HH48" s="292" t="e">
        <f t="shared" si="709"/>
        <v>#VALUE!</v>
      </c>
      <c r="HI48" s="292" t="e">
        <f t="shared" si="709"/>
        <v>#VALUE!</v>
      </c>
      <c r="HJ48" s="292" t="e">
        <f t="shared" si="709"/>
        <v>#VALUE!</v>
      </c>
      <c r="HK48" s="292" t="e">
        <f t="shared" si="709"/>
        <v>#VALUE!</v>
      </c>
      <c r="HL48" s="292" t="e">
        <f t="shared" si="709"/>
        <v>#VALUE!</v>
      </c>
      <c r="HM48" s="292" t="e">
        <f t="shared" si="709"/>
        <v>#VALUE!</v>
      </c>
      <c r="HN48" s="292" t="e">
        <f t="shared" si="709"/>
        <v>#VALUE!</v>
      </c>
      <c r="HO48" s="292" t="e">
        <f t="shared" si="709"/>
        <v>#VALUE!</v>
      </c>
      <c r="HP48" s="292" t="e">
        <f t="shared" si="709"/>
        <v>#VALUE!</v>
      </c>
      <c r="HQ48" s="292" t="e">
        <f t="shared" si="709"/>
        <v>#VALUE!</v>
      </c>
      <c r="HR48" s="292" t="e">
        <f t="shared" si="709"/>
        <v>#VALUE!</v>
      </c>
      <c r="HS48" s="292" t="e">
        <f t="shared" si="709"/>
        <v>#VALUE!</v>
      </c>
      <c r="HT48" s="292" t="e">
        <f t="shared" si="709"/>
        <v>#VALUE!</v>
      </c>
      <c r="HU48" s="292" t="e">
        <f t="shared" si="709"/>
        <v>#VALUE!</v>
      </c>
      <c r="HV48" s="292" t="e">
        <f t="shared" si="709"/>
        <v>#VALUE!</v>
      </c>
      <c r="HW48" s="292" t="e">
        <f t="shared" si="709"/>
        <v>#VALUE!</v>
      </c>
      <c r="HX48" s="292" t="e">
        <f t="shared" si="709"/>
        <v>#VALUE!</v>
      </c>
      <c r="HY48" s="292" t="e">
        <f t="shared" si="709"/>
        <v>#VALUE!</v>
      </c>
      <c r="HZ48" s="292" t="e">
        <f t="shared" si="709"/>
        <v>#VALUE!</v>
      </c>
      <c r="IA48" s="292" t="e">
        <f t="shared" si="709"/>
        <v>#VALUE!</v>
      </c>
      <c r="IB48" s="292" t="e">
        <f t="shared" si="709"/>
        <v>#VALUE!</v>
      </c>
      <c r="IC48" s="292" t="e">
        <f t="shared" si="709"/>
        <v>#VALUE!</v>
      </c>
      <c r="ID48" s="292" t="e">
        <f t="shared" si="709"/>
        <v>#VALUE!</v>
      </c>
      <c r="IE48" s="292" t="e">
        <f t="shared" si="709"/>
        <v>#VALUE!</v>
      </c>
      <c r="IF48" s="292" t="e">
        <f t="shared" si="709"/>
        <v>#VALUE!</v>
      </c>
      <c r="IG48" s="292" t="e">
        <f t="shared" si="709"/>
        <v>#VALUE!</v>
      </c>
      <c r="IH48" s="292" t="e">
        <f t="shared" si="709"/>
        <v>#VALUE!</v>
      </c>
      <c r="II48" s="292" t="e">
        <f t="shared" si="709"/>
        <v>#VALUE!</v>
      </c>
      <c r="IJ48" s="292" t="e">
        <f t="shared" si="709"/>
        <v>#VALUE!</v>
      </c>
      <c r="IK48" s="292" t="e">
        <f t="shared" si="709"/>
        <v>#VALUE!</v>
      </c>
      <c r="IL48" s="292" t="e">
        <f t="shared" si="709"/>
        <v>#VALUE!</v>
      </c>
      <c r="IM48" s="292" t="e">
        <f t="shared" si="709"/>
        <v>#VALUE!</v>
      </c>
      <c r="IN48" s="292" t="e">
        <f t="shared" si="709"/>
        <v>#VALUE!</v>
      </c>
      <c r="IO48" s="292" t="e">
        <f t="shared" si="709"/>
        <v>#VALUE!</v>
      </c>
      <c r="IP48" s="292" t="e">
        <f t="shared" si="709"/>
        <v>#VALUE!</v>
      </c>
      <c r="IQ48" s="292" t="e">
        <f t="shared" si="709"/>
        <v>#VALUE!</v>
      </c>
      <c r="IR48" s="292" t="e">
        <f t="shared" si="709"/>
        <v>#VALUE!</v>
      </c>
      <c r="IS48" s="292" t="e">
        <f t="shared" ref="IS48:JX48" si="710">+_xlfn.NORM.DIST(IS47,$DS$74,$DS$80,FALSE)</f>
        <v>#VALUE!</v>
      </c>
      <c r="IT48" s="292" t="e">
        <f t="shared" si="710"/>
        <v>#VALUE!</v>
      </c>
      <c r="IU48" s="292" t="e">
        <f t="shared" si="710"/>
        <v>#VALUE!</v>
      </c>
      <c r="IV48" s="292" t="e">
        <f t="shared" si="710"/>
        <v>#VALUE!</v>
      </c>
      <c r="IW48" s="292" t="e">
        <f t="shared" si="710"/>
        <v>#VALUE!</v>
      </c>
      <c r="IX48" s="292" t="e">
        <f t="shared" si="710"/>
        <v>#VALUE!</v>
      </c>
      <c r="IY48" s="292" t="e">
        <f t="shared" si="710"/>
        <v>#VALUE!</v>
      </c>
      <c r="IZ48" s="292" t="e">
        <f t="shared" si="710"/>
        <v>#VALUE!</v>
      </c>
      <c r="JA48" s="292" t="e">
        <f t="shared" si="710"/>
        <v>#VALUE!</v>
      </c>
      <c r="JB48" s="292" t="e">
        <f t="shared" si="710"/>
        <v>#VALUE!</v>
      </c>
      <c r="JC48" s="292" t="e">
        <f t="shared" si="710"/>
        <v>#VALUE!</v>
      </c>
      <c r="JD48" s="292" t="e">
        <f t="shared" si="710"/>
        <v>#VALUE!</v>
      </c>
      <c r="JE48" s="292" t="e">
        <f t="shared" si="710"/>
        <v>#VALUE!</v>
      </c>
      <c r="JF48" s="292" t="e">
        <f t="shared" si="710"/>
        <v>#VALUE!</v>
      </c>
      <c r="JG48" s="292" t="e">
        <f t="shared" si="710"/>
        <v>#VALUE!</v>
      </c>
      <c r="JH48" s="292" t="e">
        <f t="shared" si="710"/>
        <v>#VALUE!</v>
      </c>
      <c r="JI48" s="292" t="e">
        <f t="shared" si="710"/>
        <v>#VALUE!</v>
      </c>
      <c r="JJ48" s="292" t="e">
        <f t="shared" si="710"/>
        <v>#VALUE!</v>
      </c>
      <c r="JK48" s="292" t="e">
        <f t="shared" si="710"/>
        <v>#VALUE!</v>
      </c>
      <c r="JL48" s="292" t="e">
        <f t="shared" si="710"/>
        <v>#VALUE!</v>
      </c>
      <c r="JM48" s="292" t="e">
        <f t="shared" si="710"/>
        <v>#VALUE!</v>
      </c>
      <c r="JN48" s="292" t="e">
        <f t="shared" si="710"/>
        <v>#VALUE!</v>
      </c>
      <c r="JO48" s="292" t="e">
        <f t="shared" si="710"/>
        <v>#VALUE!</v>
      </c>
      <c r="JP48" s="292" t="e">
        <f t="shared" si="710"/>
        <v>#VALUE!</v>
      </c>
      <c r="JQ48" s="292" t="e">
        <f t="shared" si="710"/>
        <v>#VALUE!</v>
      </c>
      <c r="JR48" s="292" t="e">
        <f t="shared" si="710"/>
        <v>#VALUE!</v>
      </c>
      <c r="JS48" s="292" t="e">
        <f t="shared" si="710"/>
        <v>#VALUE!</v>
      </c>
      <c r="JT48" s="292" t="e">
        <f t="shared" si="710"/>
        <v>#VALUE!</v>
      </c>
      <c r="JU48" s="292" t="e">
        <f t="shared" si="710"/>
        <v>#VALUE!</v>
      </c>
      <c r="JV48" s="292" t="e">
        <f t="shared" si="710"/>
        <v>#VALUE!</v>
      </c>
      <c r="JW48" s="292" t="e">
        <f t="shared" si="710"/>
        <v>#VALUE!</v>
      </c>
      <c r="JX48" s="292" t="e">
        <f t="shared" si="710"/>
        <v>#VALUE!</v>
      </c>
      <c r="JZ48" s="364" t="s">
        <v>205</v>
      </c>
      <c r="KA48" s="365"/>
      <c r="KB48" s="292" t="e">
        <f>+_xlfn.NORM.DIST(KB47,$KA$74,$KA$80,FALSE)</f>
        <v>#VALUE!</v>
      </c>
      <c r="KC48" s="292" t="e">
        <f t="shared" ref="KC48:MN48" si="711">+_xlfn.NORM.DIST(KC47,$KA$74,$KA$80,FALSE)</f>
        <v>#VALUE!</v>
      </c>
      <c r="KD48" s="292" t="e">
        <f t="shared" si="711"/>
        <v>#VALUE!</v>
      </c>
      <c r="KE48" s="292" t="e">
        <f t="shared" si="711"/>
        <v>#VALUE!</v>
      </c>
      <c r="KF48" s="292" t="e">
        <f t="shared" si="711"/>
        <v>#VALUE!</v>
      </c>
      <c r="KG48" s="292" t="e">
        <f t="shared" si="711"/>
        <v>#VALUE!</v>
      </c>
      <c r="KH48" s="292" t="e">
        <f t="shared" si="711"/>
        <v>#VALUE!</v>
      </c>
      <c r="KI48" s="292" t="e">
        <f t="shared" si="711"/>
        <v>#VALUE!</v>
      </c>
      <c r="KJ48" s="292" t="e">
        <f t="shared" si="711"/>
        <v>#VALUE!</v>
      </c>
      <c r="KK48" s="292" t="e">
        <f t="shared" si="711"/>
        <v>#VALUE!</v>
      </c>
      <c r="KL48" s="292" t="e">
        <f t="shared" si="711"/>
        <v>#VALUE!</v>
      </c>
      <c r="KM48" s="292" t="e">
        <f t="shared" si="711"/>
        <v>#VALUE!</v>
      </c>
      <c r="KN48" s="292" t="e">
        <f t="shared" si="711"/>
        <v>#VALUE!</v>
      </c>
      <c r="KO48" s="292" t="e">
        <f t="shared" si="711"/>
        <v>#VALUE!</v>
      </c>
      <c r="KP48" s="292" t="e">
        <f t="shared" si="711"/>
        <v>#VALUE!</v>
      </c>
      <c r="KQ48" s="292" t="e">
        <f t="shared" si="711"/>
        <v>#VALUE!</v>
      </c>
      <c r="KR48" s="292" t="e">
        <f t="shared" si="711"/>
        <v>#VALUE!</v>
      </c>
      <c r="KS48" s="292" t="e">
        <f t="shared" si="711"/>
        <v>#VALUE!</v>
      </c>
      <c r="KT48" s="292" t="e">
        <f t="shared" si="711"/>
        <v>#VALUE!</v>
      </c>
      <c r="KU48" s="292" t="e">
        <f t="shared" si="711"/>
        <v>#VALUE!</v>
      </c>
      <c r="KV48" s="292" t="e">
        <f t="shared" si="711"/>
        <v>#VALUE!</v>
      </c>
      <c r="KW48" s="292" t="e">
        <f t="shared" si="711"/>
        <v>#VALUE!</v>
      </c>
      <c r="KX48" s="292" t="e">
        <f t="shared" si="711"/>
        <v>#VALUE!</v>
      </c>
      <c r="KY48" s="292" t="e">
        <f t="shared" si="711"/>
        <v>#VALUE!</v>
      </c>
      <c r="KZ48" s="292" t="e">
        <f t="shared" si="711"/>
        <v>#VALUE!</v>
      </c>
      <c r="LA48" s="292" t="e">
        <f t="shared" si="711"/>
        <v>#VALUE!</v>
      </c>
      <c r="LB48" s="292" t="e">
        <f t="shared" si="711"/>
        <v>#VALUE!</v>
      </c>
      <c r="LC48" s="292" t="e">
        <f t="shared" si="711"/>
        <v>#VALUE!</v>
      </c>
      <c r="LD48" s="292" t="e">
        <f t="shared" si="711"/>
        <v>#VALUE!</v>
      </c>
      <c r="LE48" s="292" t="e">
        <f t="shared" si="711"/>
        <v>#VALUE!</v>
      </c>
      <c r="LF48" s="292" t="e">
        <f t="shared" si="711"/>
        <v>#VALUE!</v>
      </c>
      <c r="LG48" s="292" t="e">
        <f t="shared" si="711"/>
        <v>#VALUE!</v>
      </c>
      <c r="LH48" s="292" t="e">
        <f t="shared" si="711"/>
        <v>#VALUE!</v>
      </c>
      <c r="LI48" s="292" t="e">
        <f t="shared" si="711"/>
        <v>#VALUE!</v>
      </c>
      <c r="LJ48" s="292" t="e">
        <f t="shared" si="711"/>
        <v>#VALUE!</v>
      </c>
      <c r="LK48" s="292" t="e">
        <f t="shared" si="711"/>
        <v>#VALUE!</v>
      </c>
      <c r="LL48" s="292" t="e">
        <f t="shared" si="711"/>
        <v>#VALUE!</v>
      </c>
      <c r="LM48" s="292" t="e">
        <f t="shared" si="711"/>
        <v>#VALUE!</v>
      </c>
      <c r="LN48" s="292" t="e">
        <f t="shared" si="711"/>
        <v>#VALUE!</v>
      </c>
      <c r="LO48" s="292" t="e">
        <f t="shared" si="711"/>
        <v>#VALUE!</v>
      </c>
      <c r="LP48" s="292" t="e">
        <f t="shared" si="711"/>
        <v>#VALUE!</v>
      </c>
      <c r="LQ48" s="292" t="e">
        <f t="shared" si="711"/>
        <v>#VALUE!</v>
      </c>
      <c r="LR48" s="292" t="e">
        <f t="shared" si="711"/>
        <v>#VALUE!</v>
      </c>
      <c r="LS48" s="292" t="e">
        <f t="shared" si="711"/>
        <v>#VALUE!</v>
      </c>
      <c r="LT48" s="292" t="e">
        <f t="shared" si="711"/>
        <v>#VALUE!</v>
      </c>
      <c r="LU48" s="292" t="e">
        <f t="shared" si="711"/>
        <v>#VALUE!</v>
      </c>
      <c r="LV48" s="292" t="e">
        <f t="shared" si="711"/>
        <v>#VALUE!</v>
      </c>
      <c r="LW48" s="292" t="e">
        <f t="shared" si="711"/>
        <v>#VALUE!</v>
      </c>
      <c r="LX48" s="292" t="e">
        <f t="shared" si="711"/>
        <v>#VALUE!</v>
      </c>
      <c r="LY48" s="292" t="e">
        <f t="shared" si="711"/>
        <v>#VALUE!</v>
      </c>
      <c r="LZ48" s="292" t="e">
        <f t="shared" si="711"/>
        <v>#VALUE!</v>
      </c>
      <c r="MA48" s="292" t="e">
        <f t="shared" si="711"/>
        <v>#VALUE!</v>
      </c>
      <c r="MB48" s="292" t="e">
        <f t="shared" si="711"/>
        <v>#VALUE!</v>
      </c>
      <c r="MC48" s="292" t="e">
        <f t="shared" si="711"/>
        <v>#VALUE!</v>
      </c>
      <c r="MD48" s="292" t="e">
        <f t="shared" si="711"/>
        <v>#VALUE!</v>
      </c>
      <c r="ME48" s="292" t="e">
        <f t="shared" si="711"/>
        <v>#VALUE!</v>
      </c>
      <c r="MF48" s="292" t="e">
        <f t="shared" si="711"/>
        <v>#VALUE!</v>
      </c>
      <c r="MG48" s="292" t="e">
        <f t="shared" si="711"/>
        <v>#VALUE!</v>
      </c>
      <c r="MH48" s="292" t="e">
        <f t="shared" si="711"/>
        <v>#VALUE!</v>
      </c>
      <c r="MI48" s="292" t="e">
        <f t="shared" si="711"/>
        <v>#VALUE!</v>
      </c>
      <c r="MJ48" s="292" t="e">
        <f t="shared" si="711"/>
        <v>#VALUE!</v>
      </c>
      <c r="MK48" s="292" t="e">
        <f t="shared" si="711"/>
        <v>#VALUE!</v>
      </c>
      <c r="ML48" s="292" t="e">
        <f t="shared" si="711"/>
        <v>#VALUE!</v>
      </c>
      <c r="MM48" s="292" t="e">
        <f t="shared" si="711"/>
        <v>#VALUE!</v>
      </c>
      <c r="MN48" s="292" t="e">
        <f t="shared" si="711"/>
        <v>#VALUE!</v>
      </c>
      <c r="MO48" s="292" t="e">
        <f t="shared" ref="MO48:OZ48" si="712">+_xlfn.NORM.DIST(MO47,$KA$74,$KA$80,FALSE)</f>
        <v>#VALUE!</v>
      </c>
      <c r="MP48" s="292" t="e">
        <f t="shared" si="712"/>
        <v>#VALUE!</v>
      </c>
      <c r="MQ48" s="292" t="e">
        <f t="shared" si="712"/>
        <v>#VALUE!</v>
      </c>
      <c r="MR48" s="292" t="e">
        <f t="shared" si="712"/>
        <v>#VALUE!</v>
      </c>
      <c r="MS48" s="292" t="e">
        <f t="shared" si="712"/>
        <v>#VALUE!</v>
      </c>
      <c r="MT48" s="292" t="e">
        <f t="shared" si="712"/>
        <v>#VALUE!</v>
      </c>
      <c r="MU48" s="292" t="e">
        <f t="shared" si="712"/>
        <v>#VALUE!</v>
      </c>
      <c r="MV48" s="292" t="e">
        <f t="shared" si="712"/>
        <v>#VALUE!</v>
      </c>
      <c r="MW48" s="292" t="e">
        <f t="shared" si="712"/>
        <v>#VALUE!</v>
      </c>
      <c r="MX48" s="292" t="e">
        <f t="shared" si="712"/>
        <v>#VALUE!</v>
      </c>
      <c r="MY48" s="292" t="e">
        <f t="shared" si="712"/>
        <v>#VALUE!</v>
      </c>
      <c r="MZ48" s="292" t="e">
        <f t="shared" si="712"/>
        <v>#VALUE!</v>
      </c>
      <c r="NA48" s="292" t="e">
        <f t="shared" si="712"/>
        <v>#VALUE!</v>
      </c>
      <c r="NB48" s="292" t="e">
        <f t="shared" si="712"/>
        <v>#VALUE!</v>
      </c>
      <c r="NC48" s="292" t="e">
        <f t="shared" si="712"/>
        <v>#VALUE!</v>
      </c>
      <c r="ND48" s="292" t="e">
        <f t="shared" si="712"/>
        <v>#VALUE!</v>
      </c>
      <c r="NE48" s="292" t="e">
        <f t="shared" si="712"/>
        <v>#VALUE!</v>
      </c>
      <c r="NF48" s="292" t="e">
        <f t="shared" si="712"/>
        <v>#VALUE!</v>
      </c>
      <c r="NG48" s="292" t="e">
        <f t="shared" si="712"/>
        <v>#VALUE!</v>
      </c>
      <c r="NH48" s="292" t="e">
        <f t="shared" si="712"/>
        <v>#VALUE!</v>
      </c>
      <c r="NI48" s="292" t="e">
        <f t="shared" si="712"/>
        <v>#VALUE!</v>
      </c>
      <c r="NJ48" s="292" t="e">
        <f t="shared" si="712"/>
        <v>#VALUE!</v>
      </c>
      <c r="NK48" s="292" t="e">
        <f t="shared" si="712"/>
        <v>#VALUE!</v>
      </c>
      <c r="NL48" s="292" t="e">
        <f t="shared" si="712"/>
        <v>#VALUE!</v>
      </c>
      <c r="NM48" s="292" t="e">
        <f t="shared" si="712"/>
        <v>#VALUE!</v>
      </c>
      <c r="NN48" s="292" t="e">
        <f t="shared" si="712"/>
        <v>#VALUE!</v>
      </c>
      <c r="NO48" s="292" t="e">
        <f t="shared" si="712"/>
        <v>#VALUE!</v>
      </c>
      <c r="NP48" s="292" t="e">
        <f t="shared" si="712"/>
        <v>#VALUE!</v>
      </c>
      <c r="NQ48" s="292" t="e">
        <f t="shared" si="712"/>
        <v>#VALUE!</v>
      </c>
      <c r="NR48" s="292" t="e">
        <f t="shared" si="712"/>
        <v>#VALUE!</v>
      </c>
      <c r="NS48" s="292" t="e">
        <f t="shared" si="712"/>
        <v>#VALUE!</v>
      </c>
      <c r="NT48" s="292" t="e">
        <f t="shared" si="712"/>
        <v>#VALUE!</v>
      </c>
      <c r="NU48" s="292" t="e">
        <f t="shared" si="712"/>
        <v>#VALUE!</v>
      </c>
      <c r="NV48" s="292" t="e">
        <f t="shared" si="712"/>
        <v>#VALUE!</v>
      </c>
      <c r="NW48" s="292" t="e">
        <f t="shared" si="712"/>
        <v>#VALUE!</v>
      </c>
      <c r="NX48" s="292" t="e">
        <f t="shared" si="712"/>
        <v>#VALUE!</v>
      </c>
      <c r="NY48" s="292" t="e">
        <f t="shared" si="712"/>
        <v>#VALUE!</v>
      </c>
      <c r="NZ48" s="292" t="e">
        <f t="shared" si="712"/>
        <v>#VALUE!</v>
      </c>
      <c r="OA48" s="292" t="e">
        <f t="shared" si="712"/>
        <v>#VALUE!</v>
      </c>
      <c r="OB48" s="292" t="e">
        <f t="shared" si="712"/>
        <v>#VALUE!</v>
      </c>
      <c r="OC48" s="292" t="e">
        <f t="shared" si="712"/>
        <v>#VALUE!</v>
      </c>
      <c r="OD48" s="292" t="e">
        <f t="shared" si="712"/>
        <v>#VALUE!</v>
      </c>
      <c r="OE48" s="292" t="e">
        <f t="shared" si="712"/>
        <v>#VALUE!</v>
      </c>
      <c r="OF48" s="292" t="e">
        <f t="shared" si="712"/>
        <v>#VALUE!</v>
      </c>
      <c r="OG48" s="292" t="e">
        <f t="shared" si="712"/>
        <v>#VALUE!</v>
      </c>
      <c r="OH48" s="292" t="e">
        <f t="shared" si="712"/>
        <v>#VALUE!</v>
      </c>
      <c r="OI48" s="292" t="e">
        <f t="shared" si="712"/>
        <v>#VALUE!</v>
      </c>
      <c r="OJ48" s="292" t="e">
        <f t="shared" si="712"/>
        <v>#VALUE!</v>
      </c>
      <c r="OK48" s="292" t="e">
        <f t="shared" si="712"/>
        <v>#VALUE!</v>
      </c>
      <c r="OL48" s="292" t="e">
        <f t="shared" si="712"/>
        <v>#VALUE!</v>
      </c>
      <c r="OM48" s="292" t="e">
        <f t="shared" si="712"/>
        <v>#VALUE!</v>
      </c>
      <c r="ON48" s="292" t="e">
        <f t="shared" si="712"/>
        <v>#VALUE!</v>
      </c>
      <c r="OO48" s="292" t="e">
        <f t="shared" si="712"/>
        <v>#VALUE!</v>
      </c>
      <c r="OP48" s="292" t="e">
        <f t="shared" si="712"/>
        <v>#VALUE!</v>
      </c>
      <c r="OQ48" s="292" t="e">
        <f t="shared" si="712"/>
        <v>#VALUE!</v>
      </c>
      <c r="OR48" s="292" t="e">
        <f t="shared" si="712"/>
        <v>#VALUE!</v>
      </c>
      <c r="OS48" s="292" t="e">
        <f t="shared" si="712"/>
        <v>#VALUE!</v>
      </c>
      <c r="OT48" s="292" t="e">
        <f t="shared" si="712"/>
        <v>#VALUE!</v>
      </c>
      <c r="OU48" s="292" t="e">
        <f t="shared" si="712"/>
        <v>#VALUE!</v>
      </c>
      <c r="OV48" s="292" t="e">
        <f t="shared" si="712"/>
        <v>#VALUE!</v>
      </c>
      <c r="OW48" s="292" t="e">
        <f t="shared" si="712"/>
        <v>#VALUE!</v>
      </c>
      <c r="OX48" s="292" t="e">
        <f t="shared" si="712"/>
        <v>#VALUE!</v>
      </c>
      <c r="OY48" s="292" t="e">
        <f t="shared" si="712"/>
        <v>#VALUE!</v>
      </c>
      <c r="OZ48" s="292" t="e">
        <f t="shared" si="712"/>
        <v>#VALUE!</v>
      </c>
      <c r="PA48" s="292" t="e">
        <f t="shared" ref="PA48:QF48" si="713">+_xlfn.NORM.DIST(PA47,$KA$74,$KA$80,FALSE)</f>
        <v>#VALUE!</v>
      </c>
      <c r="PB48" s="292" t="e">
        <f t="shared" si="713"/>
        <v>#VALUE!</v>
      </c>
      <c r="PC48" s="292" t="e">
        <f t="shared" si="713"/>
        <v>#VALUE!</v>
      </c>
      <c r="PD48" s="292" t="e">
        <f t="shared" si="713"/>
        <v>#VALUE!</v>
      </c>
      <c r="PE48" s="292" t="e">
        <f t="shared" si="713"/>
        <v>#VALUE!</v>
      </c>
      <c r="PF48" s="292" t="e">
        <f t="shared" si="713"/>
        <v>#VALUE!</v>
      </c>
      <c r="PG48" s="292" t="e">
        <f t="shared" si="713"/>
        <v>#VALUE!</v>
      </c>
      <c r="PH48" s="292" t="e">
        <f t="shared" si="713"/>
        <v>#VALUE!</v>
      </c>
      <c r="PI48" s="292" t="e">
        <f t="shared" si="713"/>
        <v>#VALUE!</v>
      </c>
      <c r="PJ48" s="292" t="e">
        <f t="shared" si="713"/>
        <v>#VALUE!</v>
      </c>
      <c r="PK48" s="292" t="e">
        <f t="shared" si="713"/>
        <v>#VALUE!</v>
      </c>
      <c r="PL48" s="292" t="e">
        <f t="shared" si="713"/>
        <v>#VALUE!</v>
      </c>
      <c r="PM48" s="292" t="e">
        <f t="shared" si="713"/>
        <v>#VALUE!</v>
      </c>
      <c r="PN48" s="292" t="e">
        <f t="shared" si="713"/>
        <v>#VALUE!</v>
      </c>
      <c r="PO48" s="292" t="e">
        <f t="shared" si="713"/>
        <v>#VALUE!</v>
      </c>
      <c r="PP48" s="292" t="e">
        <f t="shared" si="713"/>
        <v>#VALUE!</v>
      </c>
      <c r="PQ48" s="292" t="e">
        <f t="shared" si="713"/>
        <v>#VALUE!</v>
      </c>
      <c r="PR48" s="292" t="e">
        <f t="shared" si="713"/>
        <v>#VALUE!</v>
      </c>
      <c r="PS48" s="292" t="e">
        <f t="shared" si="713"/>
        <v>#VALUE!</v>
      </c>
      <c r="PT48" s="292" t="e">
        <f t="shared" si="713"/>
        <v>#VALUE!</v>
      </c>
      <c r="PU48" s="292" t="e">
        <f t="shared" si="713"/>
        <v>#VALUE!</v>
      </c>
      <c r="PV48" s="292" t="e">
        <f t="shared" si="713"/>
        <v>#VALUE!</v>
      </c>
      <c r="PW48" s="292" t="e">
        <f t="shared" si="713"/>
        <v>#VALUE!</v>
      </c>
      <c r="PX48" s="292" t="e">
        <f t="shared" si="713"/>
        <v>#VALUE!</v>
      </c>
      <c r="PY48" s="292" t="e">
        <f t="shared" si="713"/>
        <v>#VALUE!</v>
      </c>
      <c r="PZ48" s="292" t="e">
        <f t="shared" si="713"/>
        <v>#VALUE!</v>
      </c>
      <c r="QA48" s="292" t="e">
        <f t="shared" si="713"/>
        <v>#VALUE!</v>
      </c>
      <c r="QB48" s="292" t="e">
        <f t="shared" si="713"/>
        <v>#VALUE!</v>
      </c>
      <c r="QC48" s="292" t="e">
        <f t="shared" si="713"/>
        <v>#VALUE!</v>
      </c>
      <c r="QD48" s="292" t="e">
        <f t="shared" si="713"/>
        <v>#VALUE!</v>
      </c>
      <c r="QE48" s="292" t="e">
        <f t="shared" si="713"/>
        <v>#VALUE!</v>
      </c>
      <c r="QF48" s="292" t="e">
        <f t="shared" si="713"/>
        <v>#VALUE!</v>
      </c>
    </row>
    <row r="49" spans="1:448" ht="10.5" customHeight="1" thickBot="1">
      <c r="A49" s="172"/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2"/>
      <c r="AQ49" s="172"/>
      <c r="AR49" s="220"/>
      <c r="AS49" s="220"/>
      <c r="AT49" s="220"/>
      <c r="AU49" s="220"/>
      <c r="AV49" s="220"/>
      <c r="AW49" s="220"/>
      <c r="AX49" s="172"/>
      <c r="AY49" s="172"/>
      <c r="AZ49" s="172"/>
      <c r="BA49" s="173"/>
      <c r="BB49" s="173"/>
      <c r="BC49" s="173"/>
      <c r="BD49" s="173"/>
      <c r="BE49" s="172"/>
      <c r="BF49" s="172"/>
      <c r="BG49" s="172"/>
      <c r="BH49" s="172"/>
      <c r="BI49" s="172"/>
      <c r="BJ49" s="172"/>
      <c r="BK49" s="172"/>
      <c r="BL49" s="172"/>
      <c r="BM49" s="172"/>
      <c r="BN49" s="172"/>
      <c r="BO49" s="172"/>
      <c r="BP49" s="172"/>
      <c r="BQ49" s="217"/>
      <c r="BR49" s="218"/>
      <c r="BS49" s="218"/>
      <c r="BT49" s="218"/>
      <c r="CF49" s="197"/>
      <c r="DR49" s="352" t="s">
        <v>202</v>
      </c>
      <c r="DS49" s="289" t="s">
        <v>8</v>
      </c>
      <c r="DT49" s="292" t="e">
        <f>+IF(DT47&gt;$DS$78,"N/A",IF(DT47&lt;$DT$4,"N/A",DT48))</f>
        <v>#VALUE!</v>
      </c>
      <c r="DU49" s="292" t="e">
        <f t="shared" ref="DU49:GF49" si="714">+IF(DU47&gt;$DS$78,"N/A",IF(DU47&lt;$DT$4,"N/A",DU48))</f>
        <v>#VALUE!</v>
      </c>
      <c r="DV49" s="292" t="e">
        <f t="shared" si="714"/>
        <v>#VALUE!</v>
      </c>
      <c r="DW49" s="292" t="e">
        <f t="shared" si="714"/>
        <v>#VALUE!</v>
      </c>
      <c r="DX49" s="292" t="e">
        <f t="shared" si="714"/>
        <v>#VALUE!</v>
      </c>
      <c r="DY49" s="292" t="e">
        <f t="shared" si="714"/>
        <v>#VALUE!</v>
      </c>
      <c r="DZ49" s="292" t="e">
        <f t="shared" si="714"/>
        <v>#VALUE!</v>
      </c>
      <c r="EA49" s="292" t="e">
        <f t="shared" si="714"/>
        <v>#VALUE!</v>
      </c>
      <c r="EB49" s="292" t="e">
        <f t="shared" si="714"/>
        <v>#VALUE!</v>
      </c>
      <c r="EC49" s="292" t="e">
        <f t="shared" si="714"/>
        <v>#VALUE!</v>
      </c>
      <c r="ED49" s="292" t="e">
        <f t="shared" si="714"/>
        <v>#VALUE!</v>
      </c>
      <c r="EE49" s="292" t="e">
        <f t="shared" si="714"/>
        <v>#VALUE!</v>
      </c>
      <c r="EF49" s="292" t="e">
        <f t="shared" si="714"/>
        <v>#VALUE!</v>
      </c>
      <c r="EG49" s="292" t="e">
        <f t="shared" si="714"/>
        <v>#VALUE!</v>
      </c>
      <c r="EH49" s="292" t="e">
        <f t="shared" si="714"/>
        <v>#VALUE!</v>
      </c>
      <c r="EI49" s="292" t="e">
        <f t="shared" si="714"/>
        <v>#VALUE!</v>
      </c>
      <c r="EJ49" s="292" t="e">
        <f t="shared" si="714"/>
        <v>#VALUE!</v>
      </c>
      <c r="EK49" s="292" t="e">
        <f t="shared" si="714"/>
        <v>#VALUE!</v>
      </c>
      <c r="EL49" s="292" t="e">
        <f t="shared" si="714"/>
        <v>#VALUE!</v>
      </c>
      <c r="EM49" s="292" t="e">
        <f t="shared" si="714"/>
        <v>#VALUE!</v>
      </c>
      <c r="EN49" s="292" t="e">
        <f t="shared" si="714"/>
        <v>#VALUE!</v>
      </c>
      <c r="EO49" s="292" t="e">
        <f t="shared" si="714"/>
        <v>#VALUE!</v>
      </c>
      <c r="EP49" s="292" t="e">
        <f t="shared" si="714"/>
        <v>#VALUE!</v>
      </c>
      <c r="EQ49" s="292" t="e">
        <f t="shared" si="714"/>
        <v>#VALUE!</v>
      </c>
      <c r="ER49" s="292" t="e">
        <f t="shared" si="714"/>
        <v>#VALUE!</v>
      </c>
      <c r="ES49" s="292" t="e">
        <f t="shared" si="714"/>
        <v>#VALUE!</v>
      </c>
      <c r="ET49" s="292" t="e">
        <f t="shared" si="714"/>
        <v>#VALUE!</v>
      </c>
      <c r="EU49" s="292" t="e">
        <f t="shared" si="714"/>
        <v>#VALUE!</v>
      </c>
      <c r="EV49" s="292" t="e">
        <f t="shared" si="714"/>
        <v>#VALUE!</v>
      </c>
      <c r="EW49" s="292" t="e">
        <f t="shared" si="714"/>
        <v>#VALUE!</v>
      </c>
      <c r="EX49" s="292" t="e">
        <f t="shared" si="714"/>
        <v>#VALUE!</v>
      </c>
      <c r="EY49" s="292" t="e">
        <f t="shared" si="714"/>
        <v>#VALUE!</v>
      </c>
      <c r="EZ49" s="292" t="e">
        <f t="shared" si="714"/>
        <v>#VALUE!</v>
      </c>
      <c r="FA49" s="292" t="e">
        <f t="shared" si="714"/>
        <v>#VALUE!</v>
      </c>
      <c r="FB49" s="292" t="e">
        <f t="shared" si="714"/>
        <v>#VALUE!</v>
      </c>
      <c r="FC49" s="292" t="e">
        <f t="shared" si="714"/>
        <v>#VALUE!</v>
      </c>
      <c r="FD49" s="292" t="e">
        <f t="shared" si="714"/>
        <v>#VALUE!</v>
      </c>
      <c r="FE49" s="292" t="e">
        <f t="shared" si="714"/>
        <v>#VALUE!</v>
      </c>
      <c r="FF49" s="292" t="e">
        <f t="shared" si="714"/>
        <v>#VALUE!</v>
      </c>
      <c r="FG49" s="292" t="e">
        <f t="shared" si="714"/>
        <v>#VALUE!</v>
      </c>
      <c r="FH49" s="292" t="e">
        <f t="shared" si="714"/>
        <v>#VALUE!</v>
      </c>
      <c r="FI49" s="292" t="e">
        <f t="shared" si="714"/>
        <v>#VALUE!</v>
      </c>
      <c r="FJ49" s="292" t="e">
        <f t="shared" si="714"/>
        <v>#VALUE!</v>
      </c>
      <c r="FK49" s="292" t="e">
        <f t="shared" si="714"/>
        <v>#VALUE!</v>
      </c>
      <c r="FL49" s="292" t="e">
        <f t="shared" si="714"/>
        <v>#VALUE!</v>
      </c>
      <c r="FM49" s="292" t="e">
        <f t="shared" si="714"/>
        <v>#VALUE!</v>
      </c>
      <c r="FN49" s="292" t="e">
        <f t="shared" si="714"/>
        <v>#VALUE!</v>
      </c>
      <c r="FO49" s="292" t="e">
        <f t="shared" si="714"/>
        <v>#VALUE!</v>
      </c>
      <c r="FP49" s="292" t="e">
        <f t="shared" si="714"/>
        <v>#VALUE!</v>
      </c>
      <c r="FQ49" s="292" t="e">
        <f t="shared" si="714"/>
        <v>#VALUE!</v>
      </c>
      <c r="FR49" s="292" t="e">
        <f t="shared" si="714"/>
        <v>#VALUE!</v>
      </c>
      <c r="FS49" s="292" t="e">
        <f t="shared" si="714"/>
        <v>#VALUE!</v>
      </c>
      <c r="FT49" s="292" t="e">
        <f t="shared" si="714"/>
        <v>#VALUE!</v>
      </c>
      <c r="FU49" s="292" t="e">
        <f t="shared" si="714"/>
        <v>#VALUE!</v>
      </c>
      <c r="FV49" s="292" t="e">
        <f t="shared" si="714"/>
        <v>#VALUE!</v>
      </c>
      <c r="FW49" s="292" t="e">
        <f t="shared" si="714"/>
        <v>#VALUE!</v>
      </c>
      <c r="FX49" s="292" t="e">
        <f t="shared" si="714"/>
        <v>#VALUE!</v>
      </c>
      <c r="FY49" s="292" t="e">
        <f t="shared" si="714"/>
        <v>#VALUE!</v>
      </c>
      <c r="FZ49" s="292" t="e">
        <f t="shared" si="714"/>
        <v>#VALUE!</v>
      </c>
      <c r="GA49" s="292" t="e">
        <f t="shared" si="714"/>
        <v>#VALUE!</v>
      </c>
      <c r="GB49" s="292" t="e">
        <f t="shared" si="714"/>
        <v>#VALUE!</v>
      </c>
      <c r="GC49" s="292" t="e">
        <f t="shared" si="714"/>
        <v>#VALUE!</v>
      </c>
      <c r="GD49" s="292" t="e">
        <f t="shared" si="714"/>
        <v>#VALUE!</v>
      </c>
      <c r="GE49" s="292" t="e">
        <f t="shared" si="714"/>
        <v>#VALUE!</v>
      </c>
      <c r="GF49" s="292" t="e">
        <f t="shared" si="714"/>
        <v>#VALUE!</v>
      </c>
      <c r="GG49" s="292" t="e">
        <f t="shared" ref="GG49:IR49" si="715">+IF(GG47&gt;$DS$78,"N/A",IF(GG47&lt;$DT$4,"N/A",GG48))</f>
        <v>#VALUE!</v>
      </c>
      <c r="GH49" s="292" t="e">
        <f t="shared" si="715"/>
        <v>#VALUE!</v>
      </c>
      <c r="GI49" s="292" t="e">
        <f t="shared" si="715"/>
        <v>#VALUE!</v>
      </c>
      <c r="GJ49" s="292" t="e">
        <f t="shared" si="715"/>
        <v>#VALUE!</v>
      </c>
      <c r="GK49" s="292" t="e">
        <f t="shared" si="715"/>
        <v>#VALUE!</v>
      </c>
      <c r="GL49" s="292" t="e">
        <f t="shared" si="715"/>
        <v>#VALUE!</v>
      </c>
      <c r="GM49" s="292" t="e">
        <f t="shared" si="715"/>
        <v>#VALUE!</v>
      </c>
      <c r="GN49" s="292" t="e">
        <f t="shared" si="715"/>
        <v>#VALUE!</v>
      </c>
      <c r="GO49" s="292" t="e">
        <f t="shared" si="715"/>
        <v>#VALUE!</v>
      </c>
      <c r="GP49" s="292" t="e">
        <f t="shared" si="715"/>
        <v>#VALUE!</v>
      </c>
      <c r="GQ49" s="292" t="e">
        <f t="shared" si="715"/>
        <v>#VALUE!</v>
      </c>
      <c r="GR49" s="292" t="e">
        <f t="shared" si="715"/>
        <v>#VALUE!</v>
      </c>
      <c r="GS49" s="292" t="e">
        <f t="shared" si="715"/>
        <v>#VALUE!</v>
      </c>
      <c r="GT49" s="292" t="e">
        <f t="shared" si="715"/>
        <v>#VALUE!</v>
      </c>
      <c r="GU49" s="292" t="e">
        <f t="shared" si="715"/>
        <v>#VALUE!</v>
      </c>
      <c r="GV49" s="292" t="e">
        <f t="shared" si="715"/>
        <v>#VALUE!</v>
      </c>
      <c r="GW49" s="292" t="e">
        <f t="shared" si="715"/>
        <v>#VALUE!</v>
      </c>
      <c r="GX49" s="292" t="e">
        <f t="shared" si="715"/>
        <v>#VALUE!</v>
      </c>
      <c r="GY49" s="292" t="e">
        <f t="shared" si="715"/>
        <v>#VALUE!</v>
      </c>
      <c r="GZ49" s="292" t="e">
        <f t="shared" si="715"/>
        <v>#VALUE!</v>
      </c>
      <c r="HA49" s="292" t="e">
        <f t="shared" si="715"/>
        <v>#VALUE!</v>
      </c>
      <c r="HB49" s="292" t="e">
        <f t="shared" si="715"/>
        <v>#VALUE!</v>
      </c>
      <c r="HC49" s="292" t="e">
        <f t="shared" si="715"/>
        <v>#VALUE!</v>
      </c>
      <c r="HD49" s="292" t="e">
        <f t="shared" si="715"/>
        <v>#VALUE!</v>
      </c>
      <c r="HE49" s="292" t="e">
        <f t="shared" si="715"/>
        <v>#VALUE!</v>
      </c>
      <c r="HF49" s="292" t="e">
        <f t="shared" si="715"/>
        <v>#VALUE!</v>
      </c>
      <c r="HG49" s="292" t="e">
        <f t="shared" si="715"/>
        <v>#VALUE!</v>
      </c>
      <c r="HH49" s="292" t="e">
        <f t="shared" si="715"/>
        <v>#VALUE!</v>
      </c>
      <c r="HI49" s="292" t="e">
        <f t="shared" si="715"/>
        <v>#VALUE!</v>
      </c>
      <c r="HJ49" s="292" t="e">
        <f t="shared" si="715"/>
        <v>#VALUE!</v>
      </c>
      <c r="HK49" s="292" t="e">
        <f t="shared" si="715"/>
        <v>#VALUE!</v>
      </c>
      <c r="HL49" s="292" t="e">
        <f t="shared" si="715"/>
        <v>#VALUE!</v>
      </c>
      <c r="HM49" s="292" t="e">
        <f t="shared" si="715"/>
        <v>#VALUE!</v>
      </c>
      <c r="HN49" s="292" t="e">
        <f t="shared" si="715"/>
        <v>#VALUE!</v>
      </c>
      <c r="HO49" s="292" t="e">
        <f t="shared" si="715"/>
        <v>#VALUE!</v>
      </c>
      <c r="HP49" s="292" t="e">
        <f t="shared" si="715"/>
        <v>#VALUE!</v>
      </c>
      <c r="HQ49" s="292" t="e">
        <f t="shared" si="715"/>
        <v>#VALUE!</v>
      </c>
      <c r="HR49" s="292" t="e">
        <f t="shared" si="715"/>
        <v>#VALUE!</v>
      </c>
      <c r="HS49" s="292" t="e">
        <f t="shared" si="715"/>
        <v>#VALUE!</v>
      </c>
      <c r="HT49" s="292" t="e">
        <f t="shared" si="715"/>
        <v>#VALUE!</v>
      </c>
      <c r="HU49" s="292" t="e">
        <f t="shared" si="715"/>
        <v>#VALUE!</v>
      </c>
      <c r="HV49" s="292" t="e">
        <f t="shared" si="715"/>
        <v>#VALUE!</v>
      </c>
      <c r="HW49" s="292" t="e">
        <f t="shared" si="715"/>
        <v>#VALUE!</v>
      </c>
      <c r="HX49" s="292" t="e">
        <f t="shared" si="715"/>
        <v>#VALUE!</v>
      </c>
      <c r="HY49" s="292" t="e">
        <f t="shared" si="715"/>
        <v>#VALUE!</v>
      </c>
      <c r="HZ49" s="292" t="e">
        <f t="shared" si="715"/>
        <v>#VALUE!</v>
      </c>
      <c r="IA49" s="292" t="e">
        <f t="shared" si="715"/>
        <v>#VALUE!</v>
      </c>
      <c r="IB49" s="292" t="e">
        <f t="shared" si="715"/>
        <v>#VALUE!</v>
      </c>
      <c r="IC49" s="292" t="e">
        <f t="shared" si="715"/>
        <v>#VALUE!</v>
      </c>
      <c r="ID49" s="292" t="e">
        <f t="shared" si="715"/>
        <v>#VALUE!</v>
      </c>
      <c r="IE49" s="292" t="e">
        <f t="shared" si="715"/>
        <v>#VALUE!</v>
      </c>
      <c r="IF49" s="292" t="e">
        <f t="shared" si="715"/>
        <v>#VALUE!</v>
      </c>
      <c r="IG49" s="292" t="e">
        <f t="shared" si="715"/>
        <v>#VALUE!</v>
      </c>
      <c r="IH49" s="292" t="e">
        <f t="shared" si="715"/>
        <v>#VALUE!</v>
      </c>
      <c r="II49" s="292" t="e">
        <f t="shared" si="715"/>
        <v>#VALUE!</v>
      </c>
      <c r="IJ49" s="292" t="e">
        <f t="shared" si="715"/>
        <v>#VALUE!</v>
      </c>
      <c r="IK49" s="292" t="e">
        <f t="shared" si="715"/>
        <v>#VALUE!</v>
      </c>
      <c r="IL49" s="292" t="e">
        <f t="shared" si="715"/>
        <v>#VALUE!</v>
      </c>
      <c r="IM49" s="292" t="e">
        <f t="shared" si="715"/>
        <v>#VALUE!</v>
      </c>
      <c r="IN49" s="292" t="e">
        <f t="shared" si="715"/>
        <v>#VALUE!</v>
      </c>
      <c r="IO49" s="292" t="e">
        <f t="shared" si="715"/>
        <v>#VALUE!</v>
      </c>
      <c r="IP49" s="292" t="e">
        <f t="shared" si="715"/>
        <v>#VALUE!</v>
      </c>
      <c r="IQ49" s="292" t="e">
        <f t="shared" si="715"/>
        <v>#VALUE!</v>
      </c>
      <c r="IR49" s="292" t="e">
        <f t="shared" si="715"/>
        <v>#VALUE!</v>
      </c>
      <c r="IS49" s="292" t="e">
        <f t="shared" ref="IS49:JX49" si="716">+IF(IS47&gt;$DS$78,"N/A",IF(IS47&lt;$DT$4,"N/A",IS48))</f>
        <v>#VALUE!</v>
      </c>
      <c r="IT49" s="292" t="e">
        <f t="shared" si="716"/>
        <v>#VALUE!</v>
      </c>
      <c r="IU49" s="292" t="e">
        <f t="shared" si="716"/>
        <v>#VALUE!</v>
      </c>
      <c r="IV49" s="292" t="e">
        <f t="shared" si="716"/>
        <v>#VALUE!</v>
      </c>
      <c r="IW49" s="292" t="e">
        <f t="shared" si="716"/>
        <v>#VALUE!</v>
      </c>
      <c r="IX49" s="292" t="e">
        <f t="shared" si="716"/>
        <v>#VALUE!</v>
      </c>
      <c r="IY49" s="292" t="e">
        <f t="shared" si="716"/>
        <v>#VALUE!</v>
      </c>
      <c r="IZ49" s="292" t="e">
        <f t="shared" si="716"/>
        <v>#VALUE!</v>
      </c>
      <c r="JA49" s="292" t="e">
        <f t="shared" si="716"/>
        <v>#VALUE!</v>
      </c>
      <c r="JB49" s="292" t="e">
        <f t="shared" si="716"/>
        <v>#VALUE!</v>
      </c>
      <c r="JC49" s="292" t="e">
        <f t="shared" si="716"/>
        <v>#VALUE!</v>
      </c>
      <c r="JD49" s="292" t="e">
        <f t="shared" si="716"/>
        <v>#VALUE!</v>
      </c>
      <c r="JE49" s="292" t="e">
        <f t="shared" si="716"/>
        <v>#VALUE!</v>
      </c>
      <c r="JF49" s="292" t="e">
        <f t="shared" si="716"/>
        <v>#VALUE!</v>
      </c>
      <c r="JG49" s="292" t="e">
        <f t="shared" si="716"/>
        <v>#VALUE!</v>
      </c>
      <c r="JH49" s="292" t="e">
        <f t="shared" si="716"/>
        <v>#VALUE!</v>
      </c>
      <c r="JI49" s="292" t="e">
        <f t="shared" si="716"/>
        <v>#VALUE!</v>
      </c>
      <c r="JJ49" s="292" t="e">
        <f t="shared" si="716"/>
        <v>#VALUE!</v>
      </c>
      <c r="JK49" s="292" t="e">
        <f t="shared" si="716"/>
        <v>#VALUE!</v>
      </c>
      <c r="JL49" s="292" t="e">
        <f t="shared" si="716"/>
        <v>#VALUE!</v>
      </c>
      <c r="JM49" s="292" t="e">
        <f t="shared" si="716"/>
        <v>#VALUE!</v>
      </c>
      <c r="JN49" s="292" t="e">
        <f t="shared" si="716"/>
        <v>#VALUE!</v>
      </c>
      <c r="JO49" s="292" t="e">
        <f t="shared" si="716"/>
        <v>#VALUE!</v>
      </c>
      <c r="JP49" s="292" t="e">
        <f t="shared" si="716"/>
        <v>#VALUE!</v>
      </c>
      <c r="JQ49" s="292" t="e">
        <f t="shared" si="716"/>
        <v>#VALUE!</v>
      </c>
      <c r="JR49" s="292" t="e">
        <f t="shared" si="716"/>
        <v>#VALUE!</v>
      </c>
      <c r="JS49" s="292" t="e">
        <f t="shared" si="716"/>
        <v>#VALUE!</v>
      </c>
      <c r="JT49" s="292" t="e">
        <f t="shared" si="716"/>
        <v>#VALUE!</v>
      </c>
      <c r="JU49" s="292" t="e">
        <f t="shared" si="716"/>
        <v>#VALUE!</v>
      </c>
      <c r="JV49" s="292" t="e">
        <f t="shared" si="716"/>
        <v>#VALUE!</v>
      </c>
      <c r="JW49" s="292" t="e">
        <f t="shared" si="716"/>
        <v>#VALUE!</v>
      </c>
      <c r="JX49" s="292" t="e">
        <f t="shared" si="716"/>
        <v>#VALUE!</v>
      </c>
      <c r="JZ49" s="352" t="s">
        <v>202</v>
      </c>
      <c r="KA49" s="289" t="s">
        <v>8</v>
      </c>
      <c r="KB49" s="292" t="e">
        <f>+IF(KB47&gt;$KA$78,"N/A",IF(KB47&lt;$DT$4,"N/A",KB48))</f>
        <v>#VALUE!</v>
      </c>
      <c r="KC49" s="292" t="e">
        <f t="shared" ref="KC49:MN49" si="717">+IF(KC47&gt;$KA$78,"N/A",IF(KC47&lt;$DT$4,"N/A",KC48))</f>
        <v>#VALUE!</v>
      </c>
      <c r="KD49" s="292" t="e">
        <f t="shared" si="717"/>
        <v>#VALUE!</v>
      </c>
      <c r="KE49" s="292" t="e">
        <f t="shared" si="717"/>
        <v>#VALUE!</v>
      </c>
      <c r="KF49" s="292" t="e">
        <f t="shared" si="717"/>
        <v>#VALUE!</v>
      </c>
      <c r="KG49" s="292" t="e">
        <f t="shared" si="717"/>
        <v>#VALUE!</v>
      </c>
      <c r="KH49" s="292" t="e">
        <f t="shared" si="717"/>
        <v>#VALUE!</v>
      </c>
      <c r="KI49" s="292" t="e">
        <f t="shared" si="717"/>
        <v>#VALUE!</v>
      </c>
      <c r="KJ49" s="292" t="e">
        <f t="shared" si="717"/>
        <v>#VALUE!</v>
      </c>
      <c r="KK49" s="292" t="e">
        <f t="shared" si="717"/>
        <v>#VALUE!</v>
      </c>
      <c r="KL49" s="292" t="e">
        <f t="shared" si="717"/>
        <v>#VALUE!</v>
      </c>
      <c r="KM49" s="292" t="e">
        <f t="shared" si="717"/>
        <v>#VALUE!</v>
      </c>
      <c r="KN49" s="292" t="e">
        <f t="shared" si="717"/>
        <v>#VALUE!</v>
      </c>
      <c r="KO49" s="292" t="e">
        <f t="shared" si="717"/>
        <v>#VALUE!</v>
      </c>
      <c r="KP49" s="292" t="e">
        <f t="shared" si="717"/>
        <v>#VALUE!</v>
      </c>
      <c r="KQ49" s="292" t="e">
        <f t="shared" si="717"/>
        <v>#VALUE!</v>
      </c>
      <c r="KR49" s="292" t="e">
        <f t="shared" si="717"/>
        <v>#VALUE!</v>
      </c>
      <c r="KS49" s="292" t="e">
        <f t="shared" si="717"/>
        <v>#VALUE!</v>
      </c>
      <c r="KT49" s="292" t="e">
        <f t="shared" si="717"/>
        <v>#VALUE!</v>
      </c>
      <c r="KU49" s="292" t="e">
        <f t="shared" si="717"/>
        <v>#VALUE!</v>
      </c>
      <c r="KV49" s="292" t="e">
        <f t="shared" si="717"/>
        <v>#VALUE!</v>
      </c>
      <c r="KW49" s="292" t="e">
        <f t="shared" si="717"/>
        <v>#VALUE!</v>
      </c>
      <c r="KX49" s="292" t="e">
        <f t="shared" si="717"/>
        <v>#VALUE!</v>
      </c>
      <c r="KY49" s="292" t="e">
        <f t="shared" si="717"/>
        <v>#VALUE!</v>
      </c>
      <c r="KZ49" s="292" t="e">
        <f t="shared" si="717"/>
        <v>#VALUE!</v>
      </c>
      <c r="LA49" s="292" t="e">
        <f t="shared" si="717"/>
        <v>#VALUE!</v>
      </c>
      <c r="LB49" s="292" t="e">
        <f t="shared" si="717"/>
        <v>#VALUE!</v>
      </c>
      <c r="LC49" s="292" t="e">
        <f t="shared" si="717"/>
        <v>#VALUE!</v>
      </c>
      <c r="LD49" s="292" t="e">
        <f t="shared" si="717"/>
        <v>#VALUE!</v>
      </c>
      <c r="LE49" s="292" t="e">
        <f t="shared" si="717"/>
        <v>#VALUE!</v>
      </c>
      <c r="LF49" s="292" t="e">
        <f t="shared" si="717"/>
        <v>#VALUE!</v>
      </c>
      <c r="LG49" s="292" t="e">
        <f t="shared" si="717"/>
        <v>#VALUE!</v>
      </c>
      <c r="LH49" s="292" t="e">
        <f t="shared" si="717"/>
        <v>#VALUE!</v>
      </c>
      <c r="LI49" s="292" t="e">
        <f t="shared" si="717"/>
        <v>#VALUE!</v>
      </c>
      <c r="LJ49" s="292" t="e">
        <f t="shared" si="717"/>
        <v>#VALUE!</v>
      </c>
      <c r="LK49" s="292" t="e">
        <f t="shared" si="717"/>
        <v>#VALUE!</v>
      </c>
      <c r="LL49" s="292" t="e">
        <f t="shared" si="717"/>
        <v>#VALUE!</v>
      </c>
      <c r="LM49" s="292" t="e">
        <f t="shared" si="717"/>
        <v>#VALUE!</v>
      </c>
      <c r="LN49" s="292" t="e">
        <f t="shared" si="717"/>
        <v>#VALUE!</v>
      </c>
      <c r="LO49" s="292" t="e">
        <f t="shared" si="717"/>
        <v>#VALUE!</v>
      </c>
      <c r="LP49" s="292" t="e">
        <f t="shared" si="717"/>
        <v>#VALUE!</v>
      </c>
      <c r="LQ49" s="292" t="e">
        <f t="shared" si="717"/>
        <v>#VALUE!</v>
      </c>
      <c r="LR49" s="292" t="e">
        <f t="shared" si="717"/>
        <v>#VALUE!</v>
      </c>
      <c r="LS49" s="292" t="e">
        <f t="shared" si="717"/>
        <v>#VALUE!</v>
      </c>
      <c r="LT49" s="292" t="e">
        <f t="shared" si="717"/>
        <v>#VALUE!</v>
      </c>
      <c r="LU49" s="292" t="e">
        <f t="shared" si="717"/>
        <v>#VALUE!</v>
      </c>
      <c r="LV49" s="292" t="e">
        <f t="shared" si="717"/>
        <v>#VALUE!</v>
      </c>
      <c r="LW49" s="292" t="e">
        <f t="shared" si="717"/>
        <v>#VALUE!</v>
      </c>
      <c r="LX49" s="292" t="e">
        <f t="shared" si="717"/>
        <v>#VALUE!</v>
      </c>
      <c r="LY49" s="292" t="e">
        <f t="shared" si="717"/>
        <v>#VALUE!</v>
      </c>
      <c r="LZ49" s="292" t="e">
        <f t="shared" si="717"/>
        <v>#VALUE!</v>
      </c>
      <c r="MA49" s="292" t="e">
        <f t="shared" si="717"/>
        <v>#VALUE!</v>
      </c>
      <c r="MB49" s="292" t="e">
        <f t="shared" si="717"/>
        <v>#VALUE!</v>
      </c>
      <c r="MC49" s="292" t="e">
        <f t="shared" si="717"/>
        <v>#VALUE!</v>
      </c>
      <c r="MD49" s="292" t="e">
        <f t="shared" si="717"/>
        <v>#VALUE!</v>
      </c>
      <c r="ME49" s="292" t="e">
        <f t="shared" si="717"/>
        <v>#VALUE!</v>
      </c>
      <c r="MF49" s="292" t="e">
        <f t="shared" si="717"/>
        <v>#VALUE!</v>
      </c>
      <c r="MG49" s="292" t="e">
        <f t="shared" si="717"/>
        <v>#VALUE!</v>
      </c>
      <c r="MH49" s="292" t="e">
        <f t="shared" si="717"/>
        <v>#VALUE!</v>
      </c>
      <c r="MI49" s="292" t="e">
        <f t="shared" si="717"/>
        <v>#VALUE!</v>
      </c>
      <c r="MJ49" s="292" t="e">
        <f t="shared" si="717"/>
        <v>#VALUE!</v>
      </c>
      <c r="MK49" s="292" t="e">
        <f t="shared" si="717"/>
        <v>#VALUE!</v>
      </c>
      <c r="ML49" s="292" t="e">
        <f t="shared" si="717"/>
        <v>#VALUE!</v>
      </c>
      <c r="MM49" s="292" t="e">
        <f t="shared" si="717"/>
        <v>#VALUE!</v>
      </c>
      <c r="MN49" s="292" t="e">
        <f t="shared" si="717"/>
        <v>#VALUE!</v>
      </c>
      <c r="MO49" s="292" t="e">
        <f t="shared" ref="MO49:OZ49" si="718">+IF(MO47&gt;$KA$78,"N/A",IF(MO47&lt;$DT$4,"N/A",MO48))</f>
        <v>#VALUE!</v>
      </c>
      <c r="MP49" s="292" t="e">
        <f t="shared" si="718"/>
        <v>#VALUE!</v>
      </c>
      <c r="MQ49" s="292" t="e">
        <f t="shared" si="718"/>
        <v>#VALUE!</v>
      </c>
      <c r="MR49" s="292" t="e">
        <f t="shared" si="718"/>
        <v>#VALUE!</v>
      </c>
      <c r="MS49" s="292" t="e">
        <f t="shared" si="718"/>
        <v>#VALUE!</v>
      </c>
      <c r="MT49" s="292" t="e">
        <f t="shared" si="718"/>
        <v>#VALUE!</v>
      </c>
      <c r="MU49" s="292" t="e">
        <f t="shared" si="718"/>
        <v>#VALUE!</v>
      </c>
      <c r="MV49" s="292" t="e">
        <f t="shared" si="718"/>
        <v>#VALUE!</v>
      </c>
      <c r="MW49" s="292" t="e">
        <f t="shared" si="718"/>
        <v>#VALUE!</v>
      </c>
      <c r="MX49" s="292" t="e">
        <f t="shared" si="718"/>
        <v>#VALUE!</v>
      </c>
      <c r="MY49" s="292" t="e">
        <f t="shared" si="718"/>
        <v>#VALUE!</v>
      </c>
      <c r="MZ49" s="292" t="e">
        <f t="shared" si="718"/>
        <v>#VALUE!</v>
      </c>
      <c r="NA49" s="292" t="e">
        <f t="shared" si="718"/>
        <v>#VALUE!</v>
      </c>
      <c r="NB49" s="292" t="e">
        <f t="shared" si="718"/>
        <v>#VALUE!</v>
      </c>
      <c r="NC49" s="292" t="e">
        <f t="shared" si="718"/>
        <v>#VALUE!</v>
      </c>
      <c r="ND49" s="292" t="e">
        <f t="shared" si="718"/>
        <v>#VALUE!</v>
      </c>
      <c r="NE49" s="292" t="e">
        <f t="shared" si="718"/>
        <v>#VALUE!</v>
      </c>
      <c r="NF49" s="292" t="e">
        <f t="shared" si="718"/>
        <v>#VALUE!</v>
      </c>
      <c r="NG49" s="292" t="e">
        <f t="shared" si="718"/>
        <v>#VALUE!</v>
      </c>
      <c r="NH49" s="292" t="e">
        <f t="shared" si="718"/>
        <v>#VALUE!</v>
      </c>
      <c r="NI49" s="292" t="e">
        <f t="shared" si="718"/>
        <v>#VALUE!</v>
      </c>
      <c r="NJ49" s="292" t="e">
        <f t="shared" si="718"/>
        <v>#VALUE!</v>
      </c>
      <c r="NK49" s="292" t="e">
        <f t="shared" si="718"/>
        <v>#VALUE!</v>
      </c>
      <c r="NL49" s="292" t="e">
        <f t="shared" si="718"/>
        <v>#VALUE!</v>
      </c>
      <c r="NM49" s="292" t="e">
        <f t="shared" si="718"/>
        <v>#VALUE!</v>
      </c>
      <c r="NN49" s="292" t="e">
        <f t="shared" si="718"/>
        <v>#VALUE!</v>
      </c>
      <c r="NO49" s="292" t="e">
        <f t="shared" si="718"/>
        <v>#VALUE!</v>
      </c>
      <c r="NP49" s="292" t="e">
        <f t="shared" si="718"/>
        <v>#VALUE!</v>
      </c>
      <c r="NQ49" s="292" t="e">
        <f t="shared" si="718"/>
        <v>#VALUE!</v>
      </c>
      <c r="NR49" s="292" t="e">
        <f t="shared" si="718"/>
        <v>#VALUE!</v>
      </c>
      <c r="NS49" s="292" t="e">
        <f t="shared" si="718"/>
        <v>#VALUE!</v>
      </c>
      <c r="NT49" s="292" t="e">
        <f t="shared" si="718"/>
        <v>#VALUE!</v>
      </c>
      <c r="NU49" s="292" t="e">
        <f t="shared" si="718"/>
        <v>#VALUE!</v>
      </c>
      <c r="NV49" s="292" t="e">
        <f t="shared" si="718"/>
        <v>#VALUE!</v>
      </c>
      <c r="NW49" s="292" t="e">
        <f t="shared" si="718"/>
        <v>#VALUE!</v>
      </c>
      <c r="NX49" s="292" t="e">
        <f t="shared" si="718"/>
        <v>#VALUE!</v>
      </c>
      <c r="NY49" s="292" t="e">
        <f t="shared" si="718"/>
        <v>#VALUE!</v>
      </c>
      <c r="NZ49" s="292" t="e">
        <f t="shared" si="718"/>
        <v>#VALUE!</v>
      </c>
      <c r="OA49" s="292" t="e">
        <f t="shared" si="718"/>
        <v>#VALUE!</v>
      </c>
      <c r="OB49" s="292" t="e">
        <f t="shared" si="718"/>
        <v>#VALUE!</v>
      </c>
      <c r="OC49" s="292" t="e">
        <f t="shared" si="718"/>
        <v>#VALUE!</v>
      </c>
      <c r="OD49" s="292" t="e">
        <f t="shared" si="718"/>
        <v>#VALUE!</v>
      </c>
      <c r="OE49" s="292" t="e">
        <f t="shared" si="718"/>
        <v>#VALUE!</v>
      </c>
      <c r="OF49" s="292" t="e">
        <f t="shared" si="718"/>
        <v>#VALUE!</v>
      </c>
      <c r="OG49" s="292" t="e">
        <f t="shared" si="718"/>
        <v>#VALUE!</v>
      </c>
      <c r="OH49" s="292" t="e">
        <f t="shared" si="718"/>
        <v>#VALUE!</v>
      </c>
      <c r="OI49" s="292" t="e">
        <f t="shared" si="718"/>
        <v>#VALUE!</v>
      </c>
      <c r="OJ49" s="292" t="e">
        <f t="shared" si="718"/>
        <v>#VALUE!</v>
      </c>
      <c r="OK49" s="292" t="e">
        <f t="shared" si="718"/>
        <v>#VALUE!</v>
      </c>
      <c r="OL49" s="292" t="e">
        <f t="shared" si="718"/>
        <v>#VALUE!</v>
      </c>
      <c r="OM49" s="292" t="e">
        <f t="shared" si="718"/>
        <v>#VALUE!</v>
      </c>
      <c r="ON49" s="292" t="e">
        <f t="shared" si="718"/>
        <v>#VALUE!</v>
      </c>
      <c r="OO49" s="292" t="e">
        <f t="shared" si="718"/>
        <v>#VALUE!</v>
      </c>
      <c r="OP49" s="292" t="e">
        <f t="shared" si="718"/>
        <v>#VALUE!</v>
      </c>
      <c r="OQ49" s="292" t="e">
        <f t="shared" si="718"/>
        <v>#VALUE!</v>
      </c>
      <c r="OR49" s="292" t="e">
        <f t="shared" si="718"/>
        <v>#VALUE!</v>
      </c>
      <c r="OS49" s="292" t="e">
        <f t="shared" si="718"/>
        <v>#VALUE!</v>
      </c>
      <c r="OT49" s="292" t="e">
        <f t="shared" si="718"/>
        <v>#VALUE!</v>
      </c>
      <c r="OU49" s="292" t="e">
        <f t="shared" si="718"/>
        <v>#VALUE!</v>
      </c>
      <c r="OV49" s="292" t="e">
        <f t="shared" si="718"/>
        <v>#VALUE!</v>
      </c>
      <c r="OW49" s="292" t="e">
        <f t="shared" si="718"/>
        <v>#VALUE!</v>
      </c>
      <c r="OX49" s="292" t="e">
        <f t="shared" si="718"/>
        <v>#VALUE!</v>
      </c>
      <c r="OY49" s="292" t="e">
        <f t="shared" si="718"/>
        <v>#VALUE!</v>
      </c>
      <c r="OZ49" s="292" t="e">
        <f t="shared" si="718"/>
        <v>#VALUE!</v>
      </c>
      <c r="PA49" s="292" t="e">
        <f t="shared" ref="PA49:QF49" si="719">+IF(PA47&gt;$KA$78,"N/A",IF(PA47&lt;$DT$4,"N/A",PA48))</f>
        <v>#VALUE!</v>
      </c>
      <c r="PB49" s="292" t="e">
        <f t="shared" si="719"/>
        <v>#VALUE!</v>
      </c>
      <c r="PC49" s="292" t="e">
        <f t="shared" si="719"/>
        <v>#VALUE!</v>
      </c>
      <c r="PD49" s="292" t="e">
        <f t="shared" si="719"/>
        <v>#VALUE!</v>
      </c>
      <c r="PE49" s="292" t="e">
        <f t="shared" si="719"/>
        <v>#VALUE!</v>
      </c>
      <c r="PF49" s="292" t="e">
        <f t="shared" si="719"/>
        <v>#VALUE!</v>
      </c>
      <c r="PG49" s="292" t="e">
        <f t="shared" si="719"/>
        <v>#VALUE!</v>
      </c>
      <c r="PH49" s="292" t="e">
        <f t="shared" si="719"/>
        <v>#VALUE!</v>
      </c>
      <c r="PI49" s="292" t="e">
        <f t="shared" si="719"/>
        <v>#VALUE!</v>
      </c>
      <c r="PJ49" s="292" t="e">
        <f t="shared" si="719"/>
        <v>#VALUE!</v>
      </c>
      <c r="PK49" s="292" t="e">
        <f t="shared" si="719"/>
        <v>#VALUE!</v>
      </c>
      <c r="PL49" s="292" t="e">
        <f t="shared" si="719"/>
        <v>#VALUE!</v>
      </c>
      <c r="PM49" s="292" t="e">
        <f t="shared" si="719"/>
        <v>#VALUE!</v>
      </c>
      <c r="PN49" s="292" t="e">
        <f t="shared" si="719"/>
        <v>#VALUE!</v>
      </c>
      <c r="PO49" s="292" t="e">
        <f t="shared" si="719"/>
        <v>#VALUE!</v>
      </c>
      <c r="PP49" s="292" t="e">
        <f t="shared" si="719"/>
        <v>#VALUE!</v>
      </c>
      <c r="PQ49" s="292" t="e">
        <f t="shared" si="719"/>
        <v>#VALUE!</v>
      </c>
      <c r="PR49" s="292" t="e">
        <f t="shared" si="719"/>
        <v>#VALUE!</v>
      </c>
      <c r="PS49" s="292" t="e">
        <f t="shared" si="719"/>
        <v>#VALUE!</v>
      </c>
      <c r="PT49" s="292" t="e">
        <f t="shared" si="719"/>
        <v>#VALUE!</v>
      </c>
      <c r="PU49" s="292" t="e">
        <f t="shared" si="719"/>
        <v>#VALUE!</v>
      </c>
      <c r="PV49" s="292" t="e">
        <f t="shared" si="719"/>
        <v>#VALUE!</v>
      </c>
      <c r="PW49" s="292" t="e">
        <f t="shared" si="719"/>
        <v>#VALUE!</v>
      </c>
      <c r="PX49" s="292" t="e">
        <f t="shared" si="719"/>
        <v>#VALUE!</v>
      </c>
      <c r="PY49" s="292" t="e">
        <f t="shared" si="719"/>
        <v>#VALUE!</v>
      </c>
      <c r="PZ49" s="292" t="e">
        <f t="shared" si="719"/>
        <v>#VALUE!</v>
      </c>
      <c r="QA49" s="292" t="e">
        <f t="shared" si="719"/>
        <v>#VALUE!</v>
      </c>
      <c r="QB49" s="292" t="e">
        <f t="shared" si="719"/>
        <v>#VALUE!</v>
      </c>
      <c r="QC49" s="292" t="e">
        <f t="shared" si="719"/>
        <v>#VALUE!</v>
      </c>
      <c r="QD49" s="292" t="e">
        <f t="shared" si="719"/>
        <v>#VALUE!</v>
      </c>
      <c r="QE49" s="292" t="e">
        <f t="shared" si="719"/>
        <v>#VALUE!</v>
      </c>
      <c r="QF49" s="292" t="e">
        <f t="shared" si="719"/>
        <v>#VALUE!</v>
      </c>
    </row>
    <row r="50" spans="1:448" ht="18.75" thickBot="1">
      <c r="A50" s="172"/>
      <c r="B50" s="461" t="s">
        <v>169</v>
      </c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462"/>
      <c r="S50" s="462"/>
      <c r="T50" s="462"/>
      <c r="U50" s="462"/>
      <c r="V50" s="462"/>
      <c r="W50" s="462"/>
      <c r="X50" s="462"/>
      <c r="Y50" s="462"/>
      <c r="Z50" s="462"/>
      <c r="AA50" s="462"/>
      <c r="AB50" s="462"/>
      <c r="AC50" s="462"/>
      <c r="AD50" s="462"/>
      <c r="AE50" s="462"/>
      <c r="AF50" s="462"/>
      <c r="AG50" s="462"/>
      <c r="AH50" s="462"/>
      <c r="AI50" s="462"/>
      <c r="AJ50" s="462"/>
      <c r="AK50" s="462"/>
      <c r="AL50" s="462"/>
      <c r="AM50" s="462"/>
      <c r="AN50" s="462"/>
      <c r="AO50" s="462"/>
      <c r="AP50" s="462"/>
      <c r="AQ50" s="462"/>
      <c r="AR50" s="462"/>
      <c r="AS50" s="462"/>
      <c r="AT50" s="462"/>
      <c r="AU50" s="462"/>
      <c r="AV50" s="462"/>
      <c r="AW50" s="462"/>
      <c r="AX50" s="462"/>
      <c r="AY50" s="462"/>
      <c r="AZ50" s="462"/>
      <c r="BA50" s="462"/>
      <c r="BB50" s="462"/>
      <c r="BC50" s="462"/>
      <c r="BD50" s="462"/>
      <c r="BE50" s="462"/>
      <c r="BF50" s="462"/>
      <c r="BG50" s="462"/>
      <c r="BH50" s="462"/>
      <c r="BI50" s="462"/>
      <c r="BJ50" s="462"/>
      <c r="BK50" s="462"/>
      <c r="BL50" s="462"/>
      <c r="BM50" s="462"/>
      <c r="BN50" s="462"/>
      <c r="BO50" s="462"/>
      <c r="BP50" s="463"/>
      <c r="BQ50" s="172"/>
      <c r="CB50" s="73"/>
      <c r="CC50" s="73"/>
      <c r="CD50" s="73"/>
      <c r="CF50" s="69"/>
      <c r="CH50" s="69"/>
      <c r="CI50" s="70"/>
      <c r="CJ50" s="69"/>
      <c r="CK50" s="64"/>
      <c r="DR50" s="353"/>
      <c r="DS50" s="102" t="s">
        <v>7</v>
      </c>
      <c r="DT50" s="295" t="e">
        <f>+IF(DT47&gt;$JX$47,"N/A",IF(DT47&lt;$DS$77,"N/A",DT48))</f>
        <v>#VALUE!</v>
      </c>
      <c r="DU50" s="295" t="e">
        <f t="shared" ref="DU50:GF50" si="720">+IF(DU47&gt;$JX$47,"N/A",IF(DU47&lt;$DS$77,"N/A",DU48))</f>
        <v>#VALUE!</v>
      </c>
      <c r="DV50" s="295" t="e">
        <f t="shared" si="720"/>
        <v>#VALUE!</v>
      </c>
      <c r="DW50" s="295" t="e">
        <f t="shared" si="720"/>
        <v>#VALUE!</v>
      </c>
      <c r="DX50" s="295" t="e">
        <f t="shared" si="720"/>
        <v>#VALUE!</v>
      </c>
      <c r="DY50" s="295" t="e">
        <f t="shared" si="720"/>
        <v>#VALUE!</v>
      </c>
      <c r="DZ50" s="295" t="e">
        <f t="shared" si="720"/>
        <v>#VALUE!</v>
      </c>
      <c r="EA50" s="295" t="e">
        <f t="shared" si="720"/>
        <v>#VALUE!</v>
      </c>
      <c r="EB50" s="295" t="e">
        <f t="shared" si="720"/>
        <v>#VALUE!</v>
      </c>
      <c r="EC50" s="295" t="e">
        <f t="shared" si="720"/>
        <v>#VALUE!</v>
      </c>
      <c r="ED50" s="295" t="e">
        <f t="shared" si="720"/>
        <v>#VALUE!</v>
      </c>
      <c r="EE50" s="295" t="e">
        <f t="shared" si="720"/>
        <v>#VALUE!</v>
      </c>
      <c r="EF50" s="295" t="e">
        <f t="shared" si="720"/>
        <v>#VALUE!</v>
      </c>
      <c r="EG50" s="295" t="e">
        <f t="shared" si="720"/>
        <v>#VALUE!</v>
      </c>
      <c r="EH50" s="295" t="e">
        <f t="shared" si="720"/>
        <v>#VALUE!</v>
      </c>
      <c r="EI50" s="295" t="e">
        <f t="shared" si="720"/>
        <v>#VALUE!</v>
      </c>
      <c r="EJ50" s="295" t="e">
        <f t="shared" si="720"/>
        <v>#VALUE!</v>
      </c>
      <c r="EK50" s="295" t="e">
        <f t="shared" si="720"/>
        <v>#VALUE!</v>
      </c>
      <c r="EL50" s="295" t="e">
        <f t="shared" si="720"/>
        <v>#VALUE!</v>
      </c>
      <c r="EM50" s="295" t="e">
        <f t="shared" si="720"/>
        <v>#VALUE!</v>
      </c>
      <c r="EN50" s="295" t="e">
        <f t="shared" si="720"/>
        <v>#VALUE!</v>
      </c>
      <c r="EO50" s="295" t="e">
        <f t="shared" si="720"/>
        <v>#VALUE!</v>
      </c>
      <c r="EP50" s="295" t="e">
        <f t="shared" si="720"/>
        <v>#VALUE!</v>
      </c>
      <c r="EQ50" s="295" t="e">
        <f t="shared" si="720"/>
        <v>#VALUE!</v>
      </c>
      <c r="ER50" s="295" t="e">
        <f t="shared" si="720"/>
        <v>#VALUE!</v>
      </c>
      <c r="ES50" s="295" t="e">
        <f t="shared" si="720"/>
        <v>#VALUE!</v>
      </c>
      <c r="ET50" s="295" t="e">
        <f t="shared" si="720"/>
        <v>#VALUE!</v>
      </c>
      <c r="EU50" s="295" t="e">
        <f t="shared" si="720"/>
        <v>#VALUE!</v>
      </c>
      <c r="EV50" s="295" t="e">
        <f t="shared" si="720"/>
        <v>#VALUE!</v>
      </c>
      <c r="EW50" s="295" t="e">
        <f t="shared" si="720"/>
        <v>#VALUE!</v>
      </c>
      <c r="EX50" s="295" t="e">
        <f t="shared" si="720"/>
        <v>#VALUE!</v>
      </c>
      <c r="EY50" s="295" t="e">
        <f t="shared" si="720"/>
        <v>#VALUE!</v>
      </c>
      <c r="EZ50" s="295" t="e">
        <f t="shared" si="720"/>
        <v>#VALUE!</v>
      </c>
      <c r="FA50" s="295" t="e">
        <f t="shared" si="720"/>
        <v>#VALUE!</v>
      </c>
      <c r="FB50" s="295" t="e">
        <f t="shared" si="720"/>
        <v>#VALUE!</v>
      </c>
      <c r="FC50" s="295" t="e">
        <f t="shared" si="720"/>
        <v>#VALUE!</v>
      </c>
      <c r="FD50" s="295" t="e">
        <f t="shared" si="720"/>
        <v>#VALUE!</v>
      </c>
      <c r="FE50" s="295" t="e">
        <f t="shared" si="720"/>
        <v>#VALUE!</v>
      </c>
      <c r="FF50" s="295" t="e">
        <f t="shared" si="720"/>
        <v>#VALUE!</v>
      </c>
      <c r="FG50" s="295" t="e">
        <f t="shared" si="720"/>
        <v>#VALUE!</v>
      </c>
      <c r="FH50" s="295" t="e">
        <f t="shared" si="720"/>
        <v>#VALUE!</v>
      </c>
      <c r="FI50" s="295" t="e">
        <f t="shared" si="720"/>
        <v>#VALUE!</v>
      </c>
      <c r="FJ50" s="295" t="e">
        <f t="shared" si="720"/>
        <v>#VALUE!</v>
      </c>
      <c r="FK50" s="295" t="e">
        <f t="shared" si="720"/>
        <v>#VALUE!</v>
      </c>
      <c r="FL50" s="295" t="e">
        <f t="shared" si="720"/>
        <v>#VALUE!</v>
      </c>
      <c r="FM50" s="295" t="e">
        <f t="shared" si="720"/>
        <v>#VALUE!</v>
      </c>
      <c r="FN50" s="295" t="e">
        <f t="shared" si="720"/>
        <v>#VALUE!</v>
      </c>
      <c r="FO50" s="295" t="e">
        <f t="shared" si="720"/>
        <v>#VALUE!</v>
      </c>
      <c r="FP50" s="295" t="e">
        <f t="shared" si="720"/>
        <v>#VALUE!</v>
      </c>
      <c r="FQ50" s="295" t="e">
        <f t="shared" si="720"/>
        <v>#VALUE!</v>
      </c>
      <c r="FR50" s="295" t="e">
        <f t="shared" si="720"/>
        <v>#VALUE!</v>
      </c>
      <c r="FS50" s="295" t="e">
        <f t="shared" si="720"/>
        <v>#VALUE!</v>
      </c>
      <c r="FT50" s="295" t="e">
        <f t="shared" si="720"/>
        <v>#VALUE!</v>
      </c>
      <c r="FU50" s="295" t="e">
        <f t="shared" si="720"/>
        <v>#VALUE!</v>
      </c>
      <c r="FV50" s="295" t="e">
        <f t="shared" si="720"/>
        <v>#VALUE!</v>
      </c>
      <c r="FW50" s="295" t="e">
        <f t="shared" si="720"/>
        <v>#VALUE!</v>
      </c>
      <c r="FX50" s="295" t="e">
        <f t="shared" si="720"/>
        <v>#VALUE!</v>
      </c>
      <c r="FY50" s="295" t="e">
        <f t="shared" si="720"/>
        <v>#VALUE!</v>
      </c>
      <c r="FZ50" s="295" t="e">
        <f t="shared" si="720"/>
        <v>#VALUE!</v>
      </c>
      <c r="GA50" s="295" t="e">
        <f t="shared" si="720"/>
        <v>#VALUE!</v>
      </c>
      <c r="GB50" s="295" t="e">
        <f t="shared" si="720"/>
        <v>#VALUE!</v>
      </c>
      <c r="GC50" s="295" t="e">
        <f t="shared" si="720"/>
        <v>#VALUE!</v>
      </c>
      <c r="GD50" s="295" t="e">
        <f t="shared" si="720"/>
        <v>#VALUE!</v>
      </c>
      <c r="GE50" s="295" t="e">
        <f t="shared" si="720"/>
        <v>#VALUE!</v>
      </c>
      <c r="GF50" s="295" t="e">
        <f t="shared" si="720"/>
        <v>#VALUE!</v>
      </c>
      <c r="GG50" s="295" t="e">
        <f t="shared" ref="GG50:IR50" si="721">+IF(GG47&gt;$JX$47,"N/A",IF(GG47&lt;$DS$77,"N/A",GG48))</f>
        <v>#VALUE!</v>
      </c>
      <c r="GH50" s="295" t="e">
        <f t="shared" si="721"/>
        <v>#VALUE!</v>
      </c>
      <c r="GI50" s="295" t="e">
        <f t="shared" si="721"/>
        <v>#VALUE!</v>
      </c>
      <c r="GJ50" s="295" t="e">
        <f t="shared" si="721"/>
        <v>#VALUE!</v>
      </c>
      <c r="GK50" s="295" t="e">
        <f t="shared" si="721"/>
        <v>#VALUE!</v>
      </c>
      <c r="GL50" s="295" t="e">
        <f t="shared" si="721"/>
        <v>#VALUE!</v>
      </c>
      <c r="GM50" s="295" t="e">
        <f t="shared" si="721"/>
        <v>#VALUE!</v>
      </c>
      <c r="GN50" s="295" t="e">
        <f t="shared" si="721"/>
        <v>#VALUE!</v>
      </c>
      <c r="GO50" s="295" t="e">
        <f t="shared" si="721"/>
        <v>#VALUE!</v>
      </c>
      <c r="GP50" s="295" t="e">
        <f t="shared" si="721"/>
        <v>#VALUE!</v>
      </c>
      <c r="GQ50" s="295" t="e">
        <f t="shared" si="721"/>
        <v>#VALUE!</v>
      </c>
      <c r="GR50" s="295" t="e">
        <f t="shared" si="721"/>
        <v>#VALUE!</v>
      </c>
      <c r="GS50" s="295" t="e">
        <f t="shared" si="721"/>
        <v>#VALUE!</v>
      </c>
      <c r="GT50" s="295" t="e">
        <f t="shared" si="721"/>
        <v>#VALUE!</v>
      </c>
      <c r="GU50" s="295" t="e">
        <f t="shared" si="721"/>
        <v>#VALUE!</v>
      </c>
      <c r="GV50" s="295" t="e">
        <f t="shared" si="721"/>
        <v>#VALUE!</v>
      </c>
      <c r="GW50" s="295" t="e">
        <f t="shared" si="721"/>
        <v>#VALUE!</v>
      </c>
      <c r="GX50" s="295" t="e">
        <f t="shared" si="721"/>
        <v>#VALUE!</v>
      </c>
      <c r="GY50" s="295" t="e">
        <f t="shared" si="721"/>
        <v>#VALUE!</v>
      </c>
      <c r="GZ50" s="295" t="e">
        <f t="shared" si="721"/>
        <v>#VALUE!</v>
      </c>
      <c r="HA50" s="295" t="e">
        <f t="shared" si="721"/>
        <v>#VALUE!</v>
      </c>
      <c r="HB50" s="295" t="e">
        <f t="shared" si="721"/>
        <v>#VALUE!</v>
      </c>
      <c r="HC50" s="295" t="e">
        <f t="shared" si="721"/>
        <v>#VALUE!</v>
      </c>
      <c r="HD50" s="295" t="e">
        <f t="shared" si="721"/>
        <v>#VALUE!</v>
      </c>
      <c r="HE50" s="295" t="e">
        <f t="shared" si="721"/>
        <v>#VALUE!</v>
      </c>
      <c r="HF50" s="295" t="e">
        <f t="shared" si="721"/>
        <v>#VALUE!</v>
      </c>
      <c r="HG50" s="295" t="e">
        <f t="shared" si="721"/>
        <v>#VALUE!</v>
      </c>
      <c r="HH50" s="295" t="e">
        <f t="shared" si="721"/>
        <v>#VALUE!</v>
      </c>
      <c r="HI50" s="295" t="e">
        <f t="shared" si="721"/>
        <v>#VALUE!</v>
      </c>
      <c r="HJ50" s="295" t="e">
        <f t="shared" si="721"/>
        <v>#VALUE!</v>
      </c>
      <c r="HK50" s="295" t="e">
        <f t="shared" si="721"/>
        <v>#VALUE!</v>
      </c>
      <c r="HL50" s="295" t="e">
        <f t="shared" si="721"/>
        <v>#VALUE!</v>
      </c>
      <c r="HM50" s="295" t="e">
        <f t="shared" si="721"/>
        <v>#VALUE!</v>
      </c>
      <c r="HN50" s="295" t="e">
        <f t="shared" si="721"/>
        <v>#VALUE!</v>
      </c>
      <c r="HO50" s="295" t="e">
        <f t="shared" si="721"/>
        <v>#VALUE!</v>
      </c>
      <c r="HP50" s="295" t="e">
        <f t="shared" si="721"/>
        <v>#VALUE!</v>
      </c>
      <c r="HQ50" s="295" t="e">
        <f t="shared" si="721"/>
        <v>#VALUE!</v>
      </c>
      <c r="HR50" s="295" t="e">
        <f t="shared" si="721"/>
        <v>#VALUE!</v>
      </c>
      <c r="HS50" s="295" t="e">
        <f t="shared" si="721"/>
        <v>#VALUE!</v>
      </c>
      <c r="HT50" s="295" t="e">
        <f t="shared" si="721"/>
        <v>#VALUE!</v>
      </c>
      <c r="HU50" s="295" t="e">
        <f t="shared" si="721"/>
        <v>#VALUE!</v>
      </c>
      <c r="HV50" s="295" t="e">
        <f t="shared" si="721"/>
        <v>#VALUE!</v>
      </c>
      <c r="HW50" s="295" t="e">
        <f t="shared" si="721"/>
        <v>#VALUE!</v>
      </c>
      <c r="HX50" s="295" t="e">
        <f t="shared" si="721"/>
        <v>#VALUE!</v>
      </c>
      <c r="HY50" s="295" t="e">
        <f t="shared" si="721"/>
        <v>#VALUE!</v>
      </c>
      <c r="HZ50" s="295" t="e">
        <f t="shared" si="721"/>
        <v>#VALUE!</v>
      </c>
      <c r="IA50" s="295" t="e">
        <f t="shared" si="721"/>
        <v>#VALUE!</v>
      </c>
      <c r="IB50" s="295" t="e">
        <f t="shared" si="721"/>
        <v>#VALUE!</v>
      </c>
      <c r="IC50" s="295" t="e">
        <f t="shared" si="721"/>
        <v>#VALUE!</v>
      </c>
      <c r="ID50" s="295" t="e">
        <f t="shared" si="721"/>
        <v>#VALUE!</v>
      </c>
      <c r="IE50" s="295" t="e">
        <f t="shared" si="721"/>
        <v>#VALUE!</v>
      </c>
      <c r="IF50" s="295" t="e">
        <f t="shared" si="721"/>
        <v>#VALUE!</v>
      </c>
      <c r="IG50" s="295" t="e">
        <f t="shared" si="721"/>
        <v>#VALUE!</v>
      </c>
      <c r="IH50" s="295" t="e">
        <f t="shared" si="721"/>
        <v>#VALUE!</v>
      </c>
      <c r="II50" s="295" t="e">
        <f t="shared" si="721"/>
        <v>#VALUE!</v>
      </c>
      <c r="IJ50" s="295" t="e">
        <f t="shared" si="721"/>
        <v>#VALUE!</v>
      </c>
      <c r="IK50" s="295" t="e">
        <f t="shared" si="721"/>
        <v>#VALUE!</v>
      </c>
      <c r="IL50" s="295" t="e">
        <f t="shared" si="721"/>
        <v>#VALUE!</v>
      </c>
      <c r="IM50" s="295" t="e">
        <f t="shared" si="721"/>
        <v>#VALUE!</v>
      </c>
      <c r="IN50" s="295" t="e">
        <f t="shared" si="721"/>
        <v>#VALUE!</v>
      </c>
      <c r="IO50" s="295" t="e">
        <f t="shared" si="721"/>
        <v>#VALUE!</v>
      </c>
      <c r="IP50" s="295" t="e">
        <f t="shared" si="721"/>
        <v>#VALUE!</v>
      </c>
      <c r="IQ50" s="295" t="e">
        <f t="shared" si="721"/>
        <v>#VALUE!</v>
      </c>
      <c r="IR50" s="295" t="e">
        <f t="shared" si="721"/>
        <v>#VALUE!</v>
      </c>
      <c r="IS50" s="295" t="e">
        <f t="shared" ref="IS50:JX50" si="722">+IF(IS47&gt;$JX$47,"N/A",IF(IS47&lt;$DS$77,"N/A",IS48))</f>
        <v>#VALUE!</v>
      </c>
      <c r="IT50" s="295" t="e">
        <f t="shared" si="722"/>
        <v>#VALUE!</v>
      </c>
      <c r="IU50" s="295" t="e">
        <f t="shared" si="722"/>
        <v>#VALUE!</v>
      </c>
      <c r="IV50" s="295" t="e">
        <f t="shared" si="722"/>
        <v>#VALUE!</v>
      </c>
      <c r="IW50" s="295" t="e">
        <f t="shared" si="722"/>
        <v>#VALUE!</v>
      </c>
      <c r="IX50" s="295" t="e">
        <f t="shared" si="722"/>
        <v>#VALUE!</v>
      </c>
      <c r="IY50" s="295" t="e">
        <f t="shared" si="722"/>
        <v>#VALUE!</v>
      </c>
      <c r="IZ50" s="295" t="e">
        <f t="shared" si="722"/>
        <v>#VALUE!</v>
      </c>
      <c r="JA50" s="295" t="e">
        <f t="shared" si="722"/>
        <v>#VALUE!</v>
      </c>
      <c r="JB50" s="295" t="e">
        <f t="shared" si="722"/>
        <v>#VALUE!</v>
      </c>
      <c r="JC50" s="295" t="e">
        <f t="shared" si="722"/>
        <v>#VALUE!</v>
      </c>
      <c r="JD50" s="295" t="e">
        <f t="shared" si="722"/>
        <v>#VALUE!</v>
      </c>
      <c r="JE50" s="295" t="e">
        <f t="shared" si="722"/>
        <v>#VALUE!</v>
      </c>
      <c r="JF50" s="295" t="e">
        <f t="shared" si="722"/>
        <v>#VALUE!</v>
      </c>
      <c r="JG50" s="295" t="e">
        <f t="shared" si="722"/>
        <v>#VALUE!</v>
      </c>
      <c r="JH50" s="295" t="e">
        <f t="shared" si="722"/>
        <v>#VALUE!</v>
      </c>
      <c r="JI50" s="295" t="e">
        <f t="shared" si="722"/>
        <v>#VALUE!</v>
      </c>
      <c r="JJ50" s="295" t="e">
        <f t="shared" si="722"/>
        <v>#VALUE!</v>
      </c>
      <c r="JK50" s="295" t="e">
        <f t="shared" si="722"/>
        <v>#VALUE!</v>
      </c>
      <c r="JL50" s="295" t="e">
        <f t="shared" si="722"/>
        <v>#VALUE!</v>
      </c>
      <c r="JM50" s="295" t="e">
        <f t="shared" si="722"/>
        <v>#VALUE!</v>
      </c>
      <c r="JN50" s="295" t="e">
        <f t="shared" si="722"/>
        <v>#VALUE!</v>
      </c>
      <c r="JO50" s="295" t="e">
        <f t="shared" si="722"/>
        <v>#VALUE!</v>
      </c>
      <c r="JP50" s="295" t="e">
        <f t="shared" si="722"/>
        <v>#VALUE!</v>
      </c>
      <c r="JQ50" s="295" t="e">
        <f t="shared" si="722"/>
        <v>#VALUE!</v>
      </c>
      <c r="JR50" s="295" t="e">
        <f t="shared" si="722"/>
        <v>#VALUE!</v>
      </c>
      <c r="JS50" s="295" t="e">
        <f t="shared" si="722"/>
        <v>#VALUE!</v>
      </c>
      <c r="JT50" s="295" t="e">
        <f t="shared" si="722"/>
        <v>#VALUE!</v>
      </c>
      <c r="JU50" s="295" t="e">
        <f t="shared" si="722"/>
        <v>#VALUE!</v>
      </c>
      <c r="JV50" s="295" t="e">
        <f t="shared" si="722"/>
        <v>#VALUE!</v>
      </c>
      <c r="JW50" s="295" t="e">
        <f t="shared" si="722"/>
        <v>#VALUE!</v>
      </c>
      <c r="JX50" s="295" t="e">
        <f t="shared" si="722"/>
        <v>#VALUE!</v>
      </c>
      <c r="JZ50" s="353"/>
      <c r="KA50" s="102" t="s">
        <v>7</v>
      </c>
      <c r="KB50" s="295" t="e">
        <f>+IF(KB47&gt;$QF$47,"N/A",IF(KB47&lt;$KA$77,"N/A",KB48))</f>
        <v>#VALUE!</v>
      </c>
      <c r="KC50" s="295" t="e">
        <f t="shared" ref="KC50:MN50" si="723">+IF(KC47&gt;$QF$47,"N/A",IF(KC47&lt;$KA$77,"N/A",KC48))</f>
        <v>#VALUE!</v>
      </c>
      <c r="KD50" s="295" t="e">
        <f t="shared" si="723"/>
        <v>#VALUE!</v>
      </c>
      <c r="KE50" s="295" t="e">
        <f t="shared" si="723"/>
        <v>#VALUE!</v>
      </c>
      <c r="KF50" s="295" t="e">
        <f t="shared" si="723"/>
        <v>#VALUE!</v>
      </c>
      <c r="KG50" s="295" t="e">
        <f t="shared" si="723"/>
        <v>#VALUE!</v>
      </c>
      <c r="KH50" s="295" t="e">
        <f t="shared" si="723"/>
        <v>#VALUE!</v>
      </c>
      <c r="KI50" s="295" t="e">
        <f t="shared" si="723"/>
        <v>#VALUE!</v>
      </c>
      <c r="KJ50" s="295" t="e">
        <f t="shared" si="723"/>
        <v>#VALUE!</v>
      </c>
      <c r="KK50" s="295" t="e">
        <f t="shared" si="723"/>
        <v>#VALUE!</v>
      </c>
      <c r="KL50" s="295" t="e">
        <f t="shared" si="723"/>
        <v>#VALUE!</v>
      </c>
      <c r="KM50" s="295" t="e">
        <f t="shared" si="723"/>
        <v>#VALUE!</v>
      </c>
      <c r="KN50" s="295" t="e">
        <f t="shared" si="723"/>
        <v>#VALUE!</v>
      </c>
      <c r="KO50" s="295" t="e">
        <f t="shared" si="723"/>
        <v>#VALUE!</v>
      </c>
      <c r="KP50" s="295" t="e">
        <f t="shared" si="723"/>
        <v>#VALUE!</v>
      </c>
      <c r="KQ50" s="295" t="e">
        <f t="shared" si="723"/>
        <v>#VALUE!</v>
      </c>
      <c r="KR50" s="295" t="e">
        <f t="shared" si="723"/>
        <v>#VALUE!</v>
      </c>
      <c r="KS50" s="295" t="e">
        <f t="shared" si="723"/>
        <v>#VALUE!</v>
      </c>
      <c r="KT50" s="295" t="e">
        <f t="shared" si="723"/>
        <v>#VALUE!</v>
      </c>
      <c r="KU50" s="295" t="e">
        <f t="shared" si="723"/>
        <v>#VALUE!</v>
      </c>
      <c r="KV50" s="295" t="e">
        <f t="shared" si="723"/>
        <v>#VALUE!</v>
      </c>
      <c r="KW50" s="295" t="e">
        <f t="shared" si="723"/>
        <v>#VALUE!</v>
      </c>
      <c r="KX50" s="295" t="e">
        <f t="shared" si="723"/>
        <v>#VALUE!</v>
      </c>
      <c r="KY50" s="295" t="e">
        <f t="shared" si="723"/>
        <v>#VALUE!</v>
      </c>
      <c r="KZ50" s="295" t="e">
        <f t="shared" si="723"/>
        <v>#VALUE!</v>
      </c>
      <c r="LA50" s="295" t="e">
        <f t="shared" si="723"/>
        <v>#VALUE!</v>
      </c>
      <c r="LB50" s="295" t="e">
        <f t="shared" si="723"/>
        <v>#VALUE!</v>
      </c>
      <c r="LC50" s="295" t="e">
        <f t="shared" si="723"/>
        <v>#VALUE!</v>
      </c>
      <c r="LD50" s="295" t="e">
        <f t="shared" si="723"/>
        <v>#VALUE!</v>
      </c>
      <c r="LE50" s="295" t="e">
        <f t="shared" si="723"/>
        <v>#VALUE!</v>
      </c>
      <c r="LF50" s="295" t="e">
        <f t="shared" si="723"/>
        <v>#VALUE!</v>
      </c>
      <c r="LG50" s="295" t="e">
        <f t="shared" si="723"/>
        <v>#VALUE!</v>
      </c>
      <c r="LH50" s="295" t="e">
        <f t="shared" si="723"/>
        <v>#VALUE!</v>
      </c>
      <c r="LI50" s="295" t="e">
        <f t="shared" si="723"/>
        <v>#VALUE!</v>
      </c>
      <c r="LJ50" s="295" t="e">
        <f t="shared" si="723"/>
        <v>#VALUE!</v>
      </c>
      <c r="LK50" s="295" t="e">
        <f t="shared" si="723"/>
        <v>#VALUE!</v>
      </c>
      <c r="LL50" s="295" t="e">
        <f t="shared" si="723"/>
        <v>#VALUE!</v>
      </c>
      <c r="LM50" s="295" t="e">
        <f t="shared" si="723"/>
        <v>#VALUE!</v>
      </c>
      <c r="LN50" s="295" t="e">
        <f t="shared" si="723"/>
        <v>#VALUE!</v>
      </c>
      <c r="LO50" s="295" t="e">
        <f t="shared" si="723"/>
        <v>#VALUE!</v>
      </c>
      <c r="LP50" s="295" t="e">
        <f t="shared" si="723"/>
        <v>#VALUE!</v>
      </c>
      <c r="LQ50" s="295" t="e">
        <f t="shared" si="723"/>
        <v>#VALUE!</v>
      </c>
      <c r="LR50" s="295" t="e">
        <f t="shared" si="723"/>
        <v>#VALUE!</v>
      </c>
      <c r="LS50" s="295" t="e">
        <f t="shared" si="723"/>
        <v>#VALUE!</v>
      </c>
      <c r="LT50" s="295" t="e">
        <f t="shared" si="723"/>
        <v>#VALUE!</v>
      </c>
      <c r="LU50" s="295" t="e">
        <f t="shared" si="723"/>
        <v>#VALUE!</v>
      </c>
      <c r="LV50" s="295" t="e">
        <f t="shared" si="723"/>
        <v>#VALUE!</v>
      </c>
      <c r="LW50" s="295" t="e">
        <f t="shared" si="723"/>
        <v>#VALUE!</v>
      </c>
      <c r="LX50" s="295" t="e">
        <f t="shared" si="723"/>
        <v>#VALUE!</v>
      </c>
      <c r="LY50" s="295" t="e">
        <f t="shared" si="723"/>
        <v>#VALUE!</v>
      </c>
      <c r="LZ50" s="295" t="e">
        <f t="shared" si="723"/>
        <v>#VALUE!</v>
      </c>
      <c r="MA50" s="295" t="e">
        <f t="shared" si="723"/>
        <v>#VALUE!</v>
      </c>
      <c r="MB50" s="295" t="e">
        <f t="shared" si="723"/>
        <v>#VALUE!</v>
      </c>
      <c r="MC50" s="295" t="e">
        <f t="shared" si="723"/>
        <v>#VALUE!</v>
      </c>
      <c r="MD50" s="295" t="e">
        <f t="shared" si="723"/>
        <v>#VALUE!</v>
      </c>
      <c r="ME50" s="295" t="e">
        <f t="shared" si="723"/>
        <v>#VALUE!</v>
      </c>
      <c r="MF50" s="295" t="e">
        <f t="shared" si="723"/>
        <v>#VALUE!</v>
      </c>
      <c r="MG50" s="295" t="e">
        <f t="shared" si="723"/>
        <v>#VALUE!</v>
      </c>
      <c r="MH50" s="295" t="e">
        <f t="shared" si="723"/>
        <v>#VALUE!</v>
      </c>
      <c r="MI50" s="295" t="e">
        <f t="shared" si="723"/>
        <v>#VALUE!</v>
      </c>
      <c r="MJ50" s="295" t="e">
        <f t="shared" si="723"/>
        <v>#VALUE!</v>
      </c>
      <c r="MK50" s="295" t="e">
        <f t="shared" si="723"/>
        <v>#VALUE!</v>
      </c>
      <c r="ML50" s="295" t="e">
        <f t="shared" si="723"/>
        <v>#VALUE!</v>
      </c>
      <c r="MM50" s="295" t="e">
        <f t="shared" si="723"/>
        <v>#VALUE!</v>
      </c>
      <c r="MN50" s="295" t="e">
        <f t="shared" si="723"/>
        <v>#VALUE!</v>
      </c>
      <c r="MO50" s="295" t="e">
        <f t="shared" ref="MO50:OZ50" si="724">+IF(MO47&gt;$QF$47,"N/A",IF(MO47&lt;$KA$77,"N/A",MO48))</f>
        <v>#VALUE!</v>
      </c>
      <c r="MP50" s="295" t="e">
        <f t="shared" si="724"/>
        <v>#VALUE!</v>
      </c>
      <c r="MQ50" s="295" t="e">
        <f t="shared" si="724"/>
        <v>#VALUE!</v>
      </c>
      <c r="MR50" s="295" t="e">
        <f t="shared" si="724"/>
        <v>#VALUE!</v>
      </c>
      <c r="MS50" s="295" t="e">
        <f t="shared" si="724"/>
        <v>#VALUE!</v>
      </c>
      <c r="MT50" s="295" t="e">
        <f t="shared" si="724"/>
        <v>#VALUE!</v>
      </c>
      <c r="MU50" s="295" t="e">
        <f t="shared" si="724"/>
        <v>#VALUE!</v>
      </c>
      <c r="MV50" s="295" t="e">
        <f t="shared" si="724"/>
        <v>#VALUE!</v>
      </c>
      <c r="MW50" s="295" t="e">
        <f t="shared" si="724"/>
        <v>#VALUE!</v>
      </c>
      <c r="MX50" s="295" t="e">
        <f t="shared" si="724"/>
        <v>#VALUE!</v>
      </c>
      <c r="MY50" s="295" t="e">
        <f t="shared" si="724"/>
        <v>#VALUE!</v>
      </c>
      <c r="MZ50" s="295" t="e">
        <f t="shared" si="724"/>
        <v>#VALUE!</v>
      </c>
      <c r="NA50" s="295" t="e">
        <f t="shared" si="724"/>
        <v>#VALUE!</v>
      </c>
      <c r="NB50" s="295" t="e">
        <f t="shared" si="724"/>
        <v>#VALUE!</v>
      </c>
      <c r="NC50" s="295" t="e">
        <f t="shared" si="724"/>
        <v>#VALUE!</v>
      </c>
      <c r="ND50" s="295" t="e">
        <f t="shared" si="724"/>
        <v>#VALUE!</v>
      </c>
      <c r="NE50" s="295" t="e">
        <f t="shared" si="724"/>
        <v>#VALUE!</v>
      </c>
      <c r="NF50" s="295" t="e">
        <f t="shared" si="724"/>
        <v>#VALUE!</v>
      </c>
      <c r="NG50" s="295" t="e">
        <f t="shared" si="724"/>
        <v>#VALUE!</v>
      </c>
      <c r="NH50" s="295" t="e">
        <f t="shared" si="724"/>
        <v>#VALUE!</v>
      </c>
      <c r="NI50" s="295" t="e">
        <f t="shared" si="724"/>
        <v>#VALUE!</v>
      </c>
      <c r="NJ50" s="295" t="e">
        <f t="shared" si="724"/>
        <v>#VALUE!</v>
      </c>
      <c r="NK50" s="295" t="e">
        <f t="shared" si="724"/>
        <v>#VALUE!</v>
      </c>
      <c r="NL50" s="295" t="e">
        <f t="shared" si="724"/>
        <v>#VALUE!</v>
      </c>
      <c r="NM50" s="295" t="e">
        <f t="shared" si="724"/>
        <v>#VALUE!</v>
      </c>
      <c r="NN50" s="295" t="e">
        <f t="shared" si="724"/>
        <v>#VALUE!</v>
      </c>
      <c r="NO50" s="295" t="e">
        <f t="shared" si="724"/>
        <v>#VALUE!</v>
      </c>
      <c r="NP50" s="295" t="e">
        <f t="shared" si="724"/>
        <v>#VALUE!</v>
      </c>
      <c r="NQ50" s="295" t="e">
        <f t="shared" si="724"/>
        <v>#VALUE!</v>
      </c>
      <c r="NR50" s="295" t="e">
        <f t="shared" si="724"/>
        <v>#VALUE!</v>
      </c>
      <c r="NS50" s="295" t="e">
        <f t="shared" si="724"/>
        <v>#VALUE!</v>
      </c>
      <c r="NT50" s="295" t="e">
        <f t="shared" si="724"/>
        <v>#VALUE!</v>
      </c>
      <c r="NU50" s="295" t="e">
        <f t="shared" si="724"/>
        <v>#VALUE!</v>
      </c>
      <c r="NV50" s="295" t="e">
        <f t="shared" si="724"/>
        <v>#VALUE!</v>
      </c>
      <c r="NW50" s="295" t="e">
        <f t="shared" si="724"/>
        <v>#VALUE!</v>
      </c>
      <c r="NX50" s="295" t="e">
        <f t="shared" si="724"/>
        <v>#VALUE!</v>
      </c>
      <c r="NY50" s="295" t="e">
        <f t="shared" si="724"/>
        <v>#VALUE!</v>
      </c>
      <c r="NZ50" s="295" t="e">
        <f t="shared" si="724"/>
        <v>#VALUE!</v>
      </c>
      <c r="OA50" s="295" t="e">
        <f t="shared" si="724"/>
        <v>#VALUE!</v>
      </c>
      <c r="OB50" s="295" t="e">
        <f t="shared" si="724"/>
        <v>#VALUE!</v>
      </c>
      <c r="OC50" s="295" t="e">
        <f t="shared" si="724"/>
        <v>#VALUE!</v>
      </c>
      <c r="OD50" s="295" t="e">
        <f t="shared" si="724"/>
        <v>#VALUE!</v>
      </c>
      <c r="OE50" s="295" t="e">
        <f t="shared" si="724"/>
        <v>#VALUE!</v>
      </c>
      <c r="OF50" s="295" t="e">
        <f t="shared" si="724"/>
        <v>#VALUE!</v>
      </c>
      <c r="OG50" s="295" t="e">
        <f t="shared" si="724"/>
        <v>#VALUE!</v>
      </c>
      <c r="OH50" s="295" t="e">
        <f t="shared" si="724"/>
        <v>#VALUE!</v>
      </c>
      <c r="OI50" s="295" t="e">
        <f t="shared" si="724"/>
        <v>#VALUE!</v>
      </c>
      <c r="OJ50" s="295" t="e">
        <f t="shared" si="724"/>
        <v>#VALUE!</v>
      </c>
      <c r="OK50" s="295" t="e">
        <f t="shared" si="724"/>
        <v>#VALUE!</v>
      </c>
      <c r="OL50" s="295" t="e">
        <f t="shared" si="724"/>
        <v>#VALUE!</v>
      </c>
      <c r="OM50" s="295" t="e">
        <f t="shared" si="724"/>
        <v>#VALUE!</v>
      </c>
      <c r="ON50" s="295" t="e">
        <f t="shared" si="724"/>
        <v>#VALUE!</v>
      </c>
      <c r="OO50" s="295" t="e">
        <f t="shared" si="724"/>
        <v>#VALUE!</v>
      </c>
      <c r="OP50" s="295" t="e">
        <f t="shared" si="724"/>
        <v>#VALUE!</v>
      </c>
      <c r="OQ50" s="295" t="e">
        <f t="shared" si="724"/>
        <v>#VALUE!</v>
      </c>
      <c r="OR50" s="295" t="e">
        <f t="shared" si="724"/>
        <v>#VALUE!</v>
      </c>
      <c r="OS50" s="295" t="e">
        <f t="shared" si="724"/>
        <v>#VALUE!</v>
      </c>
      <c r="OT50" s="295" t="e">
        <f t="shared" si="724"/>
        <v>#VALUE!</v>
      </c>
      <c r="OU50" s="295" t="e">
        <f t="shared" si="724"/>
        <v>#VALUE!</v>
      </c>
      <c r="OV50" s="295" t="e">
        <f t="shared" si="724"/>
        <v>#VALUE!</v>
      </c>
      <c r="OW50" s="295" t="e">
        <f t="shared" si="724"/>
        <v>#VALUE!</v>
      </c>
      <c r="OX50" s="295" t="e">
        <f t="shared" si="724"/>
        <v>#VALUE!</v>
      </c>
      <c r="OY50" s="295" t="e">
        <f t="shared" si="724"/>
        <v>#VALUE!</v>
      </c>
      <c r="OZ50" s="295" t="e">
        <f t="shared" si="724"/>
        <v>#VALUE!</v>
      </c>
      <c r="PA50" s="295" t="e">
        <f t="shared" ref="PA50:QF50" si="725">+IF(PA47&gt;$QF$47,"N/A",IF(PA47&lt;$KA$77,"N/A",PA48))</f>
        <v>#VALUE!</v>
      </c>
      <c r="PB50" s="295" t="e">
        <f t="shared" si="725"/>
        <v>#VALUE!</v>
      </c>
      <c r="PC50" s="295" t="e">
        <f t="shared" si="725"/>
        <v>#VALUE!</v>
      </c>
      <c r="PD50" s="295" t="e">
        <f t="shared" si="725"/>
        <v>#VALUE!</v>
      </c>
      <c r="PE50" s="295" t="e">
        <f t="shared" si="725"/>
        <v>#VALUE!</v>
      </c>
      <c r="PF50" s="295" t="e">
        <f t="shared" si="725"/>
        <v>#VALUE!</v>
      </c>
      <c r="PG50" s="295" t="e">
        <f t="shared" si="725"/>
        <v>#VALUE!</v>
      </c>
      <c r="PH50" s="295" t="e">
        <f t="shared" si="725"/>
        <v>#VALUE!</v>
      </c>
      <c r="PI50" s="295" t="e">
        <f t="shared" si="725"/>
        <v>#VALUE!</v>
      </c>
      <c r="PJ50" s="295" t="e">
        <f t="shared" si="725"/>
        <v>#VALUE!</v>
      </c>
      <c r="PK50" s="295" t="e">
        <f t="shared" si="725"/>
        <v>#VALUE!</v>
      </c>
      <c r="PL50" s="295" t="e">
        <f t="shared" si="725"/>
        <v>#VALUE!</v>
      </c>
      <c r="PM50" s="295" t="e">
        <f t="shared" si="725"/>
        <v>#VALUE!</v>
      </c>
      <c r="PN50" s="295" t="e">
        <f t="shared" si="725"/>
        <v>#VALUE!</v>
      </c>
      <c r="PO50" s="295" t="e">
        <f t="shared" si="725"/>
        <v>#VALUE!</v>
      </c>
      <c r="PP50" s="295" t="e">
        <f t="shared" si="725"/>
        <v>#VALUE!</v>
      </c>
      <c r="PQ50" s="295" t="e">
        <f t="shared" si="725"/>
        <v>#VALUE!</v>
      </c>
      <c r="PR50" s="295" t="e">
        <f t="shared" si="725"/>
        <v>#VALUE!</v>
      </c>
      <c r="PS50" s="295" t="e">
        <f t="shared" si="725"/>
        <v>#VALUE!</v>
      </c>
      <c r="PT50" s="295" t="e">
        <f t="shared" si="725"/>
        <v>#VALUE!</v>
      </c>
      <c r="PU50" s="295" t="e">
        <f t="shared" si="725"/>
        <v>#VALUE!</v>
      </c>
      <c r="PV50" s="295" t="e">
        <f t="shared" si="725"/>
        <v>#VALUE!</v>
      </c>
      <c r="PW50" s="295" t="e">
        <f t="shared" si="725"/>
        <v>#VALUE!</v>
      </c>
      <c r="PX50" s="295" t="e">
        <f t="shared" si="725"/>
        <v>#VALUE!</v>
      </c>
      <c r="PY50" s="295" t="e">
        <f t="shared" si="725"/>
        <v>#VALUE!</v>
      </c>
      <c r="PZ50" s="295" t="e">
        <f t="shared" si="725"/>
        <v>#VALUE!</v>
      </c>
      <c r="QA50" s="295" t="e">
        <f t="shared" si="725"/>
        <v>#VALUE!</v>
      </c>
      <c r="QB50" s="295" t="e">
        <f t="shared" si="725"/>
        <v>#VALUE!</v>
      </c>
      <c r="QC50" s="295" t="e">
        <f t="shared" si="725"/>
        <v>#VALUE!</v>
      </c>
      <c r="QD50" s="295" t="e">
        <f t="shared" si="725"/>
        <v>#VALUE!</v>
      </c>
      <c r="QE50" s="295" t="e">
        <f t="shared" si="725"/>
        <v>#VALUE!</v>
      </c>
      <c r="QF50" s="295" t="e">
        <f t="shared" si="725"/>
        <v>#VALUE!</v>
      </c>
    </row>
    <row r="51" spans="1:448" ht="12.75" customHeight="1">
      <c r="A51" s="172"/>
      <c r="B51" s="358" t="str">
        <f>IF(F12="","",F12)</f>
        <v>Data 1</v>
      </c>
      <c r="C51" s="35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61"/>
      <c r="Z51" s="361"/>
      <c r="AA51" s="359" t="str">
        <f>IF(G12="","",G12)</f>
        <v>Data 2</v>
      </c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60"/>
      <c r="BQ51" s="173"/>
      <c r="BR51" s="4"/>
      <c r="BS51" s="4"/>
      <c r="DR51" s="366" t="s">
        <v>206</v>
      </c>
      <c r="DS51" s="367"/>
      <c r="DT51" s="187">
        <v>-3</v>
      </c>
      <c r="DU51" s="187">
        <f>DT51+0.0375</f>
        <v>-2.9624999999999999</v>
      </c>
      <c r="DV51" s="187">
        <f t="shared" ref="DV51:GG51" si="726">DU51+0.0375</f>
        <v>-2.9249999999999998</v>
      </c>
      <c r="DW51" s="187">
        <f t="shared" si="726"/>
        <v>-2.8874999999999997</v>
      </c>
      <c r="DX51" s="187">
        <f t="shared" si="726"/>
        <v>-2.8499999999999996</v>
      </c>
      <c r="DY51" s="187">
        <f t="shared" si="726"/>
        <v>-2.8124999999999996</v>
      </c>
      <c r="DZ51" s="187">
        <f t="shared" si="726"/>
        <v>-2.7749999999999995</v>
      </c>
      <c r="EA51" s="187">
        <f t="shared" si="726"/>
        <v>-2.7374999999999994</v>
      </c>
      <c r="EB51" s="187">
        <f t="shared" si="726"/>
        <v>-2.6999999999999993</v>
      </c>
      <c r="EC51" s="187">
        <f t="shared" si="726"/>
        <v>-2.6624999999999992</v>
      </c>
      <c r="ED51" s="187">
        <f t="shared" si="726"/>
        <v>-2.6249999999999991</v>
      </c>
      <c r="EE51" s="187">
        <f t="shared" si="726"/>
        <v>-2.587499999999999</v>
      </c>
      <c r="EF51" s="187">
        <f t="shared" si="726"/>
        <v>-2.5499999999999989</v>
      </c>
      <c r="EG51" s="187">
        <f t="shared" si="726"/>
        <v>-2.5124999999999988</v>
      </c>
      <c r="EH51" s="187">
        <f t="shared" si="726"/>
        <v>-2.4749999999999988</v>
      </c>
      <c r="EI51" s="187">
        <f t="shared" si="726"/>
        <v>-2.4374999999999987</v>
      </c>
      <c r="EJ51" s="187">
        <f t="shared" si="726"/>
        <v>-2.3999999999999986</v>
      </c>
      <c r="EK51" s="187">
        <f t="shared" si="726"/>
        <v>-2.3624999999999985</v>
      </c>
      <c r="EL51" s="187">
        <f t="shared" si="726"/>
        <v>-2.3249999999999984</v>
      </c>
      <c r="EM51" s="187">
        <f t="shared" si="726"/>
        <v>-2.2874999999999983</v>
      </c>
      <c r="EN51" s="187">
        <f t="shared" si="726"/>
        <v>-2.2499999999999982</v>
      </c>
      <c r="EO51" s="187">
        <f t="shared" si="726"/>
        <v>-2.2124999999999981</v>
      </c>
      <c r="EP51" s="187">
        <f t="shared" si="726"/>
        <v>-2.174999999999998</v>
      </c>
      <c r="EQ51" s="187">
        <f t="shared" si="726"/>
        <v>-2.137499999999998</v>
      </c>
      <c r="ER51" s="187">
        <f t="shared" si="726"/>
        <v>-2.0999999999999979</v>
      </c>
      <c r="ES51" s="187">
        <f t="shared" si="726"/>
        <v>-2.0624999999999978</v>
      </c>
      <c r="ET51" s="187">
        <f t="shared" si="726"/>
        <v>-2.0249999999999977</v>
      </c>
      <c r="EU51" s="187">
        <f t="shared" si="726"/>
        <v>-1.9874999999999976</v>
      </c>
      <c r="EV51" s="187">
        <f t="shared" si="726"/>
        <v>-1.9499999999999975</v>
      </c>
      <c r="EW51" s="187">
        <f t="shared" si="726"/>
        <v>-1.9124999999999974</v>
      </c>
      <c r="EX51" s="187">
        <f t="shared" si="726"/>
        <v>-1.8749999999999973</v>
      </c>
      <c r="EY51" s="187">
        <f t="shared" si="726"/>
        <v>-1.8374999999999972</v>
      </c>
      <c r="EZ51" s="187">
        <f t="shared" si="726"/>
        <v>-1.7999999999999972</v>
      </c>
      <c r="FA51" s="187">
        <f t="shared" si="726"/>
        <v>-1.7624999999999971</v>
      </c>
      <c r="FB51" s="187">
        <f t="shared" si="726"/>
        <v>-1.724999999999997</v>
      </c>
      <c r="FC51" s="187">
        <f t="shared" si="726"/>
        <v>-1.6874999999999969</v>
      </c>
      <c r="FD51" s="187">
        <f t="shared" si="726"/>
        <v>-1.6499999999999968</v>
      </c>
      <c r="FE51" s="187">
        <f t="shared" si="726"/>
        <v>-1.6124999999999967</v>
      </c>
      <c r="FF51" s="187">
        <f t="shared" si="726"/>
        <v>-1.5749999999999966</v>
      </c>
      <c r="FG51" s="187">
        <f t="shared" si="726"/>
        <v>-1.5374999999999965</v>
      </c>
      <c r="FH51" s="187">
        <f t="shared" si="726"/>
        <v>-1.4999999999999964</v>
      </c>
      <c r="FI51" s="187">
        <f t="shared" si="726"/>
        <v>-1.4624999999999964</v>
      </c>
      <c r="FJ51" s="187">
        <f t="shared" si="726"/>
        <v>-1.4249999999999963</v>
      </c>
      <c r="FK51" s="187">
        <f t="shared" si="726"/>
        <v>-1.3874999999999962</v>
      </c>
      <c r="FL51" s="187">
        <f t="shared" si="726"/>
        <v>-1.3499999999999961</v>
      </c>
      <c r="FM51" s="187">
        <f t="shared" si="726"/>
        <v>-1.312499999999996</v>
      </c>
      <c r="FN51" s="187">
        <f t="shared" si="726"/>
        <v>-1.2749999999999959</v>
      </c>
      <c r="FO51" s="187">
        <f t="shared" si="726"/>
        <v>-1.2374999999999958</v>
      </c>
      <c r="FP51" s="187">
        <f t="shared" si="726"/>
        <v>-1.1999999999999957</v>
      </c>
      <c r="FQ51" s="187">
        <f t="shared" si="726"/>
        <v>-1.1624999999999956</v>
      </c>
      <c r="FR51" s="187">
        <f t="shared" si="726"/>
        <v>-1.1249999999999956</v>
      </c>
      <c r="FS51" s="187">
        <f t="shared" si="726"/>
        <v>-1.0874999999999955</v>
      </c>
      <c r="FT51" s="187">
        <f t="shared" si="726"/>
        <v>-1.0499999999999954</v>
      </c>
      <c r="FU51" s="187">
        <f t="shared" si="726"/>
        <v>-1.0124999999999953</v>
      </c>
      <c r="FV51" s="187">
        <f t="shared" si="726"/>
        <v>-0.97499999999999531</v>
      </c>
      <c r="FW51" s="187">
        <f t="shared" si="726"/>
        <v>-0.93749999999999534</v>
      </c>
      <c r="FX51" s="187">
        <f t="shared" si="726"/>
        <v>-0.89999999999999536</v>
      </c>
      <c r="FY51" s="187">
        <f t="shared" si="726"/>
        <v>-0.86249999999999538</v>
      </c>
      <c r="FZ51" s="187">
        <f t="shared" si="726"/>
        <v>-0.8249999999999954</v>
      </c>
      <c r="GA51" s="187">
        <f t="shared" si="726"/>
        <v>-0.78749999999999543</v>
      </c>
      <c r="GB51" s="187">
        <f t="shared" si="726"/>
        <v>-0.74999999999999545</v>
      </c>
      <c r="GC51" s="187">
        <f t="shared" si="726"/>
        <v>-0.71249999999999547</v>
      </c>
      <c r="GD51" s="187">
        <f t="shared" si="726"/>
        <v>-0.67499999999999549</v>
      </c>
      <c r="GE51" s="187">
        <f t="shared" si="726"/>
        <v>-0.63749999999999551</v>
      </c>
      <c r="GF51" s="187">
        <f t="shared" si="726"/>
        <v>-0.59999999999999554</v>
      </c>
      <c r="GG51" s="187">
        <f t="shared" si="726"/>
        <v>-0.56249999999999556</v>
      </c>
      <c r="GH51" s="187">
        <f t="shared" ref="GH51:IS51" si="727">GG51+0.0375</f>
        <v>-0.52499999999999558</v>
      </c>
      <c r="GI51" s="187">
        <f t="shared" si="727"/>
        <v>-0.4874999999999956</v>
      </c>
      <c r="GJ51" s="187">
        <f t="shared" si="727"/>
        <v>-0.44999999999999563</v>
      </c>
      <c r="GK51" s="187">
        <f t="shared" si="727"/>
        <v>-0.41249999999999565</v>
      </c>
      <c r="GL51" s="187">
        <f t="shared" si="727"/>
        <v>-0.37499999999999567</v>
      </c>
      <c r="GM51" s="187">
        <f t="shared" si="727"/>
        <v>-0.33749999999999569</v>
      </c>
      <c r="GN51" s="187">
        <f t="shared" si="727"/>
        <v>-0.29999999999999571</v>
      </c>
      <c r="GO51" s="187">
        <f t="shared" si="727"/>
        <v>-0.26249999999999574</v>
      </c>
      <c r="GP51" s="187">
        <f t="shared" si="727"/>
        <v>-0.22499999999999573</v>
      </c>
      <c r="GQ51" s="187">
        <f t="shared" si="727"/>
        <v>-0.18749999999999573</v>
      </c>
      <c r="GR51" s="187">
        <f t="shared" si="727"/>
        <v>-0.14999999999999572</v>
      </c>
      <c r="GS51" s="187">
        <f t="shared" si="727"/>
        <v>-0.11249999999999571</v>
      </c>
      <c r="GT51" s="187">
        <f t="shared" si="727"/>
        <v>-7.4999999999995709E-2</v>
      </c>
      <c r="GU51" s="187">
        <f t="shared" si="727"/>
        <v>-3.749999999999571E-2</v>
      </c>
      <c r="GV51" s="187">
        <f t="shared" si="727"/>
        <v>4.2882364326146671E-15</v>
      </c>
      <c r="GW51" s="187">
        <f t="shared" si="727"/>
        <v>3.7500000000004287E-2</v>
      </c>
      <c r="GX51" s="187">
        <f t="shared" si="727"/>
        <v>7.5000000000004285E-2</v>
      </c>
      <c r="GY51" s="187">
        <f t="shared" si="727"/>
        <v>0.11250000000000429</v>
      </c>
      <c r="GZ51" s="187">
        <f t="shared" si="727"/>
        <v>0.1500000000000043</v>
      </c>
      <c r="HA51" s="187">
        <f t="shared" si="727"/>
        <v>0.1875000000000043</v>
      </c>
      <c r="HB51" s="187">
        <f t="shared" si="727"/>
        <v>0.22500000000000431</v>
      </c>
      <c r="HC51" s="187">
        <f t="shared" si="727"/>
        <v>0.26250000000000429</v>
      </c>
      <c r="HD51" s="187">
        <f t="shared" si="727"/>
        <v>0.30000000000000426</v>
      </c>
      <c r="HE51" s="187">
        <f t="shared" si="727"/>
        <v>0.33750000000000424</v>
      </c>
      <c r="HF51" s="187">
        <f t="shared" si="727"/>
        <v>0.37500000000000422</v>
      </c>
      <c r="HG51" s="187">
        <f t="shared" si="727"/>
        <v>0.4125000000000042</v>
      </c>
      <c r="HH51" s="187">
        <f t="shared" si="727"/>
        <v>0.45000000000000417</v>
      </c>
      <c r="HI51" s="187">
        <f t="shared" si="727"/>
        <v>0.48750000000000415</v>
      </c>
      <c r="HJ51" s="187">
        <f t="shared" si="727"/>
        <v>0.52500000000000413</v>
      </c>
      <c r="HK51" s="187">
        <f t="shared" si="727"/>
        <v>0.56250000000000411</v>
      </c>
      <c r="HL51" s="187">
        <f t="shared" si="727"/>
        <v>0.60000000000000409</v>
      </c>
      <c r="HM51" s="187">
        <f t="shared" si="727"/>
        <v>0.63750000000000406</v>
      </c>
      <c r="HN51" s="187">
        <f t="shared" si="727"/>
        <v>0.67500000000000404</v>
      </c>
      <c r="HO51" s="187">
        <f t="shared" si="727"/>
        <v>0.71250000000000402</v>
      </c>
      <c r="HP51" s="187">
        <f t="shared" si="727"/>
        <v>0.750000000000004</v>
      </c>
      <c r="HQ51" s="187">
        <f t="shared" si="727"/>
        <v>0.78750000000000397</v>
      </c>
      <c r="HR51" s="187">
        <f t="shared" si="727"/>
        <v>0.82500000000000395</v>
      </c>
      <c r="HS51" s="187">
        <f t="shared" si="727"/>
        <v>0.86250000000000393</v>
      </c>
      <c r="HT51" s="187">
        <f t="shared" si="727"/>
        <v>0.90000000000000391</v>
      </c>
      <c r="HU51" s="187">
        <f t="shared" si="727"/>
        <v>0.93750000000000389</v>
      </c>
      <c r="HV51" s="187">
        <f t="shared" si="727"/>
        <v>0.97500000000000386</v>
      </c>
      <c r="HW51" s="187">
        <f t="shared" si="727"/>
        <v>1.012500000000004</v>
      </c>
      <c r="HX51" s="187">
        <f t="shared" si="727"/>
        <v>1.050000000000004</v>
      </c>
      <c r="HY51" s="187">
        <f t="shared" si="727"/>
        <v>1.0875000000000041</v>
      </c>
      <c r="HZ51" s="187">
        <f t="shared" si="727"/>
        <v>1.1250000000000042</v>
      </c>
      <c r="IA51" s="187">
        <f t="shared" si="727"/>
        <v>1.1625000000000043</v>
      </c>
      <c r="IB51" s="187">
        <f t="shared" si="727"/>
        <v>1.2000000000000044</v>
      </c>
      <c r="IC51" s="187">
        <f t="shared" si="727"/>
        <v>1.2375000000000045</v>
      </c>
      <c r="ID51" s="187">
        <f t="shared" si="727"/>
        <v>1.2750000000000046</v>
      </c>
      <c r="IE51" s="187">
        <f t="shared" si="727"/>
        <v>1.3125000000000047</v>
      </c>
      <c r="IF51" s="187">
        <f t="shared" si="727"/>
        <v>1.3500000000000048</v>
      </c>
      <c r="IG51" s="187">
        <f t="shared" si="727"/>
        <v>1.3875000000000048</v>
      </c>
      <c r="IH51" s="187">
        <f t="shared" si="727"/>
        <v>1.4250000000000049</v>
      </c>
      <c r="II51" s="187">
        <f t="shared" si="727"/>
        <v>1.462500000000005</v>
      </c>
      <c r="IJ51" s="187">
        <f t="shared" si="727"/>
        <v>1.5000000000000051</v>
      </c>
      <c r="IK51" s="187">
        <f t="shared" si="727"/>
        <v>1.5375000000000052</v>
      </c>
      <c r="IL51" s="187">
        <f t="shared" si="727"/>
        <v>1.5750000000000053</v>
      </c>
      <c r="IM51" s="187">
        <f t="shared" si="727"/>
        <v>1.6125000000000054</v>
      </c>
      <c r="IN51" s="187">
        <f t="shared" si="727"/>
        <v>1.6500000000000055</v>
      </c>
      <c r="IO51" s="187">
        <f t="shared" si="727"/>
        <v>1.6875000000000056</v>
      </c>
      <c r="IP51" s="187">
        <f t="shared" si="727"/>
        <v>1.7250000000000056</v>
      </c>
      <c r="IQ51" s="187">
        <f t="shared" si="727"/>
        <v>1.7625000000000057</v>
      </c>
      <c r="IR51" s="187">
        <f t="shared" si="727"/>
        <v>1.8000000000000058</v>
      </c>
      <c r="IS51" s="187">
        <f t="shared" si="727"/>
        <v>1.8375000000000059</v>
      </c>
      <c r="IT51" s="187">
        <f t="shared" ref="IT51:JX51" si="728">IS51+0.0375</f>
        <v>1.875000000000006</v>
      </c>
      <c r="IU51" s="187">
        <f t="shared" si="728"/>
        <v>1.9125000000000061</v>
      </c>
      <c r="IV51" s="187">
        <f t="shared" si="728"/>
        <v>1.9500000000000062</v>
      </c>
      <c r="IW51" s="187">
        <f t="shared" si="728"/>
        <v>1.9875000000000063</v>
      </c>
      <c r="IX51" s="187">
        <f t="shared" si="728"/>
        <v>2.0250000000000061</v>
      </c>
      <c r="IY51" s="187">
        <f t="shared" si="728"/>
        <v>2.0625000000000062</v>
      </c>
      <c r="IZ51" s="187">
        <f t="shared" si="728"/>
        <v>2.1000000000000063</v>
      </c>
      <c r="JA51" s="187">
        <f t="shared" si="728"/>
        <v>2.1375000000000064</v>
      </c>
      <c r="JB51" s="187">
        <f t="shared" si="728"/>
        <v>2.1750000000000065</v>
      </c>
      <c r="JC51" s="187">
        <f t="shared" si="728"/>
        <v>2.2125000000000066</v>
      </c>
      <c r="JD51" s="187">
        <f t="shared" si="728"/>
        <v>2.2500000000000067</v>
      </c>
      <c r="JE51" s="187">
        <f t="shared" si="728"/>
        <v>2.2875000000000068</v>
      </c>
      <c r="JF51" s="187">
        <f t="shared" si="728"/>
        <v>2.3250000000000068</v>
      </c>
      <c r="JG51" s="187">
        <f t="shared" si="728"/>
        <v>2.3625000000000069</v>
      </c>
      <c r="JH51" s="187">
        <f t="shared" si="728"/>
        <v>2.400000000000007</v>
      </c>
      <c r="JI51" s="187">
        <f t="shared" si="728"/>
        <v>2.4375000000000071</v>
      </c>
      <c r="JJ51" s="187">
        <f t="shared" si="728"/>
        <v>2.4750000000000072</v>
      </c>
      <c r="JK51" s="187">
        <f t="shared" si="728"/>
        <v>2.5125000000000073</v>
      </c>
      <c r="JL51" s="187">
        <f t="shared" si="728"/>
        <v>2.5500000000000074</v>
      </c>
      <c r="JM51" s="187">
        <f t="shared" si="728"/>
        <v>2.5875000000000075</v>
      </c>
      <c r="JN51" s="187">
        <f t="shared" si="728"/>
        <v>2.6250000000000075</v>
      </c>
      <c r="JO51" s="187">
        <f t="shared" si="728"/>
        <v>2.6625000000000076</v>
      </c>
      <c r="JP51" s="187">
        <f t="shared" si="728"/>
        <v>2.7000000000000077</v>
      </c>
      <c r="JQ51" s="187">
        <f t="shared" si="728"/>
        <v>2.7375000000000078</v>
      </c>
      <c r="JR51" s="187">
        <f t="shared" si="728"/>
        <v>2.7750000000000079</v>
      </c>
      <c r="JS51" s="187">
        <f t="shared" si="728"/>
        <v>2.812500000000008</v>
      </c>
      <c r="JT51" s="187">
        <f t="shared" si="728"/>
        <v>2.8500000000000081</v>
      </c>
      <c r="JU51" s="187">
        <f t="shared" si="728"/>
        <v>2.8875000000000082</v>
      </c>
      <c r="JV51" s="187">
        <f t="shared" si="728"/>
        <v>2.9250000000000083</v>
      </c>
      <c r="JW51" s="187">
        <f t="shared" si="728"/>
        <v>2.9625000000000083</v>
      </c>
      <c r="JX51" s="188">
        <f t="shared" si="728"/>
        <v>3.0000000000000084</v>
      </c>
      <c r="JZ51" s="366" t="s">
        <v>206</v>
      </c>
      <c r="KA51" s="367"/>
      <c r="KB51" s="187">
        <v>-3</v>
      </c>
      <c r="KC51" s="187">
        <f>KB51+0.0375</f>
        <v>-2.9624999999999999</v>
      </c>
      <c r="KD51" s="187">
        <f t="shared" ref="KD51:MO51" si="729">KC51+0.0375</f>
        <v>-2.9249999999999998</v>
      </c>
      <c r="KE51" s="187">
        <f t="shared" si="729"/>
        <v>-2.8874999999999997</v>
      </c>
      <c r="KF51" s="187">
        <f t="shared" si="729"/>
        <v>-2.8499999999999996</v>
      </c>
      <c r="KG51" s="187">
        <f t="shared" si="729"/>
        <v>-2.8124999999999996</v>
      </c>
      <c r="KH51" s="187">
        <f t="shared" si="729"/>
        <v>-2.7749999999999995</v>
      </c>
      <c r="KI51" s="187">
        <f t="shared" si="729"/>
        <v>-2.7374999999999994</v>
      </c>
      <c r="KJ51" s="187">
        <f t="shared" si="729"/>
        <v>-2.6999999999999993</v>
      </c>
      <c r="KK51" s="187">
        <f t="shared" si="729"/>
        <v>-2.6624999999999992</v>
      </c>
      <c r="KL51" s="187">
        <f t="shared" si="729"/>
        <v>-2.6249999999999991</v>
      </c>
      <c r="KM51" s="187">
        <f t="shared" si="729"/>
        <v>-2.587499999999999</v>
      </c>
      <c r="KN51" s="187">
        <f t="shared" si="729"/>
        <v>-2.5499999999999989</v>
      </c>
      <c r="KO51" s="187">
        <f t="shared" si="729"/>
        <v>-2.5124999999999988</v>
      </c>
      <c r="KP51" s="187">
        <f t="shared" si="729"/>
        <v>-2.4749999999999988</v>
      </c>
      <c r="KQ51" s="187">
        <f t="shared" si="729"/>
        <v>-2.4374999999999987</v>
      </c>
      <c r="KR51" s="187">
        <f t="shared" si="729"/>
        <v>-2.3999999999999986</v>
      </c>
      <c r="KS51" s="187">
        <f t="shared" si="729"/>
        <v>-2.3624999999999985</v>
      </c>
      <c r="KT51" s="187">
        <f t="shared" si="729"/>
        <v>-2.3249999999999984</v>
      </c>
      <c r="KU51" s="187">
        <f t="shared" si="729"/>
        <v>-2.2874999999999983</v>
      </c>
      <c r="KV51" s="187">
        <f t="shared" si="729"/>
        <v>-2.2499999999999982</v>
      </c>
      <c r="KW51" s="187">
        <f t="shared" si="729"/>
        <v>-2.2124999999999981</v>
      </c>
      <c r="KX51" s="187">
        <f t="shared" si="729"/>
        <v>-2.174999999999998</v>
      </c>
      <c r="KY51" s="187">
        <f t="shared" si="729"/>
        <v>-2.137499999999998</v>
      </c>
      <c r="KZ51" s="187">
        <f t="shared" si="729"/>
        <v>-2.0999999999999979</v>
      </c>
      <c r="LA51" s="187">
        <f t="shared" si="729"/>
        <v>-2.0624999999999978</v>
      </c>
      <c r="LB51" s="187">
        <f t="shared" si="729"/>
        <v>-2.0249999999999977</v>
      </c>
      <c r="LC51" s="187">
        <f t="shared" si="729"/>
        <v>-1.9874999999999976</v>
      </c>
      <c r="LD51" s="187">
        <f t="shared" si="729"/>
        <v>-1.9499999999999975</v>
      </c>
      <c r="LE51" s="187">
        <f t="shared" si="729"/>
        <v>-1.9124999999999974</v>
      </c>
      <c r="LF51" s="187">
        <f t="shared" si="729"/>
        <v>-1.8749999999999973</v>
      </c>
      <c r="LG51" s="187">
        <f t="shared" si="729"/>
        <v>-1.8374999999999972</v>
      </c>
      <c r="LH51" s="187">
        <f t="shared" si="729"/>
        <v>-1.7999999999999972</v>
      </c>
      <c r="LI51" s="187">
        <f t="shared" si="729"/>
        <v>-1.7624999999999971</v>
      </c>
      <c r="LJ51" s="187">
        <f t="shared" si="729"/>
        <v>-1.724999999999997</v>
      </c>
      <c r="LK51" s="187">
        <f t="shared" si="729"/>
        <v>-1.6874999999999969</v>
      </c>
      <c r="LL51" s="187">
        <f t="shared" si="729"/>
        <v>-1.6499999999999968</v>
      </c>
      <c r="LM51" s="187">
        <f t="shared" si="729"/>
        <v>-1.6124999999999967</v>
      </c>
      <c r="LN51" s="187">
        <f t="shared" si="729"/>
        <v>-1.5749999999999966</v>
      </c>
      <c r="LO51" s="187">
        <f t="shared" si="729"/>
        <v>-1.5374999999999965</v>
      </c>
      <c r="LP51" s="187">
        <f t="shared" si="729"/>
        <v>-1.4999999999999964</v>
      </c>
      <c r="LQ51" s="187">
        <f t="shared" si="729"/>
        <v>-1.4624999999999964</v>
      </c>
      <c r="LR51" s="187">
        <f t="shared" si="729"/>
        <v>-1.4249999999999963</v>
      </c>
      <c r="LS51" s="187">
        <f t="shared" si="729"/>
        <v>-1.3874999999999962</v>
      </c>
      <c r="LT51" s="187">
        <f t="shared" si="729"/>
        <v>-1.3499999999999961</v>
      </c>
      <c r="LU51" s="187">
        <f t="shared" si="729"/>
        <v>-1.312499999999996</v>
      </c>
      <c r="LV51" s="187">
        <f t="shared" si="729"/>
        <v>-1.2749999999999959</v>
      </c>
      <c r="LW51" s="187">
        <f t="shared" si="729"/>
        <v>-1.2374999999999958</v>
      </c>
      <c r="LX51" s="187">
        <f t="shared" si="729"/>
        <v>-1.1999999999999957</v>
      </c>
      <c r="LY51" s="187">
        <f t="shared" si="729"/>
        <v>-1.1624999999999956</v>
      </c>
      <c r="LZ51" s="187">
        <f t="shared" si="729"/>
        <v>-1.1249999999999956</v>
      </c>
      <c r="MA51" s="187">
        <f t="shared" si="729"/>
        <v>-1.0874999999999955</v>
      </c>
      <c r="MB51" s="187">
        <f t="shared" si="729"/>
        <v>-1.0499999999999954</v>
      </c>
      <c r="MC51" s="187">
        <f t="shared" si="729"/>
        <v>-1.0124999999999953</v>
      </c>
      <c r="MD51" s="187">
        <f t="shared" si="729"/>
        <v>-0.97499999999999531</v>
      </c>
      <c r="ME51" s="187">
        <f t="shared" si="729"/>
        <v>-0.93749999999999534</v>
      </c>
      <c r="MF51" s="187">
        <f t="shared" si="729"/>
        <v>-0.89999999999999536</v>
      </c>
      <c r="MG51" s="187">
        <f t="shared" si="729"/>
        <v>-0.86249999999999538</v>
      </c>
      <c r="MH51" s="187">
        <f t="shared" si="729"/>
        <v>-0.8249999999999954</v>
      </c>
      <c r="MI51" s="187">
        <f t="shared" si="729"/>
        <v>-0.78749999999999543</v>
      </c>
      <c r="MJ51" s="187">
        <f t="shared" si="729"/>
        <v>-0.74999999999999545</v>
      </c>
      <c r="MK51" s="187">
        <f t="shared" si="729"/>
        <v>-0.71249999999999547</v>
      </c>
      <c r="ML51" s="187">
        <f t="shared" si="729"/>
        <v>-0.67499999999999549</v>
      </c>
      <c r="MM51" s="187">
        <f t="shared" si="729"/>
        <v>-0.63749999999999551</v>
      </c>
      <c r="MN51" s="187">
        <f t="shared" si="729"/>
        <v>-0.59999999999999554</v>
      </c>
      <c r="MO51" s="187">
        <f t="shared" si="729"/>
        <v>-0.56249999999999556</v>
      </c>
      <c r="MP51" s="187">
        <f t="shared" ref="MP51:PA51" si="730">MO51+0.0375</f>
        <v>-0.52499999999999558</v>
      </c>
      <c r="MQ51" s="187">
        <f t="shared" si="730"/>
        <v>-0.4874999999999956</v>
      </c>
      <c r="MR51" s="187">
        <f t="shared" si="730"/>
        <v>-0.44999999999999563</v>
      </c>
      <c r="MS51" s="187">
        <f t="shared" si="730"/>
        <v>-0.41249999999999565</v>
      </c>
      <c r="MT51" s="187">
        <f t="shared" si="730"/>
        <v>-0.37499999999999567</v>
      </c>
      <c r="MU51" s="187">
        <f t="shared" si="730"/>
        <v>-0.33749999999999569</v>
      </c>
      <c r="MV51" s="187">
        <f t="shared" si="730"/>
        <v>-0.29999999999999571</v>
      </c>
      <c r="MW51" s="187">
        <f t="shared" si="730"/>
        <v>-0.26249999999999574</v>
      </c>
      <c r="MX51" s="187">
        <f t="shared" si="730"/>
        <v>-0.22499999999999573</v>
      </c>
      <c r="MY51" s="187">
        <f t="shared" si="730"/>
        <v>-0.18749999999999573</v>
      </c>
      <c r="MZ51" s="187">
        <f t="shared" si="730"/>
        <v>-0.14999999999999572</v>
      </c>
      <c r="NA51" s="187">
        <f t="shared" si="730"/>
        <v>-0.11249999999999571</v>
      </c>
      <c r="NB51" s="187">
        <f t="shared" si="730"/>
        <v>-7.4999999999995709E-2</v>
      </c>
      <c r="NC51" s="187">
        <f t="shared" si="730"/>
        <v>-3.749999999999571E-2</v>
      </c>
      <c r="ND51" s="187">
        <f t="shared" si="730"/>
        <v>4.2882364326146671E-15</v>
      </c>
      <c r="NE51" s="187">
        <f t="shared" si="730"/>
        <v>3.7500000000004287E-2</v>
      </c>
      <c r="NF51" s="187">
        <f t="shared" si="730"/>
        <v>7.5000000000004285E-2</v>
      </c>
      <c r="NG51" s="187">
        <f t="shared" si="730"/>
        <v>0.11250000000000429</v>
      </c>
      <c r="NH51" s="187">
        <f t="shared" si="730"/>
        <v>0.1500000000000043</v>
      </c>
      <c r="NI51" s="187">
        <f t="shared" si="730"/>
        <v>0.1875000000000043</v>
      </c>
      <c r="NJ51" s="187">
        <f t="shared" si="730"/>
        <v>0.22500000000000431</v>
      </c>
      <c r="NK51" s="187">
        <f t="shared" si="730"/>
        <v>0.26250000000000429</v>
      </c>
      <c r="NL51" s="187">
        <f t="shared" si="730"/>
        <v>0.30000000000000426</v>
      </c>
      <c r="NM51" s="187">
        <f t="shared" si="730"/>
        <v>0.33750000000000424</v>
      </c>
      <c r="NN51" s="187">
        <f t="shared" si="730"/>
        <v>0.37500000000000422</v>
      </c>
      <c r="NO51" s="187">
        <f t="shared" si="730"/>
        <v>0.4125000000000042</v>
      </c>
      <c r="NP51" s="187">
        <f t="shared" si="730"/>
        <v>0.45000000000000417</v>
      </c>
      <c r="NQ51" s="187">
        <f t="shared" si="730"/>
        <v>0.48750000000000415</v>
      </c>
      <c r="NR51" s="187">
        <f t="shared" si="730"/>
        <v>0.52500000000000413</v>
      </c>
      <c r="NS51" s="187">
        <f t="shared" si="730"/>
        <v>0.56250000000000411</v>
      </c>
      <c r="NT51" s="187">
        <f t="shared" si="730"/>
        <v>0.60000000000000409</v>
      </c>
      <c r="NU51" s="187">
        <f t="shared" si="730"/>
        <v>0.63750000000000406</v>
      </c>
      <c r="NV51" s="187">
        <f t="shared" si="730"/>
        <v>0.67500000000000404</v>
      </c>
      <c r="NW51" s="187">
        <f t="shared" si="730"/>
        <v>0.71250000000000402</v>
      </c>
      <c r="NX51" s="187">
        <f t="shared" si="730"/>
        <v>0.750000000000004</v>
      </c>
      <c r="NY51" s="187">
        <f t="shared" si="730"/>
        <v>0.78750000000000397</v>
      </c>
      <c r="NZ51" s="187">
        <f t="shared" si="730"/>
        <v>0.82500000000000395</v>
      </c>
      <c r="OA51" s="187">
        <f t="shared" si="730"/>
        <v>0.86250000000000393</v>
      </c>
      <c r="OB51" s="187">
        <f t="shared" si="730"/>
        <v>0.90000000000000391</v>
      </c>
      <c r="OC51" s="187">
        <f t="shared" si="730"/>
        <v>0.93750000000000389</v>
      </c>
      <c r="OD51" s="187">
        <f t="shared" si="730"/>
        <v>0.97500000000000386</v>
      </c>
      <c r="OE51" s="187">
        <f t="shared" si="730"/>
        <v>1.012500000000004</v>
      </c>
      <c r="OF51" s="187">
        <f t="shared" si="730"/>
        <v>1.050000000000004</v>
      </c>
      <c r="OG51" s="187">
        <f t="shared" si="730"/>
        <v>1.0875000000000041</v>
      </c>
      <c r="OH51" s="187">
        <f t="shared" si="730"/>
        <v>1.1250000000000042</v>
      </c>
      <c r="OI51" s="187">
        <f t="shared" si="730"/>
        <v>1.1625000000000043</v>
      </c>
      <c r="OJ51" s="187">
        <f t="shared" si="730"/>
        <v>1.2000000000000044</v>
      </c>
      <c r="OK51" s="187">
        <f t="shared" si="730"/>
        <v>1.2375000000000045</v>
      </c>
      <c r="OL51" s="187">
        <f t="shared" si="730"/>
        <v>1.2750000000000046</v>
      </c>
      <c r="OM51" s="187">
        <f t="shared" si="730"/>
        <v>1.3125000000000047</v>
      </c>
      <c r="ON51" s="187">
        <f t="shared" si="730"/>
        <v>1.3500000000000048</v>
      </c>
      <c r="OO51" s="187">
        <f t="shared" si="730"/>
        <v>1.3875000000000048</v>
      </c>
      <c r="OP51" s="187">
        <f t="shared" si="730"/>
        <v>1.4250000000000049</v>
      </c>
      <c r="OQ51" s="187">
        <f t="shared" si="730"/>
        <v>1.462500000000005</v>
      </c>
      <c r="OR51" s="187">
        <f t="shared" si="730"/>
        <v>1.5000000000000051</v>
      </c>
      <c r="OS51" s="187">
        <f t="shared" si="730"/>
        <v>1.5375000000000052</v>
      </c>
      <c r="OT51" s="187">
        <f t="shared" si="730"/>
        <v>1.5750000000000053</v>
      </c>
      <c r="OU51" s="187">
        <f t="shared" si="730"/>
        <v>1.6125000000000054</v>
      </c>
      <c r="OV51" s="187">
        <f t="shared" si="730"/>
        <v>1.6500000000000055</v>
      </c>
      <c r="OW51" s="187">
        <f t="shared" si="730"/>
        <v>1.6875000000000056</v>
      </c>
      <c r="OX51" s="187">
        <f t="shared" si="730"/>
        <v>1.7250000000000056</v>
      </c>
      <c r="OY51" s="187">
        <f t="shared" si="730"/>
        <v>1.7625000000000057</v>
      </c>
      <c r="OZ51" s="187">
        <f t="shared" si="730"/>
        <v>1.8000000000000058</v>
      </c>
      <c r="PA51" s="187">
        <f t="shared" si="730"/>
        <v>1.8375000000000059</v>
      </c>
      <c r="PB51" s="187">
        <f t="shared" ref="PB51:QF51" si="731">PA51+0.0375</f>
        <v>1.875000000000006</v>
      </c>
      <c r="PC51" s="187">
        <f t="shared" si="731"/>
        <v>1.9125000000000061</v>
      </c>
      <c r="PD51" s="187">
        <f t="shared" si="731"/>
        <v>1.9500000000000062</v>
      </c>
      <c r="PE51" s="187">
        <f t="shared" si="731"/>
        <v>1.9875000000000063</v>
      </c>
      <c r="PF51" s="187">
        <f t="shared" si="731"/>
        <v>2.0250000000000061</v>
      </c>
      <c r="PG51" s="187">
        <f t="shared" si="731"/>
        <v>2.0625000000000062</v>
      </c>
      <c r="PH51" s="187">
        <f t="shared" si="731"/>
        <v>2.1000000000000063</v>
      </c>
      <c r="PI51" s="187">
        <f t="shared" si="731"/>
        <v>2.1375000000000064</v>
      </c>
      <c r="PJ51" s="187">
        <f t="shared" si="731"/>
        <v>2.1750000000000065</v>
      </c>
      <c r="PK51" s="187">
        <f t="shared" si="731"/>
        <v>2.2125000000000066</v>
      </c>
      <c r="PL51" s="187">
        <f t="shared" si="731"/>
        <v>2.2500000000000067</v>
      </c>
      <c r="PM51" s="187">
        <f t="shared" si="731"/>
        <v>2.2875000000000068</v>
      </c>
      <c r="PN51" s="187">
        <f t="shared" si="731"/>
        <v>2.3250000000000068</v>
      </c>
      <c r="PO51" s="187">
        <f t="shared" si="731"/>
        <v>2.3625000000000069</v>
      </c>
      <c r="PP51" s="187">
        <f t="shared" si="731"/>
        <v>2.400000000000007</v>
      </c>
      <c r="PQ51" s="187">
        <f t="shared" si="731"/>
        <v>2.4375000000000071</v>
      </c>
      <c r="PR51" s="187">
        <f t="shared" si="731"/>
        <v>2.4750000000000072</v>
      </c>
      <c r="PS51" s="187">
        <f t="shared" si="731"/>
        <v>2.5125000000000073</v>
      </c>
      <c r="PT51" s="187">
        <f t="shared" si="731"/>
        <v>2.5500000000000074</v>
      </c>
      <c r="PU51" s="187">
        <f t="shared" si="731"/>
        <v>2.5875000000000075</v>
      </c>
      <c r="PV51" s="187">
        <f t="shared" si="731"/>
        <v>2.6250000000000075</v>
      </c>
      <c r="PW51" s="187">
        <f t="shared" si="731"/>
        <v>2.6625000000000076</v>
      </c>
      <c r="PX51" s="187">
        <f t="shared" si="731"/>
        <v>2.7000000000000077</v>
      </c>
      <c r="PY51" s="187">
        <f t="shared" si="731"/>
        <v>2.7375000000000078</v>
      </c>
      <c r="PZ51" s="187">
        <f t="shared" si="731"/>
        <v>2.7750000000000079</v>
      </c>
      <c r="QA51" s="187">
        <f t="shared" si="731"/>
        <v>2.812500000000008</v>
      </c>
      <c r="QB51" s="187">
        <f t="shared" si="731"/>
        <v>2.8500000000000081</v>
      </c>
      <c r="QC51" s="187">
        <f t="shared" si="731"/>
        <v>2.8875000000000082</v>
      </c>
      <c r="QD51" s="187">
        <f t="shared" si="731"/>
        <v>2.9250000000000083</v>
      </c>
      <c r="QE51" s="187">
        <f t="shared" si="731"/>
        <v>2.9625000000000083</v>
      </c>
      <c r="QF51" s="188">
        <f t="shared" si="731"/>
        <v>3.0000000000000084</v>
      </c>
    </row>
    <row r="52" spans="1:448" ht="12.75" customHeight="1">
      <c r="A52" s="172"/>
      <c r="B52" s="9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49"/>
      <c r="Z52" s="349"/>
      <c r="AA52" s="194"/>
      <c r="AB52" s="194"/>
      <c r="AC52" s="194"/>
      <c r="AD52" s="194"/>
      <c r="AE52" s="194"/>
      <c r="AF52" s="5"/>
      <c r="AG52" s="5"/>
      <c r="AH52" s="5"/>
      <c r="AI52" s="5"/>
      <c r="AJ52" s="5"/>
      <c r="AK52" s="5"/>
      <c r="AL52" s="5"/>
      <c r="AM52" s="5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21"/>
      <c r="BM52" s="4"/>
      <c r="BN52" s="4"/>
      <c r="BO52" s="4"/>
      <c r="BP52" s="7"/>
      <c r="BQ52" s="173"/>
      <c r="BR52" s="4"/>
      <c r="BS52" s="4"/>
      <c r="BT52" s="4"/>
      <c r="BU52" s="4"/>
      <c r="DD52" s="83"/>
      <c r="DR52" s="364" t="s">
        <v>204</v>
      </c>
      <c r="DS52" s="365"/>
      <c r="DT52" s="285" t="e">
        <f>+DT51*$DS$80+$DS$74</f>
        <v>#VALUE!</v>
      </c>
      <c r="DU52" s="285" t="e">
        <f t="shared" ref="DU52:GF52" si="732">+DU51*$DS$80+$DS$74</f>
        <v>#VALUE!</v>
      </c>
      <c r="DV52" s="285" t="e">
        <f t="shared" si="732"/>
        <v>#VALUE!</v>
      </c>
      <c r="DW52" s="285" t="e">
        <f t="shared" si="732"/>
        <v>#VALUE!</v>
      </c>
      <c r="DX52" s="285" t="e">
        <f t="shared" si="732"/>
        <v>#VALUE!</v>
      </c>
      <c r="DY52" s="285" t="e">
        <f t="shared" si="732"/>
        <v>#VALUE!</v>
      </c>
      <c r="DZ52" s="285" t="e">
        <f t="shared" si="732"/>
        <v>#VALUE!</v>
      </c>
      <c r="EA52" s="285" t="e">
        <f t="shared" si="732"/>
        <v>#VALUE!</v>
      </c>
      <c r="EB52" s="285" t="e">
        <f t="shared" si="732"/>
        <v>#VALUE!</v>
      </c>
      <c r="EC52" s="285" t="e">
        <f t="shared" si="732"/>
        <v>#VALUE!</v>
      </c>
      <c r="ED52" s="285" t="e">
        <f t="shared" si="732"/>
        <v>#VALUE!</v>
      </c>
      <c r="EE52" s="285" t="e">
        <f t="shared" si="732"/>
        <v>#VALUE!</v>
      </c>
      <c r="EF52" s="285" t="e">
        <f t="shared" si="732"/>
        <v>#VALUE!</v>
      </c>
      <c r="EG52" s="285" t="e">
        <f t="shared" si="732"/>
        <v>#VALUE!</v>
      </c>
      <c r="EH52" s="285" t="e">
        <f t="shared" si="732"/>
        <v>#VALUE!</v>
      </c>
      <c r="EI52" s="285" t="e">
        <f t="shared" si="732"/>
        <v>#VALUE!</v>
      </c>
      <c r="EJ52" s="285" t="e">
        <f t="shared" si="732"/>
        <v>#VALUE!</v>
      </c>
      <c r="EK52" s="285" t="e">
        <f t="shared" si="732"/>
        <v>#VALUE!</v>
      </c>
      <c r="EL52" s="285" t="e">
        <f t="shared" si="732"/>
        <v>#VALUE!</v>
      </c>
      <c r="EM52" s="285" t="e">
        <f t="shared" si="732"/>
        <v>#VALUE!</v>
      </c>
      <c r="EN52" s="285" t="e">
        <f t="shared" si="732"/>
        <v>#VALUE!</v>
      </c>
      <c r="EO52" s="285" t="e">
        <f t="shared" si="732"/>
        <v>#VALUE!</v>
      </c>
      <c r="EP52" s="285" t="e">
        <f t="shared" si="732"/>
        <v>#VALUE!</v>
      </c>
      <c r="EQ52" s="285" t="e">
        <f t="shared" si="732"/>
        <v>#VALUE!</v>
      </c>
      <c r="ER52" s="285" t="e">
        <f t="shared" si="732"/>
        <v>#VALUE!</v>
      </c>
      <c r="ES52" s="285" t="e">
        <f t="shared" si="732"/>
        <v>#VALUE!</v>
      </c>
      <c r="ET52" s="285" t="e">
        <f t="shared" si="732"/>
        <v>#VALUE!</v>
      </c>
      <c r="EU52" s="285" t="e">
        <f t="shared" si="732"/>
        <v>#VALUE!</v>
      </c>
      <c r="EV52" s="285" t="e">
        <f t="shared" si="732"/>
        <v>#VALUE!</v>
      </c>
      <c r="EW52" s="285" t="e">
        <f t="shared" si="732"/>
        <v>#VALUE!</v>
      </c>
      <c r="EX52" s="285" t="e">
        <f t="shared" si="732"/>
        <v>#VALUE!</v>
      </c>
      <c r="EY52" s="285" t="e">
        <f t="shared" si="732"/>
        <v>#VALUE!</v>
      </c>
      <c r="EZ52" s="285" t="e">
        <f t="shared" si="732"/>
        <v>#VALUE!</v>
      </c>
      <c r="FA52" s="285" t="e">
        <f t="shared" si="732"/>
        <v>#VALUE!</v>
      </c>
      <c r="FB52" s="285" t="e">
        <f t="shared" si="732"/>
        <v>#VALUE!</v>
      </c>
      <c r="FC52" s="285" t="e">
        <f t="shared" si="732"/>
        <v>#VALUE!</v>
      </c>
      <c r="FD52" s="285" t="e">
        <f t="shared" si="732"/>
        <v>#VALUE!</v>
      </c>
      <c r="FE52" s="285" t="e">
        <f t="shared" si="732"/>
        <v>#VALUE!</v>
      </c>
      <c r="FF52" s="285" t="e">
        <f t="shared" si="732"/>
        <v>#VALUE!</v>
      </c>
      <c r="FG52" s="285" t="e">
        <f t="shared" si="732"/>
        <v>#VALUE!</v>
      </c>
      <c r="FH52" s="285" t="e">
        <f t="shared" si="732"/>
        <v>#VALUE!</v>
      </c>
      <c r="FI52" s="285" t="e">
        <f t="shared" si="732"/>
        <v>#VALUE!</v>
      </c>
      <c r="FJ52" s="285" t="e">
        <f t="shared" si="732"/>
        <v>#VALUE!</v>
      </c>
      <c r="FK52" s="285" t="e">
        <f t="shared" si="732"/>
        <v>#VALUE!</v>
      </c>
      <c r="FL52" s="285" t="e">
        <f t="shared" si="732"/>
        <v>#VALUE!</v>
      </c>
      <c r="FM52" s="285" t="e">
        <f t="shared" si="732"/>
        <v>#VALUE!</v>
      </c>
      <c r="FN52" s="285" t="e">
        <f t="shared" si="732"/>
        <v>#VALUE!</v>
      </c>
      <c r="FO52" s="285" t="e">
        <f t="shared" si="732"/>
        <v>#VALUE!</v>
      </c>
      <c r="FP52" s="285" t="e">
        <f t="shared" si="732"/>
        <v>#VALUE!</v>
      </c>
      <c r="FQ52" s="285" t="e">
        <f t="shared" si="732"/>
        <v>#VALUE!</v>
      </c>
      <c r="FR52" s="285" t="e">
        <f t="shared" si="732"/>
        <v>#VALUE!</v>
      </c>
      <c r="FS52" s="285" t="e">
        <f t="shared" si="732"/>
        <v>#VALUE!</v>
      </c>
      <c r="FT52" s="285" t="e">
        <f t="shared" si="732"/>
        <v>#VALUE!</v>
      </c>
      <c r="FU52" s="285" t="e">
        <f t="shared" si="732"/>
        <v>#VALUE!</v>
      </c>
      <c r="FV52" s="285" t="e">
        <f t="shared" si="732"/>
        <v>#VALUE!</v>
      </c>
      <c r="FW52" s="285" t="e">
        <f t="shared" si="732"/>
        <v>#VALUE!</v>
      </c>
      <c r="FX52" s="285" t="e">
        <f t="shared" si="732"/>
        <v>#VALUE!</v>
      </c>
      <c r="FY52" s="285" t="e">
        <f t="shared" si="732"/>
        <v>#VALUE!</v>
      </c>
      <c r="FZ52" s="285" t="e">
        <f t="shared" si="732"/>
        <v>#VALUE!</v>
      </c>
      <c r="GA52" s="285" t="e">
        <f t="shared" si="732"/>
        <v>#VALUE!</v>
      </c>
      <c r="GB52" s="285" t="e">
        <f t="shared" si="732"/>
        <v>#VALUE!</v>
      </c>
      <c r="GC52" s="285" t="e">
        <f t="shared" si="732"/>
        <v>#VALUE!</v>
      </c>
      <c r="GD52" s="285" t="e">
        <f t="shared" si="732"/>
        <v>#VALUE!</v>
      </c>
      <c r="GE52" s="285" t="e">
        <f t="shared" si="732"/>
        <v>#VALUE!</v>
      </c>
      <c r="GF52" s="285" t="e">
        <f t="shared" si="732"/>
        <v>#VALUE!</v>
      </c>
      <c r="GG52" s="285" t="e">
        <f t="shared" ref="GG52:IR52" si="733">+GG51*$DS$80+$DS$74</f>
        <v>#VALUE!</v>
      </c>
      <c r="GH52" s="285" t="e">
        <f t="shared" si="733"/>
        <v>#VALUE!</v>
      </c>
      <c r="GI52" s="285" t="e">
        <f t="shared" si="733"/>
        <v>#VALUE!</v>
      </c>
      <c r="GJ52" s="285" t="e">
        <f t="shared" si="733"/>
        <v>#VALUE!</v>
      </c>
      <c r="GK52" s="285" t="e">
        <f t="shared" si="733"/>
        <v>#VALUE!</v>
      </c>
      <c r="GL52" s="285" t="e">
        <f t="shared" si="733"/>
        <v>#VALUE!</v>
      </c>
      <c r="GM52" s="285" t="e">
        <f t="shared" si="733"/>
        <v>#VALUE!</v>
      </c>
      <c r="GN52" s="285" t="e">
        <f t="shared" si="733"/>
        <v>#VALUE!</v>
      </c>
      <c r="GO52" s="285" t="e">
        <f t="shared" si="733"/>
        <v>#VALUE!</v>
      </c>
      <c r="GP52" s="285" t="e">
        <f t="shared" si="733"/>
        <v>#VALUE!</v>
      </c>
      <c r="GQ52" s="285" t="e">
        <f t="shared" si="733"/>
        <v>#VALUE!</v>
      </c>
      <c r="GR52" s="285" t="e">
        <f t="shared" si="733"/>
        <v>#VALUE!</v>
      </c>
      <c r="GS52" s="285" t="e">
        <f t="shared" si="733"/>
        <v>#VALUE!</v>
      </c>
      <c r="GT52" s="285" t="e">
        <f t="shared" si="733"/>
        <v>#VALUE!</v>
      </c>
      <c r="GU52" s="285" t="e">
        <f t="shared" si="733"/>
        <v>#VALUE!</v>
      </c>
      <c r="GV52" s="285" t="e">
        <f t="shared" si="733"/>
        <v>#VALUE!</v>
      </c>
      <c r="GW52" s="285" t="e">
        <f t="shared" si="733"/>
        <v>#VALUE!</v>
      </c>
      <c r="GX52" s="285" t="e">
        <f t="shared" si="733"/>
        <v>#VALUE!</v>
      </c>
      <c r="GY52" s="285" t="e">
        <f t="shared" si="733"/>
        <v>#VALUE!</v>
      </c>
      <c r="GZ52" s="285" t="e">
        <f t="shared" si="733"/>
        <v>#VALUE!</v>
      </c>
      <c r="HA52" s="285" t="e">
        <f t="shared" si="733"/>
        <v>#VALUE!</v>
      </c>
      <c r="HB52" s="285" t="e">
        <f t="shared" si="733"/>
        <v>#VALUE!</v>
      </c>
      <c r="HC52" s="285" t="e">
        <f t="shared" si="733"/>
        <v>#VALUE!</v>
      </c>
      <c r="HD52" s="285" t="e">
        <f t="shared" si="733"/>
        <v>#VALUE!</v>
      </c>
      <c r="HE52" s="285" t="e">
        <f t="shared" si="733"/>
        <v>#VALUE!</v>
      </c>
      <c r="HF52" s="285" t="e">
        <f t="shared" si="733"/>
        <v>#VALUE!</v>
      </c>
      <c r="HG52" s="285" t="e">
        <f t="shared" si="733"/>
        <v>#VALUE!</v>
      </c>
      <c r="HH52" s="285" t="e">
        <f t="shared" si="733"/>
        <v>#VALUE!</v>
      </c>
      <c r="HI52" s="285" t="e">
        <f t="shared" si="733"/>
        <v>#VALUE!</v>
      </c>
      <c r="HJ52" s="285" t="e">
        <f t="shared" si="733"/>
        <v>#VALUE!</v>
      </c>
      <c r="HK52" s="285" t="e">
        <f t="shared" si="733"/>
        <v>#VALUE!</v>
      </c>
      <c r="HL52" s="285" t="e">
        <f t="shared" si="733"/>
        <v>#VALUE!</v>
      </c>
      <c r="HM52" s="285" t="e">
        <f t="shared" si="733"/>
        <v>#VALUE!</v>
      </c>
      <c r="HN52" s="285" t="e">
        <f t="shared" si="733"/>
        <v>#VALUE!</v>
      </c>
      <c r="HO52" s="285" t="e">
        <f t="shared" si="733"/>
        <v>#VALUE!</v>
      </c>
      <c r="HP52" s="285" t="e">
        <f t="shared" si="733"/>
        <v>#VALUE!</v>
      </c>
      <c r="HQ52" s="285" t="e">
        <f t="shared" si="733"/>
        <v>#VALUE!</v>
      </c>
      <c r="HR52" s="285" t="e">
        <f t="shared" si="733"/>
        <v>#VALUE!</v>
      </c>
      <c r="HS52" s="285" t="e">
        <f t="shared" si="733"/>
        <v>#VALUE!</v>
      </c>
      <c r="HT52" s="285" t="e">
        <f t="shared" si="733"/>
        <v>#VALUE!</v>
      </c>
      <c r="HU52" s="285" t="e">
        <f t="shared" si="733"/>
        <v>#VALUE!</v>
      </c>
      <c r="HV52" s="285" t="e">
        <f t="shared" si="733"/>
        <v>#VALUE!</v>
      </c>
      <c r="HW52" s="285" t="e">
        <f t="shared" si="733"/>
        <v>#VALUE!</v>
      </c>
      <c r="HX52" s="285" t="e">
        <f t="shared" si="733"/>
        <v>#VALUE!</v>
      </c>
      <c r="HY52" s="285" t="e">
        <f t="shared" si="733"/>
        <v>#VALUE!</v>
      </c>
      <c r="HZ52" s="285" t="e">
        <f t="shared" si="733"/>
        <v>#VALUE!</v>
      </c>
      <c r="IA52" s="285" t="e">
        <f t="shared" si="733"/>
        <v>#VALUE!</v>
      </c>
      <c r="IB52" s="285" t="e">
        <f t="shared" si="733"/>
        <v>#VALUE!</v>
      </c>
      <c r="IC52" s="285" t="e">
        <f t="shared" si="733"/>
        <v>#VALUE!</v>
      </c>
      <c r="ID52" s="285" t="e">
        <f t="shared" si="733"/>
        <v>#VALUE!</v>
      </c>
      <c r="IE52" s="285" t="e">
        <f t="shared" si="733"/>
        <v>#VALUE!</v>
      </c>
      <c r="IF52" s="285" t="e">
        <f t="shared" si="733"/>
        <v>#VALUE!</v>
      </c>
      <c r="IG52" s="285" t="e">
        <f t="shared" si="733"/>
        <v>#VALUE!</v>
      </c>
      <c r="IH52" s="285" t="e">
        <f t="shared" si="733"/>
        <v>#VALUE!</v>
      </c>
      <c r="II52" s="285" t="e">
        <f t="shared" si="733"/>
        <v>#VALUE!</v>
      </c>
      <c r="IJ52" s="285" t="e">
        <f t="shared" si="733"/>
        <v>#VALUE!</v>
      </c>
      <c r="IK52" s="285" t="e">
        <f t="shared" si="733"/>
        <v>#VALUE!</v>
      </c>
      <c r="IL52" s="285" t="e">
        <f t="shared" si="733"/>
        <v>#VALUE!</v>
      </c>
      <c r="IM52" s="285" t="e">
        <f t="shared" si="733"/>
        <v>#VALUE!</v>
      </c>
      <c r="IN52" s="285" t="e">
        <f t="shared" si="733"/>
        <v>#VALUE!</v>
      </c>
      <c r="IO52" s="285" t="e">
        <f t="shared" si="733"/>
        <v>#VALUE!</v>
      </c>
      <c r="IP52" s="285" t="e">
        <f t="shared" si="733"/>
        <v>#VALUE!</v>
      </c>
      <c r="IQ52" s="285" t="e">
        <f t="shared" si="733"/>
        <v>#VALUE!</v>
      </c>
      <c r="IR52" s="285" t="e">
        <f t="shared" si="733"/>
        <v>#VALUE!</v>
      </c>
      <c r="IS52" s="285" t="e">
        <f t="shared" ref="IS52:JX52" si="734">+IS51*$DS$80+$DS$74</f>
        <v>#VALUE!</v>
      </c>
      <c r="IT52" s="285" t="e">
        <f t="shared" si="734"/>
        <v>#VALUE!</v>
      </c>
      <c r="IU52" s="285" t="e">
        <f t="shared" si="734"/>
        <v>#VALUE!</v>
      </c>
      <c r="IV52" s="285" t="e">
        <f t="shared" si="734"/>
        <v>#VALUE!</v>
      </c>
      <c r="IW52" s="285" t="e">
        <f t="shared" si="734"/>
        <v>#VALUE!</v>
      </c>
      <c r="IX52" s="285" t="e">
        <f t="shared" si="734"/>
        <v>#VALUE!</v>
      </c>
      <c r="IY52" s="285" t="e">
        <f t="shared" si="734"/>
        <v>#VALUE!</v>
      </c>
      <c r="IZ52" s="285" t="e">
        <f t="shared" si="734"/>
        <v>#VALUE!</v>
      </c>
      <c r="JA52" s="285" t="e">
        <f t="shared" si="734"/>
        <v>#VALUE!</v>
      </c>
      <c r="JB52" s="285" t="e">
        <f t="shared" si="734"/>
        <v>#VALUE!</v>
      </c>
      <c r="JC52" s="285" t="e">
        <f t="shared" si="734"/>
        <v>#VALUE!</v>
      </c>
      <c r="JD52" s="285" t="e">
        <f t="shared" si="734"/>
        <v>#VALUE!</v>
      </c>
      <c r="JE52" s="285" t="e">
        <f t="shared" si="734"/>
        <v>#VALUE!</v>
      </c>
      <c r="JF52" s="285" t="e">
        <f t="shared" si="734"/>
        <v>#VALUE!</v>
      </c>
      <c r="JG52" s="285" t="e">
        <f t="shared" si="734"/>
        <v>#VALUE!</v>
      </c>
      <c r="JH52" s="285" t="e">
        <f t="shared" si="734"/>
        <v>#VALUE!</v>
      </c>
      <c r="JI52" s="285" t="e">
        <f t="shared" si="734"/>
        <v>#VALUE!</v>
      </c>
      <c r="JJ52" s="285" t="e">
        <f t="shared" si="734"/>
        <v>#VALUE!</v>
      </c>
      <c r="JK52" s="285" t="e">
        <f t="shared" si="734"/>
        <v>#VALUE!</v>
      </c>
      <c r="JL52" s="285" t="e">
        <f t="shared" si="734"/>
        <v>#VALUE!</v>
      </c>
      <c r="JM52" s="285" t="e">
        <f t="shared" si="734"/>
        <v>#VALUE!</v>
      </c>
      <c r="JN52" s="285" t="e">
        <f t="shared" si="734"/>
        <v>#VALUE!</v>
      </c>
      <c r="JO52" s="285" t="e">
        <f t="shared" si="734"/>
        <v>#VALUE!</v>
      </c>
      <c r="JP52" s="285" t="e">
        <f t="shared" si="734"/>
        <v>#VALUE!</v>
      </c>
      <c r="JQ52" s="285" t="e">
        <f t="shared" si="734"/>
        <v>#VALUE!</v>
      </c>
      <c r="JR52" s="285" t="e">
        <f t="shared" si="734"/>
        <v>#VALUE!</v>
      </c>
      <c r="JS52" s="285" t="e">
        <f t="shared" si="734"/>
        <v>#VALUE!</v>
      </c>
      <c r="JT52" s="285" t="e">
        <f t="shared" si="734"/>
        <v>#VALUE!</v>
      </c>
      <c r="JU52" s="285" t="e">
        <f t="shared" si="734"/>
        <v>#VALUE!</v>
      </c>
      <c r="JV52" s="285" t="e">
        <f t="shared" si="734"/>
        <v>#VALUE!</v>
      </c>
      <c r="JW52" s="285" t="e">
        <f t="shared" si="734"/>
        <v>#VALUE!</v>
      </c>
      <c r="JX52" s="285" t="e">
        <f t="shared" si="734"/>
        <v>#VALUE!</v>
      </c>
      <c r="JZ52" s="364" t="s">
        <v>204</v>
      </c>
      <c r="KA52" s="365"/>
      <c r="KB52" s="285" t="e">
        <f>+KB51*$KA$80+$KA$74</f>
        <v>#VALUE!</v>
      </c>
      <c r="KC52" s="285" t="e">
        <f t="shared" ref="KC52:MN52" si="735">+KC51*$KA$80+$KA$74</f>
        <v>#VALUE!</v>
      </c>
      <c r="KD52" s="285" t="e">
        <f t="shared" si="735"/>
        <v>#VALUE!</v>
      </c>
      <c r="KE52" s="285" t="e">
        <f t="shared" si="735"/>
        <v>#VALUE!</v>
      </c>
      <c r="KF52" s="285" t="e">
        <f t="shared" si="735"/>
        <v>#VALUE!</v>
      </c>
      <c r="KG52" s="285" t="e">
        <f t="shared" si="735"/>
        <v>#VALUE!</v>
      </c>
      <c r="KH52" s="285" t="e">
        <f t="shared" si="735"/>
        <v>#VALUE!</v>
      </c>
      <c r="KI52" s="285" t="e">
        <f t="shared" si="735"/>
        <v>#VALUE!</v>
      </c>
      <c r="KJ52" s="285" t="e">
        <f t="shared" si="735"/>
        <v>#VALUE!</v>
      </c>
      <c r="KK52" s="285" t="e">
        <f t="shared" si="735"/>
        <v>#VALUE!</v>
      </c>
      <c r="KL52" s="285" t="e">
        <f t="shared" si="735"/>
        <v>#VALUE!</v>
      </c>
      <c r="KM52" s="285" t="e">
        <f t="shared" si="735"/>
        <v>#VALUE!</v>
      </c>
      <c r="KN52" s="285" t="e">
        <f t="shared" si="735"/>
        <v>#VALUE!</v>
      </c>
      <c r="KO52" s="285" t="e">
        <f t="shared" si="735"/>
        <v>#VALUE!</v>
      </c>
      <c r="KP52" s="285" t="e">
        <f t="shared" si="735"/>
        <v>#VALUE!</v>
      </c>
      <c r="KQ52" s="285" t="e">
        <f t="shared" si="735"/>
        <v>#VALUE!</v>
      </c>
      <c r="KR52" s="285" t="e">
        <f t="shared" si="735"/>
        <v>#VALUE!</v>
      </c>
      <c r="KS52" s="285" t="e">
        <f t="shared" si="735"/>
        <v>#VALUE!</v>
      </c>
      <c r="KT52" s="285" t="e">
        <f t="shared" si="735"/>
        <v>#VALUE!</v>
      </c>
      <c r="KU52" s="285" t="e">
        <f t="shared" si="735"/>
        <v>#VALUE!</v>
      </c>
      <c r="KV52" s="285" t="e">
        <f t="shared" si="735"/>
        <v>#VALUE!</v>
      </c>
      <c r="KW52" s="285" t="e">
        <f t="shared" si="735"/>
        <v>#VALUE!</v>
      </c>
      <c r="KX52" s="285" t="e">
        <f t="shared" si="735"/>
        <v>#VALUE!</v>
      </c>
      <c r="KY52" s="285" t="e">
        <f t="shared" si="735"/>
        <v>#VALUE!</v>
      </c>
      <c r="KZ52" s="285" t="e">
        <f t="shared" si="735"/>
        <v>#VALUE!</v>
      </c>
      <c r="LA52" s="285" t="e">
        <f t="shared" si="735"/>
        <v>#VALUE!</v>
      </c>
      <c r="LB52" s="285" t="e">
        <f t="shared" si="735"/>
        <v>#VALUE!</v>
      </c>
      <c r="LC52" s="285" t="e">
        <f t="shared" si="735"/>
        <v>#VALUE!</v>
      </c>
      <c r="LD52" s="285" t="e">
        <f t="shared" si="735"/>
        <v>#VALUE!</v>
      </c>
      <c r="LE52" s="285" t="e">
        <f t="shared" si="735"/>
        <v>#VALUE!</v>
      </c>
      <c r="LF52" s="285" t="e">
        <f t="shared" si="735"/>
        <v>#VALUE!</v>
      </c>
      <c r="LG52" s="285" t="e">
        <f t="shared" si="735"/>
        <v>#VALUE!</v>
      </c>
      <c r="LH52" s="285" t="e">
        <f t="shared" si="735"/>
        <v>#VALUE!</v>
      </c>
      <c r="LI52" s="285" t="e">
        <f t="shared" si="735"/>
        <v>#VALUE!</v>
      </c>
      <c r="LJ52" s="285" t="e">
        <f t="shared" si="735"/>
        <v>#VALUE!</v>
      </c>
      <c r="LK52" s="285" t="e">
        <f t="shared" si="735"/>
        <v>#VALUE!</v>
      </c>
      <c r="LL52" s="285" t="e">
        <f t="shared" si="735"/>
        <v>#VALUE!</v>
      </c>
      <c r="LM52" s="285" t="e">
        <f t="shared" si="735"/>
        <v>#VALUE!</v>
      </c>
      <c r="LN52" s="285" t="e">
        <f t="shared" si="735"/>
        <v>#VALUE!</v>
      </c>
      <c r="LO52" s="285" t="e">
        <f t="shared" si="735"/>
        <v>#VALUE!</v>
      </c>
      <c r="LP52" s="285" t="e">
        <f t="shared" si="735"/>
        <v>#VALUE!</v>
      </c>
      <c r="LQ52" s="285" t="e">
        <f t="shared" si="735"/>
        <v>#VALUE!</v>
      </c>
      <c r="LR52" s="285" t="e">
        <f t="shared" si="735"/>
        <v>#VALUE!</v>
      </c>
      <c r="LS52" s="285" t="e">
        <f t="shared" si="735"/>
        <v>#VALUE!</v>
      </c>
      <c r="LT52" s="285" t="e">
        <f t="shared" si="735"/>
        <v>#VALUE!</v>
      </c>
      <c r="LU52" s="285" t="e">
        <f t="shared" si="735"/>
        <v>#VALUE!</v>
      </c>
      <c r="LV52" s="285" t="e">
        <f t="shared" si="735"/>
        <v>#VALUE!</v>
      </c>
      <c r="LW52" s="285" t="e">
        <f t="shared" si="735"/>
        <v>#VALUE!</v>
      </c>
      <c r="LX52" s="285" t="e">
        <f t="shared" si="735"/>
        <v>#VALUE!</v>
      </c>
      <c r="LY52" s="285" t="e">
        <f t="shared" si="735"/>
        <v>#VALUE!</v>
      </c>
      <c r="LZ52" s="285" t="e">
        <f t="shared" si="735"/>
        <v>#VALUE!</v>
      </c>
      <c r="MA52" s="285" t="e">
        <f t="shared" si="735"/>
        <v>#VALUE!</v>
      </c>
      <c r="MB52" s="285" t="e">
        <f t="shared" si="735"/>
        <v>#VALUE!</v>
      </c>
      <c r="MC52" s="285" t="e">
        <f t="shared" si="735"/>
        <v>#VALUE!</v>
      </c>
      <c r="MD52" s="285" t="e">
        <f t="shared" si="735"/>
        <v>#VALUE!</v>
      </c>
      <c r="ME52" s="285" t="e">
        <f t="shared" si="735"/>
        <v>#VALUE!</v>
      </c>
      <c r="MF52" s="285" t="e">
        <f t="shared" si="735"/>
        <v>#VALUE!</v>
      </c>
      <c r="MG52" s="285" t="e">
        <f t="shared" si="735"/>
        <v>#VALUE!</v>
      </c>
      <c r="MH52" s="285" t="e">
        <f t="shared" si="735"/>
        <v>#VALUE!</v>
      </c>
      <c r="MI52" s="285" t="e">
        <f t="shared" si="735"/>
        <v>#VALUE!</v>
      </c>
      <c r="MJ52" s="285" t="e">
        <f t="shared" si="735"/>
        <v>#VALUE!</v>
      </c>
      <c r="MK52" s="285" t="e">
        <f t="shared" si="735"/>
        <v>#VALUE!</v>
      </c>
      <c r="ML52" s="285" t="e">
        <f t="shared" si="735"/>
        <v>#VALUE!</v>
      </c>
      <c r="MM52" s="285" t="e">
        <f t="shared" si="735"/>
        <v>#VALUE!</v>
      </c>
      <c r="MN52" s="285" t="e">
        <f t="shared" si="735"/>
        <v>#VALUE!</v>
      </c>
      <c r="MO52" s="285" t="e">
        <f t="shared" ref="MO52:OZ52" si="736">+MO51*$KA$80+$KA$74</f>
        <v>#VALUE!</v>
      </c>
      <c r="MP52" s="285" t="e">
        <f t="shared" si="736"/>
        <v>#VALUE!</v>
      </c>
      <c r="MQ52" s="285" t="e">
        <f t="shared" si="736"/>
        <v>#VALUE!</v>
      </c>
      <c r="MR52" s="285" t="e">
        <f t="shared" si="736"/>
        <v>#VALUE!</v>
      </c>
      <c r="MS52" s="285" t="e">
        <f t="shared" si="736"/>
        <v>#VALUE!</v>
      </c>
      <c r="MT52" s="285" t="e">
        <f t="shared" si="736"/>
        <v>#VALUE!</v>
      </c>
      <c r="MU52" s="285" t="e">
        <f t="shared" si="736"/>
        <v>#VALUE!</v>
      </c>
      <c r="MV52" s="285" t="e">
        <f t="shared" si="736"/>
        <v>#VALUE!</v>
      </c>
      <c r="MW52" s="285" t="e">
        <f t="shared" si="736"/>
        <v>#VALUE!</v>
      </c>
      <c r="MX52" s="285" t="e">
        <f t="shared" si="736"/>
        <v>#VALUE!</v>
      </c>
      <c r="MY52" s="285" t="e">
        <f t="shared" si="736"/>
        <v>#VALUE!</v>
      </c>
      <c r="MZ52" s="285" t="e">
        <f t="shared" si="736"/>
        <v>#VALUE!</v>
      </c>
      <c r="NA52" s="285" t="e">
        <f t="shared" si="736"/>
        <v>#VALUE!</v>
      </c>
      <c r="NB52" s="285" t="e">
        <f t="shared" si="736"/>
        <v>#VALUE!</v>
      </c>
      <c r="NC52" s="285" t="e">
        <f t="shared" si="736"/>
        <v>#VALUE!</v>
      </c>
      <c r="ND52" s="285" t="e">
        <f t="shared" si="736"/>
        <v>#VALUE!</v>
      </c>
      <c r="NE52" s="285" t="e">
        <f t="shared" si="736"/>
        <v>#VALUE!</v>
      </c>
      <c r="NF52" s="285" t="e">
        <f t="shared" si="736"/>
        <v>#VALUE!</v>
      </c>
      <c r="NG52" s="285" t="e">
        <f t="shared" si="736"/>
        <v>#VALUE!</v>
      </c>
      <c r="NH52" s="285" t="e">
        <f t="shared" si="736"/>
        <v>#VALUE!</v>
      </c>
      <c r="NI52" s="285" t="e">
        <f t="shared" si="736"/>
        <v>#VALUE!</v>
      </c>
      <c r="NJ52" s="285" t="e">
        <f t="shared" si="736"/>
        <v>#VALUE!</v>
      </c>
      <c r="NK52" s="285" t="e">
        <f t="shared" si="736"/>
        <v>#VALUE!</v>
      </c>
      <c r="NL52" s="285" t="e">
        <f t="shared" si="736"/>
        <v>#VALUE!</v>
      </c>
      <c r="NM52" s="285" t="e">
        <f t="shared" si="736"/>
        <v>#VALUE!</v>
      </c>
      <c r="NN52" s="285" t="e">
        <f t="shared" si="736"/>
        <v>#VALUE!</v>
      </c>
      <c r="NO52" s="285" t="e">
        <f t="shared" si="736"/>
        <v>#VALUE!</v>
      </c>
      <c r="NP52" s="285" t="e">
        <f t="shared" si="736"/>
        <v>#VALUE!</v>
      </c>
      <c r="NQ52" s="285" t="e">
        <f t="shared" si="736"/>
        <v>#VALUE!</v>
      </c>
      <c r="NR52" s="285" t="e">
        <f t="shared" si="736"/>
        <v>#VALUE!</v>
      </c>
      <c r="NS52" s="285" t="e">
        <f t="shared" si="736"/>
        <v>#VALUE!</v>
      </c>
      <c r="NT52" s="285" t="e">
        <f t="shared" si="736"/>
        <v>#VALUE!</v>
      </c>
      <c r="NU52" s="285" t="e">
        <f t="shared" si="736"/>
        <v>#VALUE!</v>
      </c>
      <c r="NV52" s="285" t="e">
        <f t="shared" si="736"/>
        <v>#VALUE!</v>
      </c>
      <c r="NW52" s="285" t="e">
        <f t="shared" si="736"/>
        <v>#VALUE!</v>
      </c>
      <c r="NX52" s="285" t="e">
        <f t="shared" si="736"/>
        <v>#VALUE!</v>
      </c>
      <c r="NY52" s="285" t="e">
        <f t="shared" si="736"/>
        <v>#VALUE!</v>
      </c>
      <c r="NZ52" s="285" t="e">
        <f t="shared" si="736"/>
        <v>#VALUE!</v>
      </c>
      <c r="OA52" s="285" t="e">
        <f t="shared" si="736"/>
        <v>#VALUE!</v>
      </c>
      <c r="OB52" s="285" t="e">
        <f t="shared" si="736"/>
        <v>#VALUE!</v>
      </c>
      <c r="OC52" s="285" t="e">
        <f t="shared" si="736"/>
        <v>#VALUE!</v>
      </c>
      <c r="OD52" s="285" t="e">
        <f t="shared" si="736"/>
        <v>#VALUE!</v>
      </c>
      <c r="OE52" s="285" t="e">
        <f t="shared" si="736"/>
        <v>#VALUE!</v>
      </c>
      <c r="OF52" s="285" t="e">
        <f t="shared" si="736"/>
        <v>#VALUE!</v>
      </c>
      <c r="OG52" s="285" t="e">
        <f t="shared" si="736"/>
        <v>#VALUE!</v>
      </c>
      <c r="OH52" s="285" t="e">
        <f t="shared" si="736"/>
        <v>#VALUE!</v>
      </c>
      <c r="OI52" s="285" t="e">
        <f t="shared" si="736"/>
        <v>#VALUE!</v>
      </c>
      <c r="OJ52" s="285" t="e">
        <f t="shared" si="736"/>
        <v>#VALUE!</v>
      </c>
      <c r="OK52" s="285" t="e">
        <f t="shared" si="736"/>
        <v>#VALUE!</v>
      </c>
      <c r="OL52" s="285" t="e">
        <f t="shared" si="736"/>
        <v>#VALUE!</v>
      </c>
      <c r="OM52" s="285" t="e">
        <f t="shared" si="736"/>
        <v>#VALUE!</v>
      </c>
      <c r="ON52" s="285" t="e">
        <f t="shared" si="736"/>
        <v>#VALUE!</v>
      </c>
      <c r="OO52" s="285" t="e">
        <f t="shared" si="736"/>
        <v>#VALUE!</v>
      </c>
      <c r="OP52" s="285" t="e">
        <f t="shared" si="736"/>
        <v>#VALUE!</v>
      </c>
      <c r="OQ52" s="285" t="e">
        <f t="shared" si="736"/>
        <v>#VALUE!</v>
      </c>
      <c r="OR52" s="285" t="e">
        <f t="shared" si="736"/>
        <v>#VALUE!</v>
      </c>
      <c r="OS52" s="285" t="e">
        <f t="shared" si="736"/>
        <v>#VALUE!</v>
      </c>
      <c r="OT52" s="285" t="e">
        <f t="shared" si="736"/>
        <v>#VALUE!</v>
      </c>
      <c r="OU52" s="285" t="e">
        <f t="shared" si="736"/>
        <v>#VALUE!</v>
      </c>
      <c r="OV52" s="285" t="e">
        <f t="shared" si="736"/>
        <v>#VALUE!</v>
      </c>
      <c r="OW52" s="285" t="e">
        <f t="shared" si="736"/>
        <v>#VALUE!</v>
      </c>
      <c r="OX52" s="285" t="e">
        <f t="shared" si="736"/>
        <v>#VALUE!</v>
      </c>
      <c r="OY52" s="285" t="e">
        <f t="shared" si="736"/>
        <v>#VALUE!</v>
      </c>
      <c r="OZ52" s="285" t="e">
        <f t="shared" si="736"/>
        <v>#VALUE!</v>
      </c>
      <c r="PA52" s="285" t="e">
        <f t="shared" ref="PA52:QF52" si="737">+PA51*$KA$80+$KA$74</f>
        <v>#VALUE!</v>
      </c>
      <c r="PB52" s="285" t="e">
        <f t="shared" si="737"/>
        <v>#VALUE!</v>
      </c>
      <c r="PC52" s="285" t="e">
        <f t="shared" si="737"/>
        <v>#VALUE!</v>
      </c>
      <c r="PD52" s="285" t="e">
        <f t="shared" si="737"/>
        <v>#VALUE!</v>
      </c>
      <c r="PE52" s="285" t="e">
        <f t="shared" si="737"/>
        <v>#VALUE!</v>
      </c>
      <c r="PF52" s="285" t="e">
        <f t="shared" si="737"/>
        <v>#VALUE!</v>
      </c>
      <c r="PG52" s="285" t="e">
        <f t="shared" si="737"/>
        <v>#VALUE!</v>
      </c>
      <c r="PH52" s="285" t="e">
        <f t="shared" si="737"/>
        <v>#VALUE!</v>
      </c>
      <c r="PI52" s="285" t="e">
        <f t="shared" si="737"/>
        <v>#VALUE!</v>
      </c>
      <c r="PJ52" s="285" t="e">
        <f t="shared" si="737"/>
        <v>#VALUE!</v>
      </c>
      <c r="PK52" s="285" t="e">
        <f t="shared" si="737"/>
        <v>#VALUE!</v>
      </c>
      <c r="PL52" s="285" t="e">
        <f t="shared" si="737"/>
        <v>#VALUE!</v>
      </c>
      <c r="PM52" s="285" t="e">
        <f t="shared" si="737"/>
        <v>#VALUE!</v>
      </c>
      <c r="PN52" s="285" t="e">
        <f t="shared" si="737"/>
        <v>#VALUE!</v>
      </c>
      <c r="PO52" s="285" t="e">
        <f t="shared" si="737"/>
        <v>#VALUE!</v>
      </c>
      <c r="PP52" s="285" t="e">
        <f t="shared" si="737"/>
        <v>#VALUE!</v>
      </c>
      <c r="PQ52" s="285" t="e">
        <f t="shared" si="737"/>
        <v>#VALUE!</v>
      </c>
      <c r="PR52" s="285" t="e">
        <f t="shared" si="737"/>
        <v>#VALUE!</v>
      </c>
      <c r="PS52" s="285" t="e">
        <f t="shared" si="737"/>
        <v>#VALUE!</v>
      </c>
      <c r="PT52" s="285" t="e">
        <f t="shared" si="737"/>
        <v>#VALUE!</v>
      </c>
      <c r="PU52" s="285" t="e">
        <f t="shared" si="737"/>
        <v>#VALUE!</v>
      </c>
      <c r="PV52" s="285" t="e">
        <f t="shared" si="737"/>
        <v>#VALUE!</v>
      </c>
      <c r="PW52" s="285" t="e">
        <f t="shared" si="737"/>
        <v>#VALUE!</v>
      </c>
      <c r="PX52" s="285" t="e">
        <f t="shared" si="737"/>
        <v>#VALUE!</v>
      </c>
      <c r="PY52" s="285" t="e">
        <f t="shared" si="737"/>
        <v>#VALUE!</v>
      </c>
      <c r="PZ52" s="285" t="e">
        <f t="shared" si="737"/>
        <v>#VALUE!</v>
      </c>
      <c r="QA52" s="285" t="e">
        <f t="shared" si="737"/>
        <v>#VALUE!</v>
      </c>
      <c r="QB52" s="285" t="e">
        <f t="shared" si="737"/>
        <v>#VALUE!</v>
      </c>
      <c r="QC52" s="285" t="e">
        <f t="shared" si="737"/>
        <v>#VALUE!</v>
      </c>
      <c r="QD52" s="285" t="e">
        <f t="shared" si="737"/>
        <v>#VALUE!</v>
      </c>
      <c r="QE52" s="285" t="e">
        <f t="shared" si="737"/>
        <v>#VALUE!</v>
      </c>
      <c r="QF52" s="285" t="e">
        <f t="shared" si="737"/>
        <v>#VALUE!</v>
      </c>
    </row>
    <row r="53" spans="1:448" ht="12.75" customHeight="1">
      <c r="A53" s="172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20"/>
      <c r="X53" s="4"/>
      <c r="Y53" s="349"/>
      <c r="Z53" s="349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7"/>
      <c r="BQ53" s="172"/>
      <c r="BX53" s="4"/>
      <c r="BY53" s="4"/>
      <c r="CB53" s="73"/>
      <c r="CC53" s="73"/>
      <c r="CD53" s="73"/>
      <c r="CK53" s="4"/>
      <c r="CL53" s="4"/>
      <c r="CM53" s="4"/>
      <c r="CN53" s="4"/>
      <c r="CO53" s="4"/>
      <c r="CP53" s="4"/>
      <c r="CQ53" s="4"/>
      <c r="CR53" s="4"/>
      <c r="CS53" s="4"/>
      <c r="CT53" s="4"/>
      <c r="DD53" s="83"/>
      <c r="DR53" s="364" t="s">
        <v>205</v>
      </c>
      <c r="DS53" s="365"/>
      <c r="DT53" s="292" t="e">
        <f>+_xlfn.NORM.DIST(DT52,$DS$74,$DS$80,FALSE)</f>
        <v>#VALUE!</v>
      </c>
      <c r="DU53" s="292" t="e">
        <f t="shared" ref="DU53:GF53" si="738">+_xlfn.NORM.DIST(DU52,$DS$74,$DS$80,FALSE)</f>
        <v>#VALUE!</v>
      </c>
      <c r="DV53" s="292" t="e">
        <f t="shared" si="738"/>
        <v>#VALUE!</v>
      </c>
      <c r="DW53" s="292" t="e">
        <f t="shared" si="738"/>
        <v>#VALUE!</v>
      </c>
      <c r="DX53" s="292" t="e">
        <f t="shared" si="738"/>
        <v>#VALUE!</v>
      </c>
      <c r="DY53" s="292" t="e">
        <f t="shared" si="738"/>
        <v>#VALUE!</v>
      </c>
      <c r="DZ53" s="292" t="e">
        <f t="shared" si="738"/>
        <v>#VALUE!</v>
      </c>
      <c r="EA53" s="292" t="e">
        <f t="shared" si="738"/>
        <v>#VALUE!</v>
      </c>
      <c r="EB53" s="292" t="e">
        <f t="shared" si="738"/>
        <v>#VALUE!</v>
      </c>
      <c r="EC53" s="292" t="e">
        <f t="shared" si="738"/>
        <v>#VALUE!</v>
      </c>
      <c r="ED53" s="292" t="e">
        <f t="shared" si="738"/>
        <v>#VALUE!</v>
      </c>
      <c r="EE53" s="292" t="e">
        <f t="shared" si="738"/>
        <v>#VALUE!</v>
      </c>
      <c r="EF53" s="292" t="e">
        <f t="shared" si="738"/>
        <v>#VALUE!</v>
      </c>
      <c r="EG53" s="292" t="e">
        <f t="shared" si="738"/>
        <v>#VALUE!</v>
      </c>
      <c r="EH53" s="292" t="e">
        <f t="shared" si="738"/>
        <v>#VALUE!</v>
      </c>
      <c r="EI53" s="292" t="e">
        <f t="shared" si="738"/>
        <v>#VALUE!</v>
      </c>
      <c r="EJ53" s="292" t="e">
        <f t="shared" si="738"/>
        <v>#VALUE!</v>
      </c>
      <c r="EK53" s="292" t="e">
        <f t="shared" si="738"/>
        <v>#VALUE!</v>
      </c>
      <c r="EL53" s="292" t="e">
        <f t="shared" si="738"/>
        <v>#VALUE!</v>
      </c>
      <c r="EM53" s="292" t="e">
        <f t="shared" si="738"/>
        <v>#VALUE!</v>
      </c>
      <c r="EN53" s="292" t="e">
        <f t="shared" si="738"/>
        <v>#VALUE!</v>
      </c>
      <c r="EO53" s="292" t="e">
        <f t="shared" si="738"/>
        <v>#VALUE!</v>
      </c>
      <c r="EP53" s="292" t="e">
        <f t="shared" si="738"/>
        <v>#VALUE!</v>
      </c>
      <c r="EQ53" s="292" t="e">
        <f t="shared" si="738"/>
        <v>#VALUE!</v>
      </c>
      <c r="ER53" s="292" t="e">
        <f t="shared" si="738"/>
        <v>#VALUE!</v>
      </c>
      <c r="ES53" s="292" t="e">
        <f t="shared" si="738"/>
        <v>#VALUE!</v>
      </c>
      <c r="ET53" s="292" t="e">
        <f t="shared" si="738"/>
        <v>#VALUE!</v>
      </c>
      <c r="EU53" s="292" t="e">
        <f t="shared" si="738"/>
        <v>#VALUE!</v>
      </c>
      <c r="EV53" s="292" t="e">
        <f t="shared" si="738"/>
        <v>#VALUE!</v>
      </c>
      <c r="EW53" s="292" t="e">
        <f t="shared" si="738"/>
        <v>#VALUE!</v>
      </c>
      <c r="EX53" s="292" t="e">
        <f t="shared" si="738"/>
        <v>#VALUE!</v>
      </c>
      <c r="EY53" s="292" t="e">
        <f t="shared" si="738"/>
        <v>#VALUE!</v>
      </c>
      <c r="EZ53" s="292" t="e">
        <f t="shared" si="738"/>
        <v>#VALUE!</v>
      </c>
      <c r="FA53" s="292" t="e">
        <f t="shared" si="738"/>
        <v>#VALUE!</v>
      </c>
      <c r="FB53" s="292" t="e">
        <f t="shared" si="738"/>
        <v>#VALUE!</v>
      </c>
      <c r="FC53" s="292" t="e">
        <f t="shared" si="738"/>
        <v>#VALUE!</v>
      </c>
      <c r="FD53" s="292" t="e">
        <f t="shared" si="738"/>
        <v>#VALUE!</v>
      </c>
      <c r="FE53" s="292" t="e">
        <f t="shared" si="738"/>
        <v>#VALUE!</v>
      </c>
      <c r="FF53" s="292" t="e">
        <f t="shared" si="738"/>
        <v>#VALUE!</v>
      </c>
      <c r="FG53" s="292" t="e">
        <f t="shared" si="738"/>
        <v>#VALUE!</v>
      </c>
      <c r="FH53" s="292" t="e">
        <f t="shared" si="738"/>
        <v>#VALUE!</v>
      </c>
      <c r="FI53" s="292" t="e">
        <f t="shared" si="738"/>
        <v>#VALUE!</v>
      </c>
      <c r="FJ53" s="292" t="e">
        <f t="shared" si="738"/>
        <v>#VALUE!</v>
      </c>
      <c r="FK53" s="292" t="e">
        <f t="shared" si="738"/>
        <v>#VALUE!</v>
      </c>
      <c r="FL53" s="292" t="e">
        <f t="shared" si="738"/>
        <v>#VALUE!</v>
      </c>
      <c r="FM53" s="292" t="e">
        <f t="shared" si="738"/>
        <v>#VALUE!</v>
      </c>
      <c r="FN53" s="292" t="e">
        <f t="shared" si="738"/>
        <v>#VALUE!</v>
      </c>
      <c r="FO53" s="292" t="e">
        <f t="shared" si="738"/>
        <v>#VALUE!</v>
      </c>
      <c r="FP53" s="292" t="e">
        <f t="shared" si="738"/>
        <v>#VALUE!</v>
      </c>
      <c r="FQ53" s="292" t="e">
        <f t="shared" si="738"/>
        <v>#VALUE!</v>
      </c>
      <c r="FR53" s="292" t="e">
        <f t="shared" si="738"/>
        <v>#VALUE!</v>
      </c>
      <c r="FS53" s="292" t="e">
        <f t="shared" si="738"/>
        <v>#VALUE!</v>
      </c>
      <c r="FT53" s="292" t="e">
        <f t="shared" si="738"/>
        <v>#VALUE!</v>
      </c>
      <c r="FU53" s="292" t="e">
        <f t="shared" si="738"/>
        <v>#VALUE!</v>
      </c>
      <c r="FV53" s="292" t="e">
        <f t="shared" si="738"/>
        <v>#VALUE!</v>
      </c>
      <c r="FW53" s="292" t="e">
        <f t="shared" si="738"/>
        <v>#VALUE!</v>
      </c>
      <c r="FX53" s="292" t="e">
        <f t="shared" si="738"/>
        <v>#VALUE!</v>
      </c>
      <c r="FY53" s="292" t="e">
        <f t="shared" si="738"/>
        <v>#VALUE!</v>
      </c>
      <c r="FZ53" s="292" t="e">
        <f t="shared" si="738"/>
        <v>#VALUE!</v>
      </c>
      <c r="GA53" s="292" t="e">
        <f t="shared" si="738"/>
        <v>#VALUE!</v>
      </c>
      <c r="GB53" s="292" t="e">
        <f t="shared" si="738"/>
        <v>#VALUE!</v>
      </c>
      <c r="GC53" s="292" t="e">
        <f t="shared" si="738"/>
        <v>#VALUE!</v>
      </c>
      <c r="GD53" s="292" t="e">
        <f t="shared" si="738"/>
        <v>#VALUE!</v>
      </c>
      <c r="GE53" s="292" t="e">
        <f t="shared" si="738"/>
        <v>#VALUE!</v>
      </c>
      <c r="GF53" s="292" t="e">
        <f t="shared" si="738"/>
        <v>#VALUE!</v>
      </c>
      <c r="GG53" s="292" t="e">
        <f t="shared" ref="GG53:IR53" si="739">+_xlfn.NORM.DIST(GG52,$DS$74,$DS$80,FALSE)</f>
        <v>#VALUE!</v>
      </c>
      <c r="GH53" s="292" t="e">
        <f t="shared" si="739"/>
        <v>#VALUE!</v>
      </c>
      <c r="GI53" s="292" t="e">
        <f t="shared" si="739"/>
        <v>#VALUE!</v>
      </c>
      <c r="GJ53" s="292" t="e">
        <f t="shared" si="739"/>
        <v>#VALUE!</v>
      </c>
      <c r="GK53" s="292" t="e">
        <f t="shared" si="739"/>
        <v>#VALUE!</v>
      </c>
      <c r="GL53" s="292" t="e">
        <f t="shared" si="739"/>
        <v>#VALUE!</v>
      </c>
      <c r="GM53" s="292" t="e">
        <f t="shared" si="739"/>
        <v>#VALUE!</v>
      </c>
      <c r="GN53" s="292" t="e">
        <f t="shared" si="739"/>
        <v>#VALUE!</v>
      </c>
      <c r="GO53" s="292" t="e">
        <f t="shared" si="739"/>
        <v>#VALUE!</v>
      </c>
      <c r="GP53" s="292" t="e">
        <f t="shared" si="739"/>
        <v>#VALUE!</v>
      </c>
      <c r="GQ53" s="292" t="e">
        <f t="shared" si="739"/>
        <v>#VALUE!</v>
      </c>
      <c r="GR53" s="292" t="e">
        <f t="shared" si="739"/>
        <v>#VALUE!</v>
      </c>
      <c r="GS53" s="292" t="e">
        <f t="shared" si="739"/>
        <v>#VALUE!</v>
      </c>
      <c r="GT53" s="292" t="e">
        <f t="shared" si="739"/>
        <v>#VALUE!</v>
      </c>
      <c r="GU53" s="292" t="e">
        <f t="shared" si="739"/>
        <v>#VALUE!</v>
      </c>
      <c r="GV53" s="292" t="e">
        <f t="shared" si="739"/>
        <v>#VALUE!</v>
      </c>
      <c r="GW53" s="292" t="e">
        <f t="shared" si="739"/>
        <v>#VALUE!</v>
      </c>
      <c r="GX53" s="292" t="e">
        <f t="shared" si="739"/>
        <v>#VALUE!</v>
      </c>
      <c r="GY53" s="292" t="e">
        <f t="shared" si="739"/>
        <v>#VALUE!</v>
      </c>
      <c r="GZ53" s="292" t="e">
        <f t="shared" si="739"/>
        <v>#VALUE!</v>
      </c>
      <c r="HA53" s="292" t="e">
        <f t="shared" si="739"/>
        <v>#VALUE!</v>
      </c>
      <c r="HB53" s="292" t="e">
        <f t="shared" si="739"/>
        <v>#VALUE!</v>
      </c>
      <c r="HC53" s="292" t="e">
        <f t="shared" si="739"/>
        <v>#VALUE!</v>
      </c>
      <c r="HD53" s="292" t="e">
        <f t="shared" si="739"/>
        <v>#VALUE!</v>
      </c>
      <c r="HE53" s="292" t="e">
        <f t="shared" si="739"/>
        <v>#VALUE!</v>
      </c>
      <c r="HF53" s="292" t="e">
        <f t="shared" si="739"/>
        <v>#VALUE!</v>
      </c>
      <c r="HG53" s="292" t="e">
        <f t="shared" si="739"/>
        <v>#VALUE!</v>
      </c>
      <c r="HH53" s="292" t="e">
        <f t="shared" si="739"/>
        <v>#VALUE!</v>
      </c>
      <c r="HI53" s="292" t="e">
        <f t="shared" si="739"/>
        <v>#VALUE!</v>
      </c>
      <c r="HJ53" s="292" t="e">
        <f t="shared" si="739"/>
        <v>#VALUE!</v>
      </c>
      <c r="HK53" s="292" t="e">
        <f t="shared" si="739"/>
        <v>#VALUE!</v>
      </c>
      <c r="HL53" s="292" t="e">
        <f t="shared" si="739"/>
        <v>#VALUE!</v>
      </c>
      <c r="HM53" s="292" t="e">
        <f t="shared" si="739"/>
        <v>#VALUE!</v>
      </c>
      <c r="HN53" s="292" t="e">
        <f t="shared" si="739"/>
        <v>#VALUE!</v>
      </c>
      <c r="HO53" s="292" t="e">
        <f t="shared" si="739"/>
        <v>#VALUE!</v>
      </c>
      <c r="HP53" s="292" t="e">
        <f t="shared" si="739"/>
        <v>#VALUE!</v>
      </c>
      <c r="HQ53" s="292" t="e">
        <f t="shared" si="739"/>
        <v>#VALUE!</v>
      </c>
      <c r="HR53" s="292" t="e">
        <f t="shared" si="739"/>
        <v>#VALUE!</v>
      </c>
      <c r="HS53" s="292" t="e">
        <f t="shared" si="739"/>
        <v>#VALUE!</v>
      </c>
      <c r="HT53" s="292" t="e">
        <f t="shared" si="739"/>
        <v>#VALUE!</v>
      </c>
      <c r="HU53" s="292" t="e">
        <f t="shared" si="739"/>
        <v>#VALUE!</v>
      </c>
      <c r="HV53" s="292" t="e">
        <f t="shared" si="739"/>
        <v>#VALUE!</v>
      </c>
      <c r="HW53" s="292" t="e">
        <f t="shared" si="739"/>
        <v>#VALUE!</v>
      </c>
      <c r="HX53" s="292" t="e">
        <f t="shared" si="739"/>
        <v>#VALUE!</v>
      </c>
      <c r="HY53" s="292" t="e">
        <f t="shared" si="739"/>
        <v>#VALUE!</v>
      </c>
      <c r="HZ53" s="292" t="e">
        <f t="shared" si="739"/>
        <v>#VALUE!</v>
      </c>
      <c r="IA53" s="292" t="e">
        <f t="shared" si="739"/>
        <v>#VALUE!</v>
      </c>
      <c r="IB53" s="292" t="e">
        <f t="shared" si="739"/>
        <v>#VALUE!</v>
      </c>
      <c r="IC53" s="292" t="e">
        <f t="shared" si="739"/>
        <v>#VALUE!</v>
      </c>
      <c r="ID53" s="292" t="e">
        <f t="shared" si="739"/>
        <v>#VALUE!</v>
      </c>
      <c r="IE53" s="292" t="e">
        <f t="shared" si="739"/>
        <v>#VALUE!</v>
      </c>
      <c r="IF53" s="292" t="e">
        <f t="shared" si="739"/>
        <v>#VALUE!</v>
      </c>
      <c r="IG53" s="292" t="e">
        <f t="shared" si="739"/>
        <v>#VALUE!</v>
      </c>
      <c r="IH53" s="292" t="e">
        <f t="shared" si="739"/>
        <v>#VALUE!</v>
      </c>
      <c r="II53" s="292" t="e">
        <f t="shared" si="739"/>
        <v>#VALUE!</v>
      </c>
      <c r="IJ53" s="292" t="e">
        <f t="shared" si="739"/>
        <v>#VALUE!</v>
      </c>
      <c r="IK53" s="292" t="e">
        <f t="shared" si="739"/>
        <v>#VALUE!</v>
      </c>
      <c r="IL53" s="292" t="e">
        <f t="shared" si="739"/>
        <v>#VALUE!</v>
      </c>
      <c r="IM53" s="292" t="e">
        <f t="shared" si="739"/>
        <v>#VALUE!</v>
      </c>
      <c r="IN53" s="292" t="e">
        <f t="shared" si="739"/>
        <v>#VALUE!</v>
      </c>
      <c r="IO53" s="292" t="e">
        <f t="shared" si="739"/>
        <v>#VALUE!</v>
      </c>
      <c r="IP53" s="292" t="e">
        <f t="shared" si="739"/>
        <v>#VALUE!</v>
      </c>
      <c r="IQ53" s="292" t="e">
        <f t="shared" si="739"/>
        <v>#VALUE!</v>
      </c>
      <c r="IR53" s="292" t="e">
        <f t="shared" si="739"/>
        <v>#VALUE!</v>
      </c>
      <c r="IS53" s="292" t="e">
        <f t="shared" ref="IS53:JX53" si="740">+_xlfn.NORM.DIST(IS52,$DS$74,$DS$80,FALSE)</f>
        <v>#VALUE!</v>
      </c>
      <c r="IT53" s="292" t="e">
        <f t="shared" si="740"/>
        <v>#VALUE!</v>
      </c>
      <c r="IU53" s="292" t="e">
        <f t="shared" si="740"/>
        <v>#VALUE!</v>
      </c>
      <c r="IV53" s="292" t="e">
        <f t="shared" si="740"/>
        <v>#VALUE!</v>
      </c>
      <c r="IW53" s="292" t="e">
        <f t="shared" si="740"/>
        <v>#VALUE!</v>
      </c>
      <c r="IX53" s="292" t="e">
        <f t="shared" si="740"/>
        <v>#VALUE!</v>
      </c>
      <c r="IY53" s="292" t="e">
        <f t="shared" si="740"/>
        <v>#VALUE!</v>
      </c>
      <c r="IZ53" s="292" t="e">
        <f t="shared" si="740"/>
        <v>#VALUE!</v>
      </c>
      <c r="JA53" s="292" t="e">
        <f t="shared" si="740"/>
        <v>#VALUE!</v>
      </c>
      <c r="JB53" s="292" t="e">
        <f t="shared" si="740"/>
        <v>#VALUE!</v>
      </c>
      <c r="JC53" s="292" t="e">
        <f t="shared" si="740"/>
        <v>#VALUE!</v>
      </c>
      <c r="JD53" s="292" t="e">
        <f t="shared" si="740"/>
        <v>#VALUE!</v>
      </c>
      <c r="JE53" s="292" t="e">
        <f t="shared" si="740"/>
        <v>#VALUE!</v>
      </c>
      <c r="JF53" s="292" t="e">
        <f t="shared" si="740"/>
        <v>#VALUE!</v>
      </c>
      <c r="JG53" s="292" t="e">
        <f t="shared" si="740"/>
        <v>#VALUE!</v>
      </c>
      <c r="JH53" s="292" t="e">
        <f t="shared" si="740"/>
        <v>#VALUE!</v>
      </c>
      <c r="JI53" s="292" t="e">
        <f t="shared" si="740"/>
        <v>#VALUE!</v>
      </c>
      <c r="JJ53" s="292" t="e">
        <f t="shared" si="740"/>
        <v>#VALUE!</v>
      </c>
      <c r="JK53" s="292" t="e">
        <f t="shared" si="740"/>
        <v>#VALUE!</v>
      </c>
      <c r="JL53" s="292" t="e">
        <f t="shared" si="740"/>
        <v>#VALUE!</v>
      </c>
      <c r="JM53" s="292" t="e">
        <f t="shared" si="740"/>
        <v>#VALUE!</v>
      </c>
      <c r="JN53" s="292" t="e">
        <f t="shared" si="740"/>
        <v>#VALUE!</v>
      </c>
      <c r="JO53" s="292" t="e">
        <f t="shared" si="740"/>
        <v>#VALUE!</v>
      </c>
      <c r="JP53" s="292" t="e">
        <f t="shared" si="740"/>
        <v>#VALUE!</v>
      </c>
      <c r="JQ53" s="292" t="e">
        <f t="shared" si="740"/>
        <v>#VALUE!</v>
      </c>
      <c r="JR53" s="292" t="e">
        <f t="shared" si="740"/>
        <v>#VALUE!</v>
      </c>
      <c r="JS53" s="292" t="e">
        <f t="shared" si="740"/>
        <v>#VALUE!</v>
      </c>
      <c r="JT53" s="292" t="e">
        <f t="shared" si="740"/>
        <v>#VALUE!</v>
      </c>
      <c r="JU53" s="292" t="e">
        <f t="shared" si="740"/>
        <v>#VALUE!</v>
      </c>
      <c r="JV53" s="292" t="e">
        <f t="shared" si="740"/>
        <v>#VALUE!</v>
      </c>
      <c r="JW53" s="292" t="e">
        <f t="shared" si="740"/>
        <v>#VALUE!</v>
      </c>
      <c r="JX53" s="292" t="e">
        <f t="shared" si="740"/>
        <v>#VALUE!</v>
      </c>
      <c r="JZ53" s="364" t="s">
        <v>205</v>
      </c>
      <c r="KA53" s="365"/>
      <c r="KB53" s="292" t="e">
        <f>+_xlfn.NORM.DIST(KB52,$KA$74,$KA$80,FALSE)</f>
        <v>#VALUE!</v>
      </c>
      <c r="KC53" s="292" t="e">
        <f t="shared" ref="KC53:MN53" si="741">+_xlfn.NORM.DIST(KC52,$KA$74,$KA$80,FALSE)</f>
        <v>#VALUE!</v>
      </c>
      <c r="KD53" s="292" t="e">
        <f t="shared" si="741"/>
        <v>#VALUE!</v>
      </c>
      <c r="KE53" s="292" t="e">
        <f t="shared" si="741"/>
        <v>#VALUE!</v>
      </c>
      <c r="KF53" s="292" t="e">
        <f t="shared" si="741"/>
        <v>#VALUE!</v>
      </c>
      <c r="KG53" s="292" t="e">
        <f t="shared" si="741"/>
        <v>#VALUE!</v>
      </c>
      <c r="KH53" s="292" t="e">
        <f t="shared" si="741"/>
        <v>#VALUE!</v>
      </c>
      <c r="KI53" s="292" t="e">
        <f t="shared" si="741"/>
        <v>#VALUE!</v>
      </c>
      <c r="KJ53" s="292" t="e">
        <f t="shared" si="741"/>
        <v>#VALUE!</v>
      </c>
      <c r="KK53" s="292" t="e">
        <f t="shared" si="741"/>
        <v>#VALUE!</v>
      </c>
      <c r="KL53" s="292" t="e">
        <f t="shared" si="741"/>
        <v>#VALUE!</v>
      </c>
      <c r="KM53" s="292" t="e">
        <f t="shared" si="741"/>
        <v>#VALUE!</v>
      </c>
      <c r="KN53" s="292" t="e">
        <f t="shared" si="741"/>
        <v>#VALUE!</v>
      </c>
      <c r="KO53" s="292" t="e">
        <f t="shared" si="741"/>
        <v>#VALUE!</v>
      </c>
      <c r="KP53" s="292" t="e">
        <f t="shared" si="741"/>
        <v>#VALUE!</v>
      </c>
      <c r="KQ53" s="292" t="e">
        <f t="shared" si="741"/>
        <v>#VALUE!</v>
      </c>
      <c r="KR53" s="292" t="e">
        <f t="shared" si="741"/>
        <v>#VALUE!</v>
      </c>
      <c r="KS53" s="292" t="e">
        <f t="shared" si="741"/>
        <v>#VALUE!</v>
      </c>
      <c r="KT53" s="292" t="e">
        <f t="shared" si="741"/>
        <v>#VALUE!</v>
      </c>
      <c r="KU53" s="292" t="e">
        <f t="shared" si="741"/>
        <v>#VALUE!</v>
      </c>
      <c r="KV53" s="292" t="e">
        <f t="shared" si="741"/>
        <v>#VALUE!</v>
      </c>
      <c r="KW53" s="292" t="e">
        <f t="shared" si="741"/>
        <v>#VALUE!</v>
      </c>
      <c r="KX53" s="292" t="e">
        <f t="shared" si="741"/>
        <v>#VALUE!</v>
      </c>
      <c r="KY53" s="292" t="e">
        <f t="shared" si="741"/>
        <v>#VALUE!</v>
      </c>
      <c r="KZ53" s="292" t="e">
        <f t="shared" si="741"/>
        <v>#VALUE!</v>
      </c>
      <c r="LA53" s="292" t="e">
        <f t="shared" si="741"/>
        <v>#VALUE!</v>
      </c>
      <c r="LB53" s="292" t="e">
        <f t="shared" si="741"/>
        <v>#VALUE!</v>
      </c>
      <c r="LC53" s="292" t="e">
        <f t="shared" si="741"/>
        <v>#VALUE!</v>
      </c>
      <c r="LD53" s="292" t="e">
        <f t="shared" si="741"/>
        <v>#VALUE!</v>
      </c>
      <c r="LE53" s="292" t="e">
        <f t="shared" si="741"/>
        <v>#VALUE!</v>
      </c>
      <c r="LF53" s="292" t="e">
        <f t="shared" si="741"/>
        <v>#VALUE!</v>
      </c>
      <c r="LG53" s="292" t="e">
        <f t="shared" si="741"/>
        <v>#VALUE!</v>
      </c>
      <c r="LH53" s="292" t="e">
        <f t="shared" si="741"/>
        <v>#VALUE!</v>
      </c>
      <c r="LI53" s="292" t="e">
        <f t="shared" si="741"/>
        <v>#VALUE!</v>
      </c>
      <c r="LJ53" s="292" t="e">
        <f t="shared" si="741"/>
        <v>#VALUE!</v>
      </c>
      <c r="LK53" s="292" t="e">
        <f t="shared" si="741"/>
        <v>#VALUE!</v>
      </c>
      <c r="LL53" s="292" t="e">
        <f t="shared" si="741"/>
        <v>#VALUE!</v>
      </c>
      <c r="LM53" s="292" t="e">
        <f t="shared" si="741"/>
        <v>#VALUE!</v>
      </c>
      <c r="LN53" s="292" t="e">
        <f t="shared" si="741"/>
        <v>#VALUE!</v>
      </c>
      <c r="LO53" s="292" t="e">
        <f t="shared" si="741"/>
        <v>#VALUE!</v>
      </c>
      <c r="LP53" s="292" t="e">
        <f t="shared" si="741"/>
        <v>#VALUE!</v>
      </c>
      <c r="LQ53" s="292" t="e">
        <f t="shared" si="741"/>
        <v>#VALUE!</v>
      </c>
      <c r="LR53" s="292" t="e">
        <f t="shared" si="741"/>
        <v>#VALUE!</v>
      </c>
      <c r="LS53" s="292" t="e">
        <f t="shared" si="741"/>
        <v>#VALUE!</v>
      </c>
      <c r="LT53" s="292" t="e">
        <f t="shared" si="741"/>
        <v>#VALUE!</v>
      </c>
      <c r="LU53" s="292" t="e">
        <f t="shared" si="741"/>
        <v>#VALUE!</v>
      </c>
      <c r="LV53" s="292" t="e">
        <f t="shared" si="741"/>
        <v>#VALUE!</v>
      </c>
      <c r="LW53" s="292" t="e">
        <f t="shared" si="741"/>
        <v>#VALUE!</v>
      </c>
      <c r="LX53" s="292" t="e">
        <f t="shared" si="741"/>
        <v>#VALUE!</v>
      </c>
      <c r="LY53" s="292" t="e">
        <f t="shared" si="741"/>
        <v>#VALUE!</v>
      </c>
      <c r="LZ53" s="292" t="e">
        <f t="shared" si="741"/>
        <v>#VALUE!</v>
      </c>
      <c r="MA53" s="292" t="e">
        <f t="shared" si="741"/>
        <v>#VALUE!</v>
      </c>
      <c r="MB53" s="292" t="e">
        <f t="shared" si="741"/>
        <v>#VALUE!</v>
      </c>
      <c r="MC53" s="292" t="e">
        <f t="shared" si="741"/>
        <v>#VALUE!</v>
      </c>
      <c r="MD53" s="292" t="e">
        <f t="shared" si="741"/>
        <v>#VALUE!</v>
      </c>
      <c r="ME53" s="292" t="e">
        <f t="shared" si="741"/>
        <v>#VALUE!</v>
      </c>
      <c r="MF53" s="292" t="e">
        <f t="shared" si="741"/>
        <v>#VALUE!</v>
      </c>
      <c r="MG53" s="292" t="e">
        <f t="shared" si="741"/>
        <v>#VALUE!</v>
      </c>
      <c r="MH53" s="292" t="e">
        <f t="shared" si="741"/>
        <v>#VALUE!</v>
      </c>
      <c r="MI53" s="292" t="e">
        <f t="shared" si="741"/>
        <v>#VALUE!</v>
      </c>
      <c r="MJ53" s="292" t="e">
        <f t="shared" si="741"/>
        <v>#VALUE!</v>
      </c>
      <c r="MK53" s="292" t="e">
        <f t="shared" si="741"/>
        <v>#VALUE!</v>
      </c>
      <c r="ML53" s="292" t="e">
        <f t="shared" si="741"/>
        <v>#VALUE!</v>
      </c>
      <c r="MM53" s="292" t="e">
        <f t="shared" si="741"/>
        <v>#VALUE!</v>
      </c>
      <c r="MN53" s="292" t="e">
        <f t="shared" si="741"/>
        <v>#VALUE!</v>
      </c>
      <c r="MO53" s="292" t="e">
        <f t="shared" ref="MO53:OZ53" si="742">+_xlfn.NORM.DIST(MO52,$KA$74,$KA$80,FALSE)</f>
        <v>#VALUE!</v>
      </c>
      <c r="MP53" s="292" t="e">
        <f t="shared" si="742"/>
        <v>#VALUE!</v>
      </c>
      <c r="MQ53" s="292" t="e">
        <f t="shared" si="742"/>
        <v>#VALUE!</v>
      </c>
      <c r="MR53" s="292" t="e">
        <f t="shared" si="742"/>
        <v>#VALUE!</v>
      </c>
      <c r="MS53" s="292" t="e">
        <f t="shared" si="742"/>
        <v>#VALUE!</v>
      </c>
      <c r="MT53" s="292" t="e">
        <f t="shared" si="742"/>
        <v>#VALUE!</v>
      </c>
      <c r="MU53" s="292" t="e">
        <f t="shared" si="742"/>
        <v>#VALUE!</v>
      </c>
      <c r="MV53" s="292" t="e">
        <f t="shared" si="742"/>
        <v>#VALUE!</v>
      </c>
      <c r="MW53" s="292" t="e">
        <f t="shared" si="742"/>
        <v>#VALUE!</v>
      </c>
      <c r="MX53" s="292" t="e">
        <f t="shared" si="742"/>
        <v>#VALUE!</v>
      </c>
      <c r="MY53" s="292" t="e">
        <f t="shared" si="742"/>
        <v>#VALUE!</v>
      </c>
      <c r="MZ53" s="292" t="e">
        <f t="shared" si="742"/>
        <v>#VALUE!</v>
      </c>
      <c r="NA53" s="292" t="e">
        <f t="shared" si="742"/>
        <v>#VALUE!</v>
      </c>
      <c r="NB53" s="292" t="e">
        <f t="shared" si="742"/>
        <v>#VALUE!</v>
      </c>
      <c r="NC53" s="292" t="e">
        <f t="shared" si="742"/>
        <v>#VALUE!</v>
      </c>
      <c r="ND53" s="292" t="e">
        <f t="shared" si="742"/>
        <v>#VALUE!</v>
      </c>
      <c r="NE53" s="292" t="e">
        <f t="shared" si="742"/>
        <v>#VALUE!</v>
      </c>
      <c r="NF53" s="292" t="e">
        <f t="shared" si="742"/>
        <v>#VALUE!</v>
      </c>
      <c r="NG53" s="292" t="e">
        <f t="shared" si="742"/>
        <v>#VALUE!</v>
      </c>
      <c r="NH53" s="292" t="e">
        <f t="shared" si="742"/>
        <v>#VALUE!</v>
      </c>
      <c r="NI53" s="292" t="e">
        <f t="shared" si="742"/>
        <v>#VALUE!</v>
      </c>
      <c r="NJ53" s="292" t="e">
        <f t="shared" si="742"/>
        <v>#VALUE!</v>
      </c>
      <c r="NK53" s="292" t="e">
        <f t="shared" si="742"/>
        <v>#VALUE!</v>
      </c>
      <c r="NL53" s="292" t="e">
        <f t="shared" si="742"/>
        <v>#VALUE!</v>
      </c>
      <c r="NM53" s="292" t="e">
        <f t="shared" si="742"/>
        <v>#VALUE!</v>
      </c>
      <c r="NN53" s="292" t="e">
        <f t="shared" si="742"/>
        <v>#VALUE!</v>
      </c>
      <c r="NO53" s="292" t="e">
        <f t="shared" si="742"/>
        <v>#VALUE!</v>
      </c>
      <c r="NP53" s="292" t="e">
        <f t="shared" si="742"/>
        <v>#VALUE!</v>
      </c>
      <c r="NQ53" s="292" t="e">
        <f t="shared" si="742"/>
        <v>#VALUE!</v>
      </c>
      <c r="NR53" s="292" t="e">
        <f t="shared" si="742"/>
        <v>#VALUE!</v>
      </c>
      <c r="NS53" s="292" t="e">
        <f t="shared" si="742"/>
        <v>#VALUE!</v>
      </c>
      <c r="NT53" s="292" t="e">
        <f t="shared" si="742"/>
        <v>#VALUE!</v>
      </c>
      <c r="NU53" s="292" t="e">
        <f t="shared" si="742"/>
        <v>#VALUE!</v>
      </c>
      <c r="NV53" s="292" t="e">
        <f t="shared" si="742"/>
        <v>#VALUE!</v>
      </c>
      <c r="NW53" s="292" t="e">
        <f t="shared" si="742"/>
        <v>#VALUE!</v>
      </c>
      <c r="NX53" s="292" t="e">
        <f t="shared" si="742"/>
        <v>#VALUE!</v>
      </c>
      <c r="NY53" s="292" t="e">
        <f t="shared" si="742"/>
        <v>#VALUE!</v>
      </c>
      <c r="NZ53" s="292" t="e">
        <f t="shared" si="742"/>
        <v>#VALUE!</v>
      </c>
      <c r="OA53" s="292" t="e">
        <f t="shared" si="742"/>
        <v>#VALUE!</v>
      </c>
      <c r="OB53" s="292" t="e">
        <f t="shared" si="742"/>
        <v>#VALUE!</v>
      </c>
      <c r="OC53" s="292" t="e">
        <f t="shared" si="742"/>
        <v>#VALUE!</v>
      </c>
      <c r="OD53" s="292" t="e">
        <f t="shared" si="742"/>
        <v>#VALUE!</v>
      </c>
      <c r="OE53" s="292" t="e">
        <f t="shared" si="742"/>
        <v>#VALUE!</v>
      </c>
      <c r="OF53" s="292" t="e">
        <f t="shared" si="742"/>
        <v>#VALUE!</v>
      </c>
      <c r="OG53" s="292" t="e">
        <f t="shared" si="742"/>
        <v>#VALUE!</v>
      </c>
      <c r="OH53" s="292" t="e">
        <f t="shared" si="742"/>
        <v>#VALUE!</v>
      </c>
      <c r="OI53" s="292" t="e">
        <f t="shared" si="742"/>
        <v>#VALUE!</v>
      </c>
      <c r="OJ53" s="292" t="e">
        <f t="shared" si="742"/>
        <v>#VALUE!</v>
      </c>
      <c r="OK53" s="292" t="e">
        <f t="shared" si="742"/>
        <v>#VALUE!</v>
      </c>
      <c r="OL53" s="292" t="e">
        <f t="shared" si="742"/>
        <v>#VALUE!</v>
      </c>
      <c r="OM53" s="292" t="e">
        <f t="shared" si="742"/>
        <v>#VALUE!</v>
      </c>
      <c r="ON53" s="292" t="e">
        <f t="shared" si="742"/>
        <v>#VALUE!</v>
      </c>
      <c r="OO53" s="292" t="e">
        <f t="shared" si="742"/>
        <v>#VALUE!</v>
      </c>
      <c r="OP53" s="292" t="e">
        <f t="shared" si="742"/>
        <v>#VALUE!</v>
      </c>
      <c r="OQ53" s="292" t="e">
        <f t="shared" si="742"/>
        <v>#VALUE!</v>
      </c>
      <c r="OR53" s="292" t="e">
        <f t="shared" si="742"/>
        <v>#VALUE!</v>
      </c>
      <c r="OS53" s="292" t="e">
        <f t="shared" si="742"/>
        <v>#VALUE!</v>
      </c>
      <c r="OT53" s="292" t="e">
        <f t="shared" si="742"/>
        <v>#VALUE!</v>
      </c>
      <c r="OU53" s="292" t="e">
        <f t="shared" si="742"/>
        <v>#VALUE!</v>
      </c>
      <c r="OV53" s="292" t="e">
        <f t="shared" si="742"/>
        <v>#VALUE!</v>
      </c>
      <c r="OW53" s="292" t="e">
        <f t="shared" si="742"/>
        <v>#VALUE!</v>
      </c>
      <c r="OX53" s="292" t="e">
        <f t="shared" si="742"/>
        <v>#VALUE!</v>
      </c>
      <c r="OY53" s="292" t="e">
        <f t="shared" si="742"/>
        <v>#VALUE!</v>
      </c>
      <c r="OZ53" s="292" t="e">
        <f t="shared" si="742"/>
        <v>#VALUE!</v>
      </c>
      <c r="PA53" s="292" t="e">
        <f t="shared" ref="PA53:QF53" si="743">+_xlfn.NORM.DIST(PA52,$KA$74,$KA$80,FALSE)</f>
        <v>#VALUE!</v>
      </c>
      <c r="PB53" s="292" t="e">
        <f t="shared" si="743"/>
        <v>#VALUE!</v>
      </c>
      <c r="PC53" s="292" t="e">
        <f t="shared" si="743"/>
        <v>#VALUE!</v>
      </c>
      <c r="PD53" s="292" t="e">
        <f t="shared" si="743"/>
        <v>#VALUE!</v>
      </c>
      <c r="PE53" s="292" t="e">
        <f t="shared" si="743"/>
        <v>#VALUE!</v>
      </c>
      <c r="PF53" s="292" t="e">
        <f t="shared" si="743"/>
        <v>#VALUE!</v>
      </c>
      <c r="PG53" s="292" t="e">
        <f t="shared" si="743"/>
        <v>#VALUE!</v>
      </c>
      <c r="PH53" s="292" t="e">
        <f t="shared" si="743"/>
        <v>#VALUE!</v>
      </c>
      <c r="PI53" s="292" t="e">
        <f t="shared" si="743"/>
        <v>#VALUE!</v>
      </c>
      <c r="PJ53" s="292" t="e">
        <f t="shared" si="743"/>
        <v>#VALUE!</v>
      </c>
      <c r="PK53" s="292" t="e">
        <f t="shared" si="743"/>
        <v>#VALUE!</v>
      </c>
      <c r="PL53" s="292" t="e">
        <f t="shared" si="743"/>
        <v>#VALUE!</v>
      </c>
      <c r="PM53" s="292" t="e">
        <f t="shared" si="743"/>
        <v>#VALUE!</v>
      </c>
      <c r="PN53" s="292" t="e">
        <f t="shared" si="743"/>
        <v>#VALUE!</v>
      </c>
      <c r="PO53" s="292" t="e">
        <f t="shared" si="743"/>
        <v>#VALUE!</v>
      </c>
      <c r="PP53" s="292" t="e">
        <f t="shared" si="743"/>
        <v>#VALUE!</v>
      </c>
      <c r="PQ53" s="292" t="e">
        <f t="shared" si="743"/>
        <v>#VALUE!</v>
      </c>
      <c r="PR53" s="292" t="e">
        <f t="shared" si="743"/>
        <v>#VALUE!</v>
      </c>
      <c r="PS53" s="292" t="e">
        <f t="shared" si="743"/>
        <v>#VALUE!</v>
      </c>
      <c r="PT53" s="292" t="e">
        <f t="shared" si="743"/>
        <v>#VALUE!</v>
      </c>
      <c r="PU53" s="292" t="e">
        <f t="shared" si="743"/>
        <v>#VALUE!</v>
      </c>
      <c r="PV53" s="292" t="e">
        <f t="shared" si="743"/>
        <v>#VALUE!</v>
      </c>
      <c r="PW53" s="292" t="e">
        <f t="shared" si="743"/>
        <v>#VALUE!</v>
      </c>
      <c r="PX53" s="292" t="e">
        <f t="shared" si="743"/>
        <v>#VALUE!</v>
      </c>
      <c r="PY53" s="292" t="e">
        <f t="shared" si="743"/>
        <v>#VALUE!</v>
      </c>
      <c r="PZ53" s="292" t="e">
        <f t="shared" si="743"/>
        <v>#VALUE!</v>
      </c>
      <c r="QA53" s="292" t="e">
        <f t="shared" si="743"/>
        <v>#VALUE!</v>
      </c>
      <c r="QB53" s="292" t="e">
        <f t="shared" si="743"/>
        <v>#VALUE!</v>
      </c>
      <c r="QC53" s="292" t="e">
        <f t="shared" si="743"/>
        <v>#VALUE!</v>
      </c>
      <c r="QD53" s="292" t="e">
        <f t="shared" si="743"/>
        <v>#VALUE!</v>
      </c>
      <c r="QE53" s="292" t="e">
        <f t="shared" si="743"/>
        <v>#VALUE!</v>
      </c>
      <c r="QF53" s="292" t="e">
        <f t="shared" si="743"/>
        <v>#VALUE!</v>
      </c>
    </row>
    <row r="54" spans="1:448" ht="12.75" customHeight="1">
      <c r="A54" s="172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20"/>
      <c r="X54" s="4"/>
      <c r="Y54" s="349"/>
      <c r="Z54" s="349"/>
      <c r="AA54" s="195"/>
      <c r="AB54" s="195"/>
      <c r="AC54" s="195"/>
      <c r="AD54" s="195"/>
      <c r="AE54" s="195"/>
      <c r="AF54" s="5"/>
      <c r="AG54" s="5"/>
      <c r="AH54" s="5"/>
      <c r="AI54" s="5"/>
      <c r="AJ54" s="5"/>
      <c r="AK54" s="5"/>
      <c r="AL54" s="5"/>
      <c r="AM54" s="5"/>
      <c r="AN54" s="4"/>
      <c r="AO54" s="4"/>
      <c r="AP54" s="4"/>
      <c r="AQ54" s="4"/>
      <c r="AR54" s="178"/>
      <c r="AS54" s="178"/>
      <c r="AT54" s="178"/>
      <c r="AU54" s="178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7"/>
      <c r="BQ54" s="172"/>
      <c r="CK54" s="4"/>
      <c r="CL54" s="4"/>
      <c r="CM54" s="4"/>
      <c r="CN54" s="4"/>
      <c r="CO54" s="4"/>
      <c r="CP54" s="4"/>
      <c r="CQ54" s="4"/>
      <c r="CR54" s="4"/>
      <c r="CS54" s="4"/>
      <c r="CT54" s="4"/>
      <c r="DD54" s="83"/>
      <c r="DR54" s="352" t="s">
        <v>202</v>
      </c>
      <c r="DS54" s="289" t="s">
        <v>8</v>
      </c>
      <c r="DT54" s="292" t="e">
        <f>+IF(DT52&gt;$DS$78,"N/A",IF(DT52&lt;$DT$8,"N/A",DT53))</f>
        <v>#VALUE!</v>
      </c>
      <c r="DU54" s="292" t="e">
        <f t="shared" ref="DU54:GF54" si="744">+IF(DU52&gt;$DS$78,"N/A",IF(DU52&lt;$DT$8,"N/A",DU53))</f>
        <v>#VALUE!</v>
      </c>
      <c r="DV54" s="292" t="e">
        <f t="shared" si="744"/>
        <v>#VALUE!</v>
      </c>
      <c r="DW54" s="292" t="e">
        <f t="shared" si="744"/>
        <v>#VALUE!</v>
      </c>
      <c r="DX54" s="292" t="e">
        <f t="shared" si="744"/>
        <v>#VALUE!</v>
      </c>
      <c r="DY54" s="292" t="e">
        <f t="shared" si="744"/>
        <v>#VALUE!</v>
      </c>
      <c r="DZ54" s="292" t="e">
        <f t="shared" si="744"/>
        <v>#VALUE!</v>
      </c>
      <c r="EA54" s="292" t="e">
        <f t="shared" si="744"/>
        <v>#VALUE!</v>
      </c>
      <c r="EB54" s="292" t="e">
        <f t="shared" si="744"/>
        <v>#VALUE!</v>
      </c>
      <c r="EC54" s="292" t="e">
        <f t="shared" si="744"/>
        <v>#VALUE!</v>
      </c>
      <c r="ED54" s="292" t="e">
        <f t="shared" si="744"/>
        <v>#VALUE!</v>
      </c>
      <c r="EE54" s="292" t="e">
        <f t="shared" si="744"/>
        <v>#VALUE!</v>
      </c>
      <c r="EF54" s="292" t="e">
        <f t="shared" si="744"/>
        <v>#VALUE!</v>
      </c>
      <c r="EG54" s="292" t="e">
        <f t="shared" si="744"/>
        <v>#VALUE!</v>
      </c>
      <c r="EH54" s="292" t="e">
        <f t="shared" si="744"/>
        <v>#VALUE!</v>
      </c>
      <c r="EI54" s="292" t="e">
        <f t="shared" si="744"/>
        <v>#VALUE!</v>
      </c>
      <c r="EJ54" s="292" t="e">
        <f t="shared" si="744"/>
        <v>#VALUE!</v>
      </c>
      <c r="EK54" s="292" t="e">
        <f t="shared" si="744"/>
        <v>#VALUE!</v>
      </c>
      <c r="EL54" s="292" t="e">
        <f t="shared" si="744"/>
        <v>#VALUE!</v>
      </c>
      <c r="EM54" s="292" t="e">
        <f t="shared" si="744"/>
        <v>#VALUE!</v>
      </c>
      <c r="EN54" s="292" t="e">
        <f t="shared" si="744"/>
        <v>#VALUE!</v>
      </c>
      <c r="EO54" s="292" t="e">
        <f t="shared" si="744"/>
        <v>#VALUE!</v>
      </c>
      <c r="EP54" s="292" t="e">
        <f t="shared" si="744"/>
        <v>#VALUE!</v>
      </c>
      <c r="EQ54" s="292" t="e">
        <f t="shared" si="744"/>
        <v>#VALUE!</v>
      </c>
      <c r="ER54" s="292" t="e">
        <f t="shared" si="744"/>
        <v>#VALUE!</v>
      </c>
      <c r="ES54" s="292" t="e">
        <f t="shared" si="744"/>
        <v>#VALUE!</v>
      </c>
      <c r="ET54" s="292" t="e">
        <f t="shared" si="744"/>
        <v>#VALUE!</v>
      </c>
      <c r="EU54" s="292" t="e">
        <f t="shared" si="744"/>
        <v>#VALUE!</v>
      </c>
      <c r="EV54" s="292" t="e">
        <f t="shared" si="744"/>
        <v>#VALUE!</v>
      </c>
      <c r="EW54" s="292" t="e">
        <f t="shared" si="744"/>
        <v>#VALUE!</v>
      </c>
      <c r="EX54" s="292" t="e">
        <f t="shared" si="744"/>
        <v>#VALUE!</v>
      </c>
      <c r="EY54" s="292" t="e">
        <f t="shared" si="744"/>
        <v>#VALUE!</v>
      </c>
      <c r="EZ54" s="292" t="e">
        <f t="shared" si="744"/>
        <v>#VALUE!</v>
      </c>
      <c r="FA54" s="292" t="e">
        <f t="shared" si="744"/>
        <v>#VALUE!</v>
      </c>
      <c r="FB54" s="292" t="e">
        <f t="shared" si="744"/>
        <v>#VALUE!</v>
      </c>
      <c r="FC54" s="292" t="e">
        <f t="shared" si="744"/>
        <v>#VALUE!</v>
      </c>
      <c r="FD54" s="292" t="e">
        <f t="shared" si="744"/>
        <v>#VALUE!</v>
      </c>
      <c r="FE54" s="292" t="e">
        <f t="shared" si="744"/>
        <v>#VALUE!</v>
      </c>
      <c r="FF54" s="292" t="e">
        <f t="shared" si="744"/>
        <v>#VALUE!</v>
      </c>
      <c r="FG54" s="292" t="e">
        <f t="shared" si="744"/>
        <v>#VALUE!</v>
      </c>
      <c r="FH54" s="292" t="e">
        <f t="shared" si="744"/>
        <v>#VALUE!</v>
      </c>
      <c r="FI54" s="292" t="e">
        <f t="shared" si="744"/>
        <v>#VALUE!</v>
      </c>
      <c r="FJ54" s="292" t="e">
        <f t="shared" si="744"/>
        <v>#VALUE!</v>
      </c>
      <c r="FK54" s="292" t="e">
        <f t="shared" si="744"/>
        <v>#VALUE!</v>
      </c>
      <c r="FL54" s="292" t="e">
        <f t="shared" si="744"/>
        <v>#VALUE!</v>
      </c>
      <c r="FM54" s="292" t="e">
        <f t="shared" si="744"/>
        <v>#VALUE!</v>
      </c>
      <c r="FN54" s="292" t="e">
        <f t="shared" si="744"/>
        <v>#VALUE!</v>
      </c>
      <c r="FO54" s="292" t="e">
        <f t="shared" si="744"/>
        <v>#VALUE!</v>
      </c>
      <c r="FP54" s="292" t="e">
        <f t="shared" si="744"/>
        <v>#VALUE!</v>
      </c>
      <c r="FQ54" s="292" t="e">
        <f t="shared" si="744"/>
        <v>#VALUE!</v>
      </c>
      <c r="FR54" s="292" t="e">
        <f t="shared" si="744"/>
        <v>#VALUE!</v>
      </c>
      <c r="FS54" s="292" t="e">
        <f t="shared" si="744"/>
        <v>#VALUE!</v>
      </c>
      <c r="FT54" s="292" t="e">
        <f t="shared" si="744"/>
        <v>#VALUE!</v>
      </c>
      <c r="FU54" s="292" t="e">
        <f t="shared" si="744"/>
        <v>#VALUE!</v>
      </c>
      <c r="FV54" s="292" t="e">
        <f t="shared" si="744"/>
        <v>#VALUE!</v>
      </c>
      <c r="FW54" s="292" t="e">
        <f t="shared" si="744"/>
        <v>#VALUE!</v>
      </c>
      <c r="FX54" s="292" t="e">
        <f t="shared" si="744"/>
        <v>#VALUE!</v>
      </c>
      <c r="FY54" s="292" t="e">
        <f t="shared" si="744"/>
        <v>#VALUE!</v>
      </c>
      <c r="FZ54" s="292" t="e">
        <f t="shared" si="744"/>
        <v>#VALUE!</v>
      </c>
      <c r="GA54" s="292" t="e">
        <f t="shared" si="744"/>
        <v>#VALUE!</v>
      </c>
      <c r="GB54" s="292" t="e">
        <f t="shared" si="744"/>
        <v>#VALUE!</v>
      </c>
      <c r="GC54" s="292" t="e">
        <f t="shared" si="744"/>
        <v>#VALUE!</v>
      </c>
      <c r="GD54" s="292" t="e">
        <f t="shared" si="744"/>
        <v>#VALUE!</v>
      </c>
      <c r="GE54" s="292" t="e">
        <f t="shared" si="744"/>
        <v>#VALUE!</v>
      </c>
      <c r="GF54" s="292" t="e">
        <f t="shared" si="744"/>
        <v>#VALUE!</v>
      </c>
      <c r="GG54" s="292" t="e">
        <f t="shared" ref="GG54:IR54" si="745">+IF(GG52&gt;$DS$78,"N/A",IF(GG52&lt;$DT$8,"N/A",GG53))</f>
        <v>#VALUE!</v>
      </c>
      <c r="GH54" s="292" t="e">
        <f t="shared" si="745"/>
        <v>#VALUE!</v>
      </c>
      <c r="GI54" s="292" t="e">
        <f t="shared" si="745"/>
        <v>#VALUE!</v>
      </c>
      <c r="GJ54" s="292" t="e">
        <f t="shared" si="745"/>
        <v>#VALUE!</v>
      </c>
      <c r="GK54" s="292" t="e">
        <f t="shared" si="745"/>
        <v>#VALUE!</v>
      </c>
      <c r="GL54" s="292" t="e">
        <f t="shared" si="745"/>
        <v>#VALUE!</v>
      </c>
      <c r="GM54" s="292" t="e">
        <f t="shared" si="745"/>
        <v>#VALUE!</v>
      </c>
      <c r="GN54" s="292" t="e">
        <f t="shared" si="745"/>
        <v>#VALUE!</v>
      </c>
      <c r="GO54" s="292" t="e">
        <f t="shared" si="745"/>
        <v>#VALUE!</v>
      </c>
      <c r="GP54" s="292" t="e">
        <f t="shared" si="745"/>
        <v>#VALUE!</v>
      </c>
      <c r="GQ54" s="292" t="e">
        <f t="shared" si="745"/>
        <v>#VALUE!</v>
      </c>
      <c r="GR54" s="292" t="e">
        <f t="shared" si="745"/>
        <v>#VALUE!</v>
      </c>
      <c r="GS54" s="292" t="e">
        <f t="shared" si="745"/>
        <v>#VALUE!</v>
      </c>
      <c r="GT54" s="292" t="e">
        <f t="shared" si="745"/>
        <v>#VALUE!</v>
      </c>
      <c r="GU54" s="292" t="e">
        <f t="shared" si="745"/>
        <v>#VALUE!</v>
      </c>
      <c r="GV54" s="292" t="e">
        <f t="shared" si="745"/>
        <v>#VALUE!</v>
      </c>
      <c r="GW54" s="292" t="e">
        <f t="shared" si="745"/>
        <v>#VALUE!</v>
      </c>
      <c r="GX54" s="292" t="e">
        <f t="shared" si="745"/>
        <v>#VALUE!</v>
      </c>
      <c r="GY54" s="292" t="e">
        <f t="shared" si="745"/>
        <v>#VALUE!</v>
      </c>
      <c r="GZ54" s="292" t="e">
        <f t="shared" si="745"/>
        <v>#VALUE!</v>
      </c>
      <c r="HA54" s="292" t="e">
        <f t="shared" si="745"/>
        <v>#VALUE!</v>
      </c>
      <c r="HB54" s="292" t="e">
        <f t="shared" si="745"/>
        <v>#VALUE!</v>
      </c>
      <c r="HC54" s="292" t="e">
        <f t="shared" si="745"/>
        <v>#VALUE!</v>
      </c>
      <c r="HD54" s="292" t="e">
        <f t="shared" si="745"/>
        <v>#VALUE!</v>
      </c>
      <c r="HE54" s="292" t="e">
        <f t="shared" si="745"/>
        <v>#VALUE!</v>
      </c>
      <c r="HF54" s="292" t="e">
        <f t="shared" si="745"/>
        <v>#VALUE!</v>
      </c>
      <c r="HG54" s="292" t="e">
        <f t="shared" si="745"/>
        <v>#VALUE!</v>
      </c>
      <c r="HH54" s="292" t="e">
        <f t="shared" si="745"/>
        <v>#VALUE!</v>
      </c>
      <c r="HI54" s="292" t="e">
        <f t="shared" si="745"/>
        <v>#VALUE!</v>
      </c>
      <c r="HJ54" s="292" t="e">
        <f t="shared" si="745"/>
        <v>#VALUE!</v>
      </c>
      <c r="HK54" s="292" t="e">
        <f t="shared" si="745"/>
        <v>#VALUE!</v>
      </c>
      <c r="HL54" s="292" t="e">
        <f t="shared" si="745"/>
        <v>#VALUE!</v>
      </c>
      <c r="HM54" s="292" t="e">
        <f t="shared" si="745"/>
        <v>#VALUE!</v>
      </c>
      <c r="HN54" s="292" t="e">
        <f t="shared" si="745"/>
        <v>#VALUE!</v>
      </c>
      <c r="HO54" s="292" t="e">
        <f t="shared" si="745"/>
        <v>#VALUE!</v>
      </c>
      <c r="HP54" s="292" t="e">
        <f t="shared" si="745"/>
        <v>#VALUE!</v>
      </c>
      <c r="HQ54" s="292" t="e">
        <f t="shared" si="745"/>
        <v>#VALUE!</v>
      </c>
      <c r="HR54" s="292" t="e">
        <f t="shared" si="745"/>
        <v>#VALUE!</v>
      </c>
      <c r="HS54" s="292" t="e">
        <f t="shared" si="745"/>
        <v>#VALUE!</v>
      </c>
      <c r="HT54" s="292" t="e">
        <f t="shared" si="745"/>
        <v>#VALUE!</v>
      </c>
      <c r="HU54" s="292" t="e">
        <f t="shared" si="745"/>
        <v>#VALUE!</v>
      </c>
      <c r="HV54" s="292" t="e">
        <f t="shared" si="745"/>
        <v>#VALUE!</v>
      </c>
      <c r="HW54" s="292" t="e">
        <f t="shared" si="745"/>
        <v>#VALUE!</v>
      </c>
      <c r="HX54" s="292" t="e">
        <f t="shared" si="745"/>
        <v>#VALUE!</v>
      </c>
      <c r="HY54" s="292" t="e">
        <f t="shared" si="745"/>
        <v>#VALUE!</v>
      </c>
      <c r="HZ54" s="292" t="e">
        <f t="shared" si="745"/>
        <v>#VALUE!</v>
      </c>
      <c r="IA54" s="292" t="e">
        <f t="shared" si="745"/>
        <v>#VALUE!</v>
      </c>
      <c r="IB54" s="292" t="e">
        <f t="shared" si="745"/>
        <v>#VALUE!</v>
      </c>
      <c r="IC54" s="292" t="e">
        <f t="shared" si="745"/>
        <v>#VALUE!</v>
      </c>
      <c r="ID54" s="292" t="e">
        <f t="shared" si="745"/>
        <v>#VALUE!</v>
      </c>
      <c r="IE54" s="292" t="e">
        <f t="shared" si="745"/>
        <v>#VALUE!</v>
      </c>
      <c r="IF54" s="292" t="e">
        <f t="shared" si="745"/>
        <v>#VALUE!</v>
      </c>
      <c r="IG54" s="292" t="e">
        <f t="shared" si="745"/>
        <v>#VALUE!</v>
      </c>
      <c r="IH54" s="292" t="e">
        <f t="shared" si="745"/>
        <v>#VALUE!</v>
      </c>
      <c r="II54" s="292" t="e">
        <f t="shared" si="745"/>
        <v>#VALUE!</v>
      </c>
      <c r="IJ54" s="292" t="e">
        <f t="shared" si="745"/>
        <v>#VALUE!</v>
      </c>
      <c r="IK54" s="292" t="e">
        <f t="shared" si="745"/>
        <v>#VALUE!</v>
      </c>
      <c r="IL54" s="292" t="e">
        <f t="shared" si="745"/>
        <v>#VALUE!</v>
      </c>
      <c r="IM54" s="292" t="e">
        <f t="shared" si="745"/>
        <v>#VALUE!</v>
      </c>
      <c r="IN54" s="292" t="e">
        <f t="shared" si="745"/>
        <v>#VALUE!</v>
      </c>
      <c r="IO54" s="292" t="e">
        <f t="shared" si="745"/>
        <v>#VALUE!</v>
      </c>
      <c r="IP54" s="292" t="e">
        <f t="shared" si="745"/>
        <v>#VALUE!</v>
      </c>
      <c r="IQ54" s="292" t="e">
        <f t="shared" si="745"/>
        <v>#VALUE!</v>
      </c>
      <c r="IR54" s="292" t="e">
        <f t="shared" si="745"/>
        <v>#VALUE!</v>
      </c>
      <c r="IS54" s="292" t="e">
        <f t="shared" ref="IS54:JX54" si="746">+IF(IS52&gt;$DS$78,"N/A",IF(IS52&lt;$DT$8,"N/A",IS53))</f>
        <v>#VALUE!</v>
      </c>
      <c r="IT54" s="292" t="e">
        <f t="shared" si="746"/>
        <v>#VALUE!</v>
      </c>
      <c r="IU54" s="292" t="e">
        <f t="shared" si="746"/>
        <v>#VALUE!</v>
      </c>
      <c r="IV54" s="292" t="e">
        <f t="shared" si="746"/>
        <v>#VALUE!</v>
      </c>
      <c r="IW54" s="292" t="e">
        <f t="shared" si="746"/>
        <v>#VALUE!</v>
      </c>
      <c r="IX54" s="292" t="e">
        <f t="shared" si="746"/>
        <v>#VALUE!</v>
      </c>
      <c r="IY54" s="292" t="e">
        <f t="shared" si="746"/>
        <v>#VALUE!</v>
      </c>
      <c r="IZ54" s="292" t="e">
        <f t="shared" si="746"/>
        <v>#VALUE!</v>
      </c>
      <c r="JA54" s="292" t="e">
        <f t="shared" si="746"/>
        <v>#VALUE!</v>
      </c>
      <c r="JB54" s="292" t="e">
        <f t="shared" si="746"/>
        <v>#VALUE!</v>
      </c>
      <c r="JC54" s="292" t="e">
        <f t="shared" si="746"/>
        <v>#VALUE!</v>
      </c>
      <c r="JD54" s="292" t="e">
        <f t="shared" si="746"/>
        <v>#VALUE!</v>
      </c>
      <c r="JE54" s="292" t="e">
        <f t="shared" si="746"/>
        <v>#VALUE!</v>
      </c>
      <c r="JF54" s="292" t="e">
        <f t="shared" si="746"/>
        <v>#VALUE!</v>
      </c>
      <c r="JG54" s="292" t="e">
        <f t="shared" si="746"/>
        <v>#VALUE!</v>
      </c>
      <c r="JH54" s="292" t="e">
        <f t="shared" si="746"/>
        <v>#VALUE!</v>
      </c>
      <c r="JI54" s="292" t="e">
        <f t="shared" si="746"/>
        <v>#VALUE!</v>
      </c>
      <c r="JJ54" s="292" t="e">
        <f t="shared" si="746"/>
        <v>#VALUE!</v>
      </c>
      <c r="JK54" s="292" t="e">
        <f t="shared" si="746"/>
        <v>#VALUE!</v>
      </c>
      <c r="JL54" s="292" t="e">
        <f t="shared" si="746"/>
        <v>#VALUE!</v>
      </c>
      <c r="JM54" s="292" t="e">
        <f t="shared" si="746"/>
        <v>#VALUE!</v>
      </c>
      <c r="JN54" s="292" t="e">
        <f t="shared" si="746"/>
        <v>#VALUE!</v>
      </c>
      <c r="JO54" s="292" t="e">
        <f t="shared" si="746"/>
        <v>#VALUE!</v>
      </c>
      <c r="JP54" s="292" t="e">
        <f t="shared" si="746"/>
        <v>#VALUE!</v>
      </c>
      <c r="JQ54" s="292" t="e">
        <f t="shared" si="746"/>
        <v>#VALUE!</v>
      </c>
      <c r="JR54" s="292" t="e">
        <f t="shared" si="746"/>
        <v>#VALUE!</v>
      </c>
      <c r="JS54" s="292" t="e">
        <f t="shared" si="746"/>
        <v>#VALUE!</v>
      </c>
      <c r="JT54" s="292" t="e">
        <f t="shared" si="746"/>
        <v>#VALUE!</v>
      </c>
      <c r="JU54" s="292" t="e">
        <f t="shared" si="746"/>
        <v>#VALUE!</v>
      </c>
      <c r="JV54" s="292" t="e">
        <f t="shared" si="746"/>
        <v>#VALUE!</v>
      </c>
      <c r="JW54" s="292" t="e">
        <f t="shared" si="746"/>
        <v>#VALUE!</v>
      </c>
      <c r="JX54" s="292" t="e">
        <f t="shared" si="746"/>
        <v>#VALUE!</v>
      </c>
      <c r="JZ54" s="352" t="s">
        <v>202</v>
      </c>
      <c r="KA54" s="289" t="s">
        <v>8</v>
      </c>
      <c r="KB54" s="292" t="e">
        <f>+IF(KB52&gt;$KA$78,"N/A",IF(KB52&lt;$DT$8,"N/A",KB53))</f>
        <v>#VALUE!</v>
      </c>
      <c r="KC54" s="292" t="e">
        <f t="shared" ref="KC54:MN54" si="747">+IF(KC52&gt;$KA$78,"N/A",IF(KC52&lt;$DT$8,"N/A",KC53))</f>
        <v>#VALUE!</v>
      </c>
      <c r="KD54" s="292" t="e">
        <f t="shared" si="747"/>
        <v>#VALUE!</v>
      </c>
      <c r="KE54" s="292" t="e">
        <f t="shared" si="747"/>
        <v>#VALUE!</v>
      </c>
      <c r="KF54" s="292" t="e">
        <f t="shared" si="747"/>
        <v>#VALUE!</v>
      </c>
      <c r="KG54" s="292" t="e">
        <f t="shared" si="747"/>
        <v>#VALUE!</v>
      </c>
      <c r="KH54" s="292" t="e">
        <f t="shared" si="747"/>
        <v>#VALUE!</v>
      </c>
      <c r="KI54" s="292" t="e">
        <f t="shared" si="747"/>
        <v>#VALUE!</v>
      </c>
      <c r="KJ54" s="292" t="e">
        <f t="shared" si="747"/>
        <v>#VALUE!</v>
      </c>
      <c r="KK54" s="292" t="e">
        <f t="shared" si="747"/>
        <v>#VALUE!</v>
      </c>
      <c r="KL54" s="292" t="e">
        <f t="shared" si="747"/>
        <v>#VALUE!</v>
      </c>
      <c r="KM54" s="292" t="e">
        <f t="shared" si="747"/>
        <v>#VALUE!</v>
      </c>
      <c r="KN54" s="292" t="e">
        <f t="shared" si="747"/>
        <v>#VALUE!</v>
      </c>
      <c r="KO54" s="292" t="e">
        <f t="shared" si="747"/>
        <v>#VALUE!</v>
      </c>
      <c r="KP54" s="292" t="e">
        <f t="shared" si="747"/>
        <v>#VALUE!</v>
      </c>
      <c r="KQ54" s="292" t="e">
        <f t="shared" si="747"/>
        <v>#VALUE!</v>
      </c>
      <c r="KR54" s="292" t="e">
        <f t="shared" si="747"/>
        <v>#VALUE!</v>
      </c>
      <c r="KS54" s="292" t="e">
        <f t="shared" si="747"/>
        <v>#VALUE!</v>
      </c>
      <c r="KT54" s="292" t="e">
        <f t="shared" si="747"/>
        <v>#VALUE!</v>
      </c>
      <c r="KU54" s="292" t="e">
        <f t="shared" si="747"/>
        <v>#VALUE!</v>
      </c>
      <c r="KV54" s="292" t="e">
        <f t="shared" si="747"/>
        <v>#VALUE!</v>
      </c>
      <c r="KW54" s="292" t="e">
        <f t="shared" si="747"/>
        <v>#VALUE!</v>
      </c>
      <c r="KX54" s="292" t="e">
        <f t="shared" si="747"/>
        <v>#VALUE!</v>
      </c>
      <c r="KY54" s="292" t="e">
        <f t="shared" si="747"/>
        <v>#VALUE!</v>
      </c>
      <c r="KZ54" s="292" t="e">
        <f t="shared" si="747"/>
        <v>#VALUE!</v>
      </c>
      <c r="LA54" s="292" t="e">
        <f t="shared" si="747"/>
        <v>#VALUE!</v>
      </c>
      <c r="LB54" s="292" t="e">
        <f t="shared" si="747"/>
        <v>#VALUE!</v>
      </c>
      <c r="LC54" s="292" t="e">
        <f t="shared" si="747"/>
        <v>#VALUE!</v>
      </c>
      <c r="LD54" s="292" t="e">
        <f t="shared" si="747"/>
        <v>#VALUE!</v>
      </c>
      <c r="LE54" s="292" t="e">
        <f t="shared" si="747"/>
        <v>#VALUE!</v>
      </c>
      <c r="LF54" s="292" t="e">
        <f t="shared" si="747"/>
        <v>#VALUE!</v>
      </c>
      <c r="LG54" s="292" t="e">
        <f t="shared" si="747"/>
        <v>#VALUE!</v>
      </c>
      <c r="LH54" s="292" t="e">
        <f t="shared" si="747"/>
        <v>#VALUE!</v>
      </c>
      <c r="LI54" s="292" t="e">
        <f t="shared" si="747"/>
        <v>#VALUE!</v>
      </c>
      <c r="LJ54" s="292" t="e">
        <f t="shared" si="747"/>
        <v>#VALUE!</v>
      </c>
      <c r="LK54" s="292" t="e">
        <f t="shared" si="747"/>
        <v>#VALUE!</v>
      </c>
      <c r="LL54" s="292" t="e">
        <f t="shared" si="747"/>
        <v>#VALUE!</v>
      </c>
      <c r="LM54" s="292" t="e">
        <f t="shared" si="747"/>
        <v>#VALUE!</v>
      </c>
      <c r="LN54" s="292" t="e">
        <f t="shared" si="747"/>
        <v>#VALUE!</v>
      </c>
      <c r="LO54" s="292" t="e">
        <f t="shared" si="747"/>
        <v>#VALUE!</v>
      </c>
      <c r="LP54" s="292" t="e">
        <f t="shared" si="747"/>
        <v>#VALUE!</v>
      </c>
      <c r="LQ54" s="292" t="e">
        <f t="shared" si="747"/>
        <v>#VALUE!</v>
      </c>
      <c r="LR54" s="292" t="e">
        <f t="shared" si="747"/>
        <v>#VALUE!</v>
      </c>
      <c r="LS54" s="292" t="e">
        <f t="shared" si="747"/>
        <v>#VALUE!</v>
      </c>
      <c r="LT54" s="292" t="e">
        <f t="shared" si="747"/>
        <v>#VALUE!</v>
      </c>
      <c r="LU54" s="292" t="e">
        <f t="shared" si="747"/>
        <v>#VALUE!</v>
      </c>
      <c r="LV54" s="292" t="e">
        <f t="shared" si="747"/>
        <v>#VALUE!</v>
      </c>
      <c r="LW54" s="292" t="e">
        <f t="shared" si="747"/>
        <v>#VALUE!</v>
      </c>
      <c r="LX54" s="292" t="e">
        <f t="shared" si="747"/>
        <v>#VALUE!</v>
      </c>
      <c r="LY54" s="292" t="e">
        <f t="shared" si="747"/>
        <v>#VALUE!</v>
      </c>
      <c r="LZ54" s="292" t="e">
        <f t="shared" si="747"/>
        <v>#VALUE!</v>
      </c>
      <c r="MA54" s="292" t="e">
        <f t="shared" si="747"/>
        <v>#VALUE!</v>
      </c>
      <c r="MB54" s="292" t="e">
        <f t="shared" si="747"/>
        <v>#VALUE!</v>
      </c>
      <c r="MC54" s="292" t="e">
        <f t="shared" si="747"/>
        <v>#VALUE!</v>
      </c>
      <c r="MD54" s="292" t="e">
        <f t="shared" si="747"/>
        <v>#VALUE!</v>
      </c>
      <c r="ME54" s="292" t="e">
        <f t="shared" si="747"/>
        <v>#VALUE!</v>
      </c>
      <c r="MF54" s="292" t="e">
        <f t="shared" si="747"/>
        <v>#VALUE!</v>
      </c>
      <c r="MG54" s="292" t="e">
        <f t="shared" si="747"/>
        <v>#VALUE!</v>
      </c>
      <c r="MH54" s="292" t="e">
        <f t="shared" si="747"/>
        <v>#VALUE!</v>
      </c>
      <c r="MI54" s="292" t="e">
        <f t="shared" si="747"/>
        <v>#VALUE!</v>
      </c>
      <c r="MJ54" s="292" t="e">
        <f t="shared" si="747"/>
        <v>#VALUE!</v>
      </c>
      <c r="MK54" s="292" t="e">
        <f t="shared" si="747"/>
        <v>#VALUE!</v>
      </c>
      <c r="ML54" s="292" t="e">
        <f t="shared" si="747"/>
        <v>#VALUE!</v>
      </c>
      <c r="MM54" s="292" t="e">
        <f t="shared" si="747"/>
        <v>#VALUE!</v>
      </c>
      <c r="MN54" s="292" t="e">
        <f t="shared" si="747"/>
        <v>#VALUE!</v>
      </c>
      <c r="MO54" s="292" t="e">
        <f t="shared" ref="MO54:OZ54" si="748">+IF(MO52&gt;$KA$78,"N/A",IF(MO52&lt;$DT$8,"N/A",MO53))</f>
        <v>#VALUE!</v>
      </c>
      <c r="MP54" s="292" t="e">
        <f t="shared" si="748"/>
        <v>#VALUE!</v>
      </c>
      <c r="MQ54" s="292" t="e">
        <f t="shared" si="748"/>
        <v>#VALUE!</v>
      </c>
      <c r="MR54" s="292" t="e">
        <f t="shared" si="748"/>
        <v>#VALUE!</v>
      </c>
      <c r="MS54" s="292" t="e">
        <f t="shared" si="748"/>
        <v>#VALUE!</v>
      </c>
      <c r="MT54" s="292" t="e">
        <f t="shared" si="748"/>
        <v>#VALUE!</v>
      </c>
      <c r="MU54" s="292" t="e">
        <f t="shared" si="748"/>
        <v>#VALUE!</v>
      </c>
      <c r="MV54" s="292" t="e">
        <f t="shared" si="748"/>
        <v>#VALUE!</v>
      </c>
      <c r="MW54" s="292" t="e">
        <f t="shared" si="748"/>
        <v>#VALUE!</v>
      </c>
      <c r="MX54" s="292" t="e">
        <f t="shared" si="748"/>
        <v>#VALUE!</v>
      </c>
      <c r="MY54" s="292" t="e">
        <f t="shared" si="748"/>
        <v>#VALUE!</v>
      </c>
      <c r="MZ54" s="292" t="e">
        <f t="shared" si="748"/>
        <v>#VALUE!</v>
      </c>
      <c r="NA54" s="292" t="e">
        <f t="shared" si="748"/>
        <v>#VALUE!</v>
      </c>
      <c r="NB54" s="292" t="e">
        <f t="shared" si="748"/>
        <v>#VALUE!</v>
      </c>
      <c r="NC54" s="292" t="e">
        <f t="shared" si="748"/>
        <v>#VALUE!</v>
      </c>
      <c r="ND54" s="292" t="e">
        <f t="shared" si="748"/>
        <v>#VALUE!</v>
      </c>
      <c r="NE54" s="292" t="e">
        <f t="shared" si="748"/>
        <v>#VALUE!</v>
      </c>
      <c r="NF54" s="292" t="e">
        <f t="shared" si="748"/>
        <v>#VALUE!</v>
      </c>
      <c r="NG54" s="292" t="e">
        <f t="shared" si="748"/>
        <v>#VALUE!</v>
      </c>
      <c r="NH54" s="292" t="e">
        <f t="shared" si="748"/>
        <v>#VALUE!</v>
      </c>
      <c r="NI54" s="292" t="e">
        <f t="shared" si="748"/>
        <v>#VALUE!</v>
      </c>
      <c r="NJ54" s="292" t="e">
        <f t="shared" si="748"/>
        <v>#VALUE!</v>
      </c>
      <c r="NK54" s="292" t="e">
        <f t="shared" si="748"/>
        <v>#VALUE!</v>
      </c>
      <c r="NL54" s="292" t="e">
        <f t="shared" si="748"/>
        <v>#VALUE!</v>
      </c>
      <c r="NM54" s="292" t="e">
        <f t="shared" si="748"/>
        <v>#VALUE!</v>
      </c>
      <c r="NN54" s="292" t="e">
        <f t="shared" si="748"/>
        <v>#VALUE!</v>
      </c>
      <c r="NO54" s="292" t="e">
        <f t="shared" si="748"/>
        <v>#VALUE!</v>
      </c>
      <c r="NP54" s="292" t="e">
        <f t="shared" si="748"/>
        <v>#VALUE!</v>
      </c>
      <c r="NQ54" s="292" t="e">
        <f t="shared" si="748"/>
        <v>#VALUE!</v>
      </c>
      <c r="NR54" s="292" t="e">
        <f t="shared" si="748"/>
        <v>#VALUE!</v>
      </c>
      <c r="NS54" s="292" t="e">
        <f t="shared" si="748"/>
        <v>#VALUE!</v>
      </c>
      <c r="NT54" s="292" t="e">
        <f t="shared" si="748"/>
        <v>#VALUE!</v>
      </c>
      <c r="NU54" s="292" t="e">
        <f t="shared" si="748"/>
        <v>#VALUE!</v>
      </c>
      <c r="NV54" s="292" t="e">
        <f t="shared" si="748"/>
        <v>#VALUE!</v>
      </c>
      <c r="NW54" s="292" t="e">
        <f t="shared" si="748"/>
        <v>#VALUE!</v>
      </c>
      <c r="NX54" s="292" t="e">
        <f t="shared" si="748"/>
        <v>#VALUE!</v>
      </c>
      <c r="NY54" s="292" t="e">
        <f t="shared" si="748"/>
        <v>#VALUE!</v>
      </c>
      <c r="NZ54" s="292" t="e">
        <f t="shared" si="748"/>
        <v>#VALUE!</v>
      </c>
      <c r="OA54" s="292" t="e">
        <f t="shared" si="748"/>
        <v>#VALUE!</v>
      </c>
      <c r="OB54" s="292" t="e">
        <f t="shared" si="748"/>
        <v>#VALUE!</v>
      </c>
      <c r="OC54" s="292" t="e">
        <f t="shared" si="748"/>
        <v>#VALUE!</v>
      </c>
      <c r="OD54" s="292" t="e">
        <f t="shared" si="748"/>
        <v>#VALUE!</v>
      </c>
      <c r="OE54" s="292" t="e">
        <f t="shared" si="748"/>
        <v>#VALUE!</v>
      </c>
      <c r="OF54" s="292" t="e">
        <f t="shared" si="748"/>
        <v>#VALUE!</v>
      </c>
      <c r="OG54" s="292" t="e">
        <f t="shared" si="748"/>
        <v>#VALUE!</v>
      </c>
      <c r="OH54" s="292" t="e">
        <f t="shared" si="748"/>
        <v>#VALUE!</v>
      </c>
      <c r="OI54" s="292" t="e">
        <f t="shared" si="748"/>
        <v>#VALUE!</v>
      </c>
      <c r="OJ54" s="292" t="e">
        <f t="shared" si="748"/>
        <v>#VALUE!</v>
      </c>
      <c r="OK54" s="292" t="e">
        <f t="shared" si="748"/>
        <v>#VALUE!</v>
      </c>
      <c r="OL54" s="292" t="e">
        <f t="shared" si="748"/>
        <v>#VALUE!</v>
      </c>
      <c r="OM54" s="292" t="e">
        <f t="shared" si="748"/>
        <v>#VALUE!</v>
      </c>
      <c r="ON54" s="292" t="e">
        <f t="shared" si="748"/>
        <v>#VALUE!</v>
      </c>
      <c r="OO54" s="292" t="e">
        <f t="shared" si="748"/>
        <v>#VALUE!</v>
      </c>
      <c r="OP54" s="292" t="e">
        <f t="shared" si="748"/>
        <v>#VALUE!</v>
      </c>
      <c r="OQ54" s="292" t="e">
        <f t="shared" si="748"/>
        <v>#VALUE!</v>
      </c>
      <c r="OR54" s="292" t="e">
        <f t="shared" si="748"/>
        <v>#VALUE!</v>
      </c>
      <c r="OS54" s="292" t="e">
        <f t="shared" si="748"/>
        <v>#VALUE!</v>
      </c>
      <c r="OT54" s="292" t="e">
        <f t="shared" si="748"/>
        <v>#VALUE!</v>
      </c>
      <c r="OU54" s="292" t="e">
        <f t="shared" si="748"/>
        <v>#VALUE!</v>
      </c>
      <c r="OV54" s="292" t="e">
        <f t="shared" si="748"/>
        <v>#VALUE!</v>
      </c>
      <c r="OW54" s="292" t="e">
        <f t="shared" si="748"/>
        <v>#VALUE!</v>
      </c>
      <c r="OX54" s="292" t="e">
        <f t="shared" si="748"/>
        <v>#VALUE!</v>
      </c>
      <c r="OY54" s="292" t="e">
        <f t="shared" si="748"/>
        <v>#VALUE!</v>
      </c>
      <c r="OZ54" s="292" t="e">
        <f t="shared" si="748"/>
        <v>#VALUE!</v>
      </c>
      <c r="PA54" s="292" t="e">
        <f t="shared" ref="PA54:QF54" si="749">+IF(PA52&gt;$KA$78,"N/A",IF(PA52&lt;$DT$8,"N/A",PA53))</f>
        <v>#VALUE!</v>
      </c>
      <c r="PB54" s="292" t="e">
        <f t="shared" si="749"/>
        <v>#VALUE!</v>
      </c>
      <c r="PC54" s="292" t="e">
        <f t="shared" si="749"/>
        <v>#VALUE!</v>
      </c>
      <c r="PD54" s="292" t="e">
        <f t="shared" si="749"/>
        <v>#VALUE!</v>
      </c>
      <c r="PE54" s="292" t="e">
        <f t="shared" si="749"/>
        <v>#VALUE!</v>
      </c>
      <c r="PF54" s="292" t="e">
        <f t="shared" si="749"/>
        <v>#VALUE!</v>
      </c>
      <c r="PG54" s="292" t="e">
        <f t="shared" si="749"/>
        <v>#VALUE!</v>
      </c>
      <c r="PH54" s="292" t="e">
        <f t="shared" si="749"/>
        <v>#VALUE!</v>
      </c>
      <c r="PI54" s="292" t="e">
        <f t="shared" si="749"/>
        <v>#VALUE!</v>
      </c>
      <c r="PJ54" s="292" t="e">
        <f t="shared" si="749"/>
        <v>#VALUE!</v>
      </c>
      <c r="PK54" s="292" t="e">
        <f t="shared" si="749"/>
        <v>#VALUE!</v>
      </c>
      <c r="PL54" s="292" t="e">
        <f t="shared" si="749"/>
        <v>#VALUE!</v>
      </c>
      <c r="PM54" s="292" t="e">
        <f t="shared" si="749"/>
        <v>#VALUE!</v>
      </c>
      <c r="PN54" s="292" t="e">
        <f t="shared" si="749"/>
        <v>#VALUE!</v>
      </c>
      <c r="PO54" s="292" t="e">
        <f t="shared" si="749"/>
        <v>#VALUE!</v>
      </c>
      <c r="PP54" s="292" t="e">
        <f t="shared" si="749"/>
        <v>#VALUE!</v>
      </c>
      <c r="PQ54" s="292" t="e">
        <f t="shared" si="749"/>
        <v>#VALUE!</v>
      </c>
      <c r="PR54" s="292" t="e">
        <f t="shared" si="749"/>
        <v>#VALUE!</v>
      </c>
      <c r="PS54" s="292" t="e">
        <f t="shared" si="749"/>
        <v>#VALUE!</v>
      </c>
      <c r="PT54" s="292" t="e">
        <f t="shared" si="749"/>
        <v>#VALUE!</v>
      </c>
      <c r="PU54" s="292" t="e">
        <f t="shared" si="749"/>
        <v>#VALUE!</v>
      </c>
      <c r="PV54" s="292" t="e">
        <f t="shared" si="749"/>
        <v>#VALUE!</v>
      </c>
      <c r="PW54" s="292" t="e">
        <f t="shared" si="749"/>
        <v>#VALUE!</v>
      </c>
      <c r="PX54" s="292" t="e">
        <f t="shared" si="749"/>
        <v>#VALUE!</v>
      </c>
      <c r="PY54" s="292" t="e">
        <f t="shared" si="749"/>
        <v>#VALUE!</v>
      </c>
      <c r="PZ54" s="292" t="e">
        <f t="shared" si="749"/>
        <v>#VALUE!</v>
      </c>
      <c r="QA54" s="292" t="e">
        <f t="shared" si="749"/>
        <v>#VALUE!</v>
      </c>
      <c r="QB54" s="292" t="e">
        <f t="shared" si="749"/>
        <v>#VALUE!</v>
      </c>
      <c r="QC54" s="292" t="e">
        <f t="shared" si="749"/>
        <v>#VALUE!</v>
      </c>
      <c r="QD54" s="292" t="e">
        <f t="shared" si="749"/>
        <v>#VALUE!</v>
      </c>
      <c r="QE54" s="292" t="e">
        <f t="shared" si="749"/>
        <v>#VALUE!</v>
      </c>
      <c r="QF54" s="292" t="e">
        <f t="shared" si="749"/>
        <v>#VALUE!</v>
      </c>
    </row>
    <row r="55" spans="1:448" ht="12.75" customHeight="1" thickBot="1">
      <c r="A55" s="172"/>
      <c r="B55" s="9"/>
      <c r="C55" s="4"/>
      <c r="D55" s="4"/>
      <c r="E55" s="4"/>
      <c r="F55" s="4"/>
      <c r="G55" s="4"/>
      <c r="H55" s="4"/>
      <c r="I55" s="5"/>
      <c r="J55" s="4"/>
      <c r="K55" s="4"/>
      <c r="L55" s="4"/>
      <c r="M55" s="4"/>
      <c r="N55" s="4"/>
      <c r="O55" s="8"/>
      <c r="P55" s="4"/>
      <c r="Q55" s="4"/>
      <c r="R55" s="4"/>
      <c r="S55" s="4"/>
      <c r="T55" s="4"/>
      <c r="U55" s="4"/>
      <c r="V55" s="4"/>
      <c r="W55" s="4"/>
      <c r="X55" s="4"/>
      <c r="Y55" s="349"/>
      <c r="Z55" s="349"/>
      <c r="AA55" s="195"/>
      <c r="AB55" s="195"/>
      <c r="AC55" s="195"/>
      <c r="AD55" s="195"/>
      <c r="AE55" s="195"/>
      <c r="AF55" s="5"/>
      <c r="AG55" s="5"/>
      <c r="AH55" s="5"/>
      <c r="AI55" s="5"/>
      <c r="AJ55" s="5"/>
      <c r="AK55" s="5"/>
      <c r="AL55" s="5"/>
      <c r="AM55" s="5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7"/>
      <c r="BQ55" s="173"/>
      <c r="BR55" s="4"/>
      <c r="BS55" s="4"/>
      <c r="BT55" s="6"/>
      <c r="BU55" s="6"/>
      <c r="CK55" s="4"/>
      <c r="CL55" s="4"/>
      <c r="CM55" s="4"/>
      <c r="CN55" s="4"/>
      <c r="CO55" s="4"/>
      <c r="CP55" s="4"/>
      <c r="CQ55" s="4"/>
      <c r="CR55" s="4"/>
      <c r="CS55" s="4"/>
      <c r="CT55" s="4"/>
      <c r="DD55" s="83"/>
      <c r="DR55" s="368"/>
      <c r="DS55" s="291" t="s">
        <v>7</v>
      </c>
      <c r="DT55" s="297" t="e">
        <f>+IF(DT52&gt;$JX$52,"N/A",IF(DT52&lt;$DS$77,"N/A",DT53))</f>
        <v>#VALUE!</v>
      </c>
      <c r="DU55" s="297" t="e">
        <f t="shared" ref="DU55:GF55" si="750">+IF(DU52&gt;$JX$52,"N/A",IF(DU52&lt;$DS$77,"N/A",DU53))</f>
        <v>#VALUE!</v>
      </c>
      <c r="DV55" s="297" t="e">
        <f t="shared" si="750"/>
        <v>#VALUE!</v>
      </c>
      <c r="DW55" s="297" t="e">
        <f t="shared" si="750"/>
        <v>#VALUE!</v>
      </c>
      <c r="DX55" s="297" t="e">
        <f t="shared" si="750"/>
        <v>#VALUE!</v>
      </c>
      <c r="DY55" s="297" t="e">
        <f t="shared" si="750"/>
        <v>#VALUE!</v>
      </c>
      <c r="DZ55" s="297" t="e">
        <f t="shared" si="750"/>
        <v>#VALUE!</v>
      </c>
      <c r="EA55" s="297" t="e">
        <f t="shared" si="750"/>
        <v>#VALUE!</v>
      </c>
      <c r="EB55" s="297" t="e">
        <f t="shared" si="750"/>
        <v>#VALUE!</v>
      </c>
      <c r="EC55" s="297" t="e">
        <f t="shared" si="750"/>
        <v>#VALUE!</v>
      </c>
      <c r="ED55" s="297" t="e">
        <f t="shared" si="750"/>
        <v>#VALUE!</v>
      </c>
      <c r="EE55" s="297" t="e">
        <f t="shared" si="750"/>
        <v>#VALUE!</v>
      </c>
      <c r="EF55" s="297" t="e">
        <f t="shared" si="750"/>
        <v>#VALUE!</v>
      </c>
      <c r="EG55" s="297" t="e">
        <f t="shared" si="750"/>
        <v>#VALUE!</v>
      </c>
      <c r="EH55" s="297" t="e">
        <f t="shared" si="750"/>
        <v>#VALUE!</v>
      </c>
      <c r="EI55" s="297" t="e">
        <f t="shared" si="750"/>
        <v>#VALUE!</v>
      </c>
      <c r="EJ55" s="297" t="e">
        <f t="shared" si="750"/>
        <v>#VALUE!</v>
      </c>
      <c r="EK55" s="297" t="e">
        <f t="shared" si="750"/>
        <v>#VALUE!</v>
      </c>
      <c r="EL55" s="297" t="e">
        <f t="shared" si="750"/>
        <v>#VALUE!</v>
      </c>
      <c r="EM55" s="297" t="e">
        <f t="shared" si="750"/>
        <v>#VALUE!</v>
      </c>
      <c r="EN55" s="297" t="e">
        <f t="shared" si="750"/>
        <v>#VALUE!</v>
      </c>
      <c r="EO55" s="297" t="e">
        <f t="shared" si="750"/>
        <v>#VALUE!</v>
      </c>
      <c r="EP55" s="297" t="e">
        <f t="shared" si="750"/>
        <v>#VALUE!</v>
      </c>
      <c r="EQ55" s="297" t="e">
        <f t="shared" si="750"/>
        <v>#VALUE!</v>
      </c>
      <c r="ER55" s="297" t="e">
        <f t="shared" si="750"/>
        <v>#VALUE!</v>
      </c>
      <c r="ES55" s="297" t="e">
        <f t="shared" si="750"/>
        <v>#VALUE!</v>
      </c>
      <c r="ET55" s="297" t="e">
        <f t="shared" si="750"/>
        <v>#VALUE!</v>
      </c>
      <c r="EU55" s="297" t="e">
        <f t="shared" si="750"/>
        <v>#VALUE!</v>
      </c>
      <c r="EV55" s="297" t="e">
        <f t="shared" si="750"/>
        <v>#VALUE!</v>
      </c>
      <c r="EW55" s="297" t="e">
        <f t="shared" si="750"/>
        <v>#VALUE!</v>
      </c>
      <c r="EX55" s="297" t="e">
        <f t="shared" si="750"/>
        <v>#VALUE!</v>
      </c>
      <c r="EY55" s="297" t="e">
        <f t="shared" si="750"/>
        <v>#VALUE!</v>
      </c>
      <c r="EZ55" s="297" t="e">
        <f t="shared" si="750"/>
        <v>#VALUE!</v>
      </c>
      <c r="FA55" s="297" t="e">
        <f t="shared" si="750"/>
        <v>#VALUE!</v>
      </c>
      <c r="FB55" s="297" t="e">
        <f t="shared" si="750"/>
        <v>#VALUE!</v>
      </c>
      <c r="FC55" s="297" t="e">
        <f t="shared" si="750"/>
        <v>#VALUE!</v>
      </c>
      <c r="FD55" s="297" t="e">
        <f t="shared" si="750"/>
        <v>#VALUE!</v>
      </c>
      <c r="FE55" s="297" t="e">
        <f t="shared" si="750"/>
        <v>#VALUE!</v>
      </c>
      <c r="FF55" s="297" t="e">
        <f t="shared" si="750"/>
        <v>#VALUE!</v>
      </c>
      <c r="FG55" s="297" t="e">
        <f t="shared" si="750"/>
        <v>#VALUE!</v>
      </c>
      <c r="FH55" s="297" t="e">
        <f t="shared" si="750"/>
        <v>#VALUE!</v>
      </c>
      <c r="FI55" s="297" t="e">
        <f t="shared" si="750"/>
        <v>#VALUE!</v>
      </c>
      <c r="FJ55" s="297" t="e">
        <f t="shared" si="750"/>
        <v>#VALUE!</v>
      </c>
      <c r="FK55" s="297" t="e">
        <f t="shared" si="750"/>
        <v>#VALUE!</v>
      </c>
      <c r="FL55" s="297" t="e">
        <f t="shared" si="750"/>
        <v>#VALUE!</v>
      </c>
      <c r="FM55" s="297" t="e">
        <f t="shared" si="750"/>
        <v>#VALUE!</v>
      </c>
      <c r="FN55" s="297" t="e">
        <f t="shared" si="750"/>
        <v>#VALUE!</v>
      </c>
      <c r="FO55" s="297" t="e">
        <f t="shared" si="750"/>
        <v>#VALUE!</v>
      </c>
      <c r="FP55" s="297" t="e">
        <f t="shared" si="750"/>
        <v>#VALUE!</v>
      </c>
      <c r="FQ55" s="297" t="e">
        <f t="shared" si="750"/>
        <v>#VALUE!</v>
      </c>
      <c r="FR55" s="297" t="e">
        <f t="shared" si="750"/>
        <v>#VALUE!</v>
      </c>
      <c r="FS55" s="297" t="e">
        <f t="shared" si="750"/>
        <v>#VALUE!</v>
      </c>
      <c r="FT55" s="297" t="e">
        <f t="shared" si="750"/>
        <v>#VALUE!</v>
      </c>
      <c r="FU55" s="297" t="e">
        <f t="shared" si="750"/>
        <v>#VALUE!</v>
      </c>
      <c r="FV55" s="297" t="e">
        <f t="shared" si="750"/>
        <v>#VALUE!</v>
      </c>
      <c r="FW55" s="297" t="e">
        <f t="shared" si="750"/>
        <v>#VALUE!</v>
      </c>
      <c r="FX55" s="297" t="e">
        <f t="shared" si="750"/>
        <v>#VALUE!</v>
      </c>
      <c r="FY55" s="297" t="e">
        <f t="shared" si="750"/>
        <v>#VALUE!</v>
      </c>
      <c r="FZ55" s="297" t="e">
        <f t="shared" si="750"/>
        <v>#VALUE!</v>
      </c>
      <c r="GA55" s="297" t="e">
        <f t="shared" si="750"/>
        <v>#VALUE!</v>
      </c>
      <c r="GB55" s="297" t="e">
        <f t="shared" si="750"/>
        <v>#VALUE!</v>
      </c>
      <c r="GC55" s="297" t="e">
        <f t="shared" si="750"/>
        <v>#VALUE!</v>
      </c>
      <c r="GD55" s="297" t="e">
        <f t="shared" si="750"/>
        <v>#VALUE!</v>
      </c>
      <c r="GE55" s="297" t="e">
        <f t="shared" si="750"/>
        <v>#VALUE!</v>
      </c>
      <c r="GF55" s="297" t="e">
        <f t="shared" si="750"/>
        <v>#VALUE!</v>
      </c>
      <c r="GG55" s="297" t="e">
        <f t="shared" ref="GG55:IR55" si="751">+IF(GG52&gt;$JX$52,"N/A",IF(GG52&lt;$DS$77,"N/A",GG53))</f>
        <v>#VALUE!</v>
      </c>
      <c r="GH55" s="297" t="e">
        <f t="shared" si="751"/>
        <v>#VALUE!</v>
      </c>
      <c r="GI55" s="297" t="e">
        <f t="shared" si="751"/>
        <v>#VALUE!</v>
      </c>
      <c r="GJ55" s="297" t="e">
        <f t="shared" si="751"/>
        <v>#VALUE!</v>
      </c>
      <c r="GK55" s="297" t="e">
        <f t="shared" si="751"/>
        <v>#VALUE!</v>
      </c>
      <c r="GL55" s="297" t="e">
        <f t="shared" si="751"/>
        <v>#VALUE!</v>
      </c>
      <c r="GM55" s="297" t="e">
        <f t="shared" si="751"/>
        <v>#VALUE!</v>
      </c>
      <c r="GN55" s="297" t="e">
        <f t="shared" si="751"/>
        <v>#VALUE!</v>
      </c>
      <c r="GO55" s="297" t="e">
        <f t="shared" si="751"/>
        <v>#VALUE!</v>
      </c>
      <c r="GP55" s="297" t="e">
        <f t="shared" si="751"/>
        <v>#VALUE!</v>
      </c>
      <c r="GQ55" s="297" t="e">
        <f t="shared" si="751"/>
        <v>#VALUE!</v>
      </c>
      <c r="GR55" s="297" t="e">
        <f t="shared" si="751"/>
        <v>#VALUE!</v>
      </c>
      <c r="GS55" s="297" t="e">
        <f t="shared" si="751"/>
        <v>#VALUE!</v>
      </c>
      <c r="GT55" s="297" t="e">
        <f t="shared" si="751"/>
        <v>#VALUE!</v>
      </c>
      <c r="GU55" s="297" t="e">
        <f t="shared" si="751"/>
        <v>#VALUE!</v>
      </c>
      <c r="GV55" s="297" t="e">
        <f t="shared" si="751"/>
        <v>#VALUE!</v>
      </c>
      <c r="GW55" s="297" t="e">
        <f t="shared" si="751"/>
        <v>#VALUE!</v>
      </c>
      <c r="GX55" s="297" t="e">
        <f t="shared" si="751"/>
        <v>#VALUE!</v>
      </c>
      <c r="GY55" s="297" t="e">
        <f t="shared" si="751"/>
        <v>#VALUE!</v>
      </c>
      <c r="GZ55" s="297" t="e">
        <f t="shared" si="751"/>
        <v>#VALUE!</v>
      </c>
      <c r="HA55" s="297" t="e">
        <f t="shared" si="751"/>
        <v>#VALUE!</v>
      </c>
      <c r="HB55" s="297" t="e">
        <f t="shared" si="751"/>
        <v>#VALUE!</v>
      </c>
      <c r="HC55" s="297" t="e">
        <f t="shared" si="751"/>
        <v>#VALUE!</v>
      </c>
      <c r="HD55" s="297" t="e">
        <f t="shared" si="751"/>
        <v>#VALUE!</v>
      </c>
      <c r="HE55" s="297" t="e">
        <f t="shared" si="751"/>
        <v>#VALUE!</v>
      </c>
      <c r="HF55" s="297" t="e">
        <f t="shared" si="751"/>
        <v>#VALUE!</v>
      </c>
      <c r="HG55" s="297" t="e">
        <f t="shared" si="751"/>
        <v>#VALUE!</v>
      </c>
      <c r="HH55" s="297" t="e">
        <f t="shared" si="751"/>
        <v>#VALUE!</v>
      </c>
      <c r="HI55" s="297" t="e">
        <f t="shared" si="751"/>
        <v>#VALUE!</v>
      </c>
      <c r="HJ55" s="297" t="e">
        <f t="shared" si="751"/>
        <v>#VALUE!</v>
      </c>
      <c r="HK55" s="297" t="e">
        <f t="shared" si="751"/>
        <v>#VALUE!</v>
      </c>
      <c r="HL55" s="297" t="e">
        <f t="shared" si="751"/>
        <v>#VALUE!</v>
      </c>
      <c r="HM55" s="297" t="e">
        <f t="shared" si="751"/>
        <v>#VALUE!</v>
      </c>
      <c r="HN55" s="297" t="e">
        <f t="shared" si="751"/>
        <v>#VALUE!</v>
      </c>
      <c r="HO55" s="297" t="e">
        <f t="shared" si="751"/>
        <v>#VALUE!</v>
      </c>
      <c r="HP55" s="297" t="e">
        <f t="shared" si="751"/>
        <v>#VALUE!</v>
      </c>
      <c r="HQ55" s="297" t="e">
        <f t="shared" si="751"/>
        <v>#VALUE!</v>
      </c>
      <c r="HR55" s="297" t="e">
        <f t="shared" si="751"/>
        <v>#VALUE!</v>
      </c>
      <c r="HS55" s="297" t="e">
        <f t="shared" si="751"/>
        <v>#VALUE!</v>
      </c>
      <c r="HT55" s="297" t="e">
        <f t="shared" si="751"/>
        <v>#VALUE!</v>
      </c>
      <c r="HU55" s="297" t="e">
        <f t="shared" si="751"/>
        <v>#VALUE!</v>
      </c>
      <c r="HV55" s="297" t="e">
        <f t="shared" si="751"/>
        <v>#VALUE!</v>
      </c>
      <c r="HW55" s="297" t="e">
        <f t="shared" si="751"/>
        <v>#VALUE!</v>
      </c>
      <c r="HX55" s="297" t="e">
        <f t="shared" si="751"/>
        <v>#VALUE!</v>
      </c>
      <c r="HY55" s="297" t="e">
        <f t="shared" si="751"/>
        <v>#VALUE!</v>
      </c>
      <c r="HZ55" s="297" t="e">
        <f t="shared" si="751"/>
        <v>#VALUE!</v>
      </c>
      <c r="IA55" s="297" t="e">
        <f t="shared" si="751"/>
        <v>#VALUE!</v>
      </c>
      <c r="IB55" s="297" t="e">
        <f t="shared" si="751"/>
        <v>#VALUE!</v>
      </c>
      <c r="IC55" s="297" t="e">
        <f t="shared" si="751"/>
        <v>#VALUE!</v>
      </c>
      <c r="ID55" s="297" t="e">
        <f t="shared" si="751"/>
        <v>#VALUE!</v>
      </c>
      <c r="IE55" s="297" t="e">
        <f t="shared" si="751"/>
        <v>#VALUE!</v>
      </c>
      <c r="IF55" s="297" t="e">
        <f t="shared" si="751"/>
        <v>#VALUE!</v>
      </c>
      <c r="IG55" s="297" t="e">
        <f t="shared" si="751"/>
        <v>#VALUE!</v>
      </c>
      <c r="IH55" s="297" t="e">
        <f t="shared" si="751"/>
        <v>#VALUE!</v>
      </c>
      <c r="II55" s="297" t="e">
        <f t="shared" si="751"/>
        <v>#VALUE!</v>
      </c>
      <c r="IJ55" s="297" t="e">
        <f t="shared" si="751"/>
        <v>#VALUE!</v>
      </c>
      <c r="IK55" s="297" t="e">
        <f t="shared" si="751"/>
        <v>#VALUE!</v>
      </c>
      <c r="IL55" s="297" t="e">
        <f t="shared" si="751"/>
        <v>#VALUE!</v>
      </c>
      <c r="IM55" s="297" t="e">
        <f t="shared" si="751"/>
        <v>#VALUE!</v>
      </c>
      <c r="IN55" s="297" t="e">
        <f t="shared" si="751"/>
        <v>#VALUE!</v>
      </c>
      <c r="IO55" s="297" t="e">
        <f t="shared" si="751"/>
        <v>#VALUE!</v>
      </c>
      <c r="IP55" s="297" t="e">
        <f t="shared" si="751"/>
        <v>#VALUE!</v>
      </c>
      <c r="IQ55" s="297" t="e">
        <f t="shared" si="751"/>
        <v>#VALUE!</v>
      </c>
      <c r="IR55" s="297" t="e">
        <f t="shared" si="751"/>
        <v>#VALUE!</v>
      </c>
      <c r="IS55" s="297" t="e">
        <f t="shared" ref="IS55:JX55" si="752">+IF(IS52&gt;$JX$52,"N/A",IF(IS52&lt;$DS$77,"N/A",IS53))</f>
        <v>#VALUE!</v>
      </c>
      <c r="IT55" s="297" t="e">
        <f t="shared" si="752"/>
        <v>#VALUE!</v>
      </c>
      <c r="IU55" s="297" t="e">
        <f t="shared" si="752"/>
        <v>#VALUE!</v>
      </c>
      <c r="IV55" s="297" t="e">
        <f t="shared" si="752"/>
        <v>#VALUE!</v>
      </c>
      <c r="IW55" s="297" t="e">
        <f t="shared" si="752"/>
        <v>#VALUE!</v>
      </c>
      <c r="IX55" s="297" t="e">
        <f t="shared" si="752"/>
        <v>#VALUE!</v>
      </c>
      <c r="IY55" s="297" t="e">
        <f t="shared" si="752"/>
        <v>#VALUE!</v>
      </c>
      <c r="IZ55" s="297" t="e">
        <f t="shared" si="752"/>
        <v>#VALUE!</v>
      </c>
      <c r="JA55" s="297" t="e">
        <f t="shared" si="752"/>
        <v>#VALUE!</v>
      </c>
      <c r="JB55" s="297" t="e">
        <f t="shared" si="752"/>
        <v>#VALUE!</v>
      </c>
      <c r="JC55" s="297" t="e">
        <f t="shared" si="752"/>
        <v>#VALUE!</v>
      </c>
      <c r="JD55" s="297" t="e">
        <f t="shared" si="752"/>
        <v>#VALUE!</v>
      </c>
      <c r="JE55" s="297" t="e">
        <f t="shared" si="752"/>
        <v>#VALUE!</v>
      </c>
      <c r="JF55" s="297" t="e">
        <f t="shared" si="752"/>
        <v>#VALUE!</v>
      </c>
      <c r="JG55" s="297" t="e">
        <f t="shared" si="752"/>
        <v>#VALUE!</v>
      </c>
      <c r="JH55" s="297" t="e">
        <f t="shared" si="752"/>
        <v>#VALUE!</v>
      </c>
      <c r="JI55" s="297" t="e">
        <f t="shared" si="752"/>
        <v>#VALUE!</v>
      </c>
      <c r="JJ55" s="297" t="e">
        <f t="shared" si="752"/>
        <v>#VALUE!</v>
      </c>
      <c r="JK55" s="297" t="e">
        <f t="shared" si="752"/>
        <v>#VALUE!</v>
      </c>
      <c r="JL55" s="297" t="e">
        <f t="shared" si="752"/>
        <v>#VALUE!</v>
      </c>
      <c r="JM55" s="297" t="e">
        <f t="shared" si="752"/>
        <v>#VALUE!</v>
      </c>
      <c r="JN55" s="297" t="e">
        <f t="shared" si="752"/>
        <v>#VALUE!</v>
      </c>
      <c r="JO55" s="297" t="e">
        <f t="shared" si="752"/>
        <v>#VALUE!</v>
      </c>
      <c r="JP55" s="297" t="e">
        <f t="shared" si="752"/>
        <v>#VALUE!</v>
      </c>
      <c r="JQ55" s="297" t="e">
        <f t="shared" si="752"/>
        <v>#VALUE!</v>
      </c>
      <c r="JR55" s="297" t="e">
        <f t="shared" si="752"/>
        <v>#VALUE!</v>
      </c>
      <c r="JS55" s="297" t="e">
        <f t="shared" si="752"/>
        <v>#VALUE!</v>
      </c>
      <c r="JT55" s="297" t="e">
        <f t="shared" si="752"/>
        <v>#VALUE!</v>
      </c>
      <c r="JU55" s="297" t="e">
        <f t="shared" si="752"/>
        <v>#VALUE!</v>
      </c>
      <c r="JV55" s="297" t="e">
        <f t="shared" si="752"/>
        <v>#VALUE!</v>
      </c>
      <c r="JW55" s="297" t="e">
        <f t="shared" si="752"/>
        <v>#VALUE!</v>
      </c>
      <c r="JX55" s="297" t="e">
        <f t="shared" si="752"/>
        <v>#VALUE!</v>
      </c>
      <c r="JZ55" s="368"/>
      <c r="KA55" s="291" t="s">
        <v>7</v>
      </c>
      <c r="KB55" s="297" t="e">
        <f>+IF(KB52&gt;$QF$52,"N/A",IF(KB52&lt;$KA$77,"N/A",KB53))</f>
        <v>#VALUE!</v>
      </c>
      <c r="KC55" s="297" t="e">
        <f t="shared" ref="KC55:MN55" si="753">+IF(KC52&gt;$QF$52,"N/A",IF(KC52&lt;$KA$77,"N/A",KC53))</f>
        <v>#VALUE!</v>
      </c>
      <c r="KD55" s="297" t="e">
        <f t="shared" si="753"/>
        <v>#VALUE!</v>
      </c>
      <c r="KE55" s="297" t="e">
        <f t="shared" si="753"/>
        <v>#VALUE!</v>
      </c>
      <c r="KF55" s="297" t="e">
        <f t="shared" si="753"/>
        <v>#VALUE!</v>
      </c>
      <c r="KG55" s="297" t="e">
        <f t="shared" si="753"/>
        <v>#VALUE!</v>
      </c>
      <c r="KH55" s="297" t="e">
        <f t="shared" si="753"/>
        <v>#VALUE!</v>
      </c>
      <c r="KI55" s="297" t="e">
        <f t="shared" si="753"/>
        <v>#VALUE!</v>
      </c>
      <c r="KJ55" s="297" t="e">
        <f t="shared" si="753"/>
        <v>#VALUE!</v>
      </c>
      <c r="KK55" s="297" t="e">
        <f t="shared" si="753"/>
        <v>#VALUE!</v>
      </c>
      <c r="KL55" s="297" t="e">
        <f t="shared" si="753"/>
        <v>#VALUE!</v>
      </c>
      <c r="KM55" s="297" t="e">
        <f t="shared" si="753"/>
        <v>#VALUE!</v>
      </c>
      <c r="KN55" s="297" t="e">
        <f t="shared" si="753"/>
        <v>#VALUE!</v>
      </c>
      <c r="KO55" s="297" t="e">
        <f t="shared" si="753"/>
        <v>#VALUE!</v>
      </c>
      <c r="KP55" s="297" t="e">
        <f t="shared" si="753"/>
        <v>#VALUE!</v>
      </c>
      <c r="KQ55" s="297" t="e">
        <f t="shared" si="753"/>
        <v>#VALUE!</v>
      </c>
      <c r="KR55" s="297" t="e">
        <f t="shared" si="753"/>
        <v>#VALUE!</v>
      </c>
      <c r="KS55" s="297" t="e">
        <f t="shared" si="753"/>
        <v>#VALUE!</v>
      </c>
      <c r="KT55" s="297" t="e">
        <f t="shared" si="753"/>
        <v>#VALUE!</v>
      </c>
      <c r="KU55" s="297" t="e">
        <f t="shared" si="753"/>
        <v>#VALUE!</v>
      </c>
      <c r="KV55" s="297" t="e">
        <f t="shared" si="753"/>
        <v>#VALUE!</v>
      </c>
      <c r="KW55" s="297" t="e">
        <f t="shared" si="753"/>
        <v>#VALUE!</v>
      </c>
      <c r="KX55" s="297" t="e">
        <f t="shared" si="753"/>
        <v>#VALUE!</v>
      </c>
      <c r="KY55" s="297" t="e">
        <f t="shared" si="753"/>
        <v>#VALUE!</v>
      </c>
      <c r="KZ55" s="297" t="e">
        <f t="shared" si="753"/>
        <v>#VALUE!</v>
      </c>
      <c r="LA55" s="297" t="e">
        <f t="shared" si="753"/>
        <v>#VALUE!</v>
      </c>
      <c r="LB55" s="297" t="e">
        <f t="shared" si="753"/>
        <v>#VALUE!</v>
      </c>
      <c r="LC55" s="297" t="e">
        <f t="shared" si="753"/>
        <v>#VALUE!</v>
      </c>
      <c r="LD55" s="297" t="e">
        <f t="shared" si="753"/>
        <v>#VALUE!</v>
      </c>
      <c r="LE55" s="297" t="e">
        <f t="shared" si="753"/>
        <v>#VALUE!</v>
      </c>
      <c r="LF55" s="297" t="e">
        <f t="shared" si="753"/>
        <v>#VALUE!</v>
      </c>
      <c r="LG55" s="297" t="e">
        <f t="shared" si="753"/>
        <v>#VALUE!</v>
      </c>
      <c r="LH55" s="297" t="e">
        <f t="shared" si="753"/>
        <v>#VALUE!</v>
      </c>
      <c r="LI55" s="297" t="e">
        <f t="shared" si="753"/>
        <v>#VALUE!</v>
      </c>
      <c r="LJ55" s="297" t="e">
        <f t="shared" si="753"/>
        <v>#VALUE!</v>
      </c>
      <c r="LK55" s="297" t="e">
        <f t="shared" si="753"/>
        <v>#VALUE!</v>
      </c>
      <c r="LL55" s="297" t="e">
        <f t="shared" si="753"/>
        <v>#VALUE!</v>
      </c>
      <c r="LM55" s="297" t="e">
        <f t="shared" si="753"/>
        <v>#VALUE!</v>
      </c>
      <c r="LN55" s="297" t="e">
        <f t="shared" si="753"/>
        <v>#VALUE!</v>
      </c>
      <c r="LO55" s="297" t="e">
        <f t="shared" si="753"/>
        <v>#VALUE!</v>
      </c>
      <c r="LP55" s="297" t="e">
        <f t="shared" si="753"/>
        <v>#VALUE!</v>
      </c>
      <c r="LQ55" s="297" t="e">
        <f t="shared" si="753"/>
        <v>#VALUE!</v>
      </c>
      <c r="LR55" s="297" t="e">
        <f t="shared" si="753"/>
        <v>#VALUE!</v>
      </c>
      <c r="LS55" s="297" t="e">
        <f t="shared" si="753"/>
        <v>#VALUE!</v>
      </c>
      <c r="LT55" s="297" t="e">
        <f t="shared" si="753"/>
        <v>#VALUE!</v>
      </c>
      <c r="LU55" s="297" t="e">
        <f t="shared" si="753"/>
        <v>#VALUE!</v>
      </c>
      <c r="LV55" s="297" t="e">
        <f t="shared" si="753"/>
        <v>#VALUE!</v>
      </c>
      <c r="LW55" s="297" t="e">
        <f t="shared" si="753"/>
        <v>#VALUE!</v>
      </c>
      <c r="LX55" s="297" t="e">
        <f t="shared" si="753"/>
        <v>#VALUE!</v>
      </c>
      <c r="LY55" s="297" t="e">
        <f t="shared" si="753"/>
        <v>#VALUE!</v>
      </c>
      <c r="LZ55" s="297" t="e">
        <f t="shared" si="753"/>
        <v>#VALUE!</v>
      </c>
      <c r="MA55" s="297" t="e">
        <f t="shared" si="753"/>
        <v>#VALUE!</v>
      </c>
      <c r="MB55" s="297" t="e">
        <f t="shared" si="753"/>
        <v>#VALUE!</v>
      </c>
      <c r="MC55" s="297" t="e">
        <f t="shared" si="753"/>
        <v>#VALUE!</v>
      </c>
      <c r="MD55" s="297" t="e">
        <f t="shared" si="753"/>
        <v>#VALUE!</v>
      </c>
      <c r="ME55" s="297" t="e">
        <f t="shared" si="753"/>
        <v>#VALUE!</v>
      </c>
      <c r="MF55" s="297" t="e">
        <f t="shared" si="753"/>
        <v>#VALUE!</v>
      </c>
      <c r="MG55" s="297" t="e">
        <f t="shared" si="753"/>
        <v>#VALUE!</v>
      </c>
      <c r="MH55" s="297" t="e">
        <f t="shared" si="753"/>
        <v>#VALUE!</v>
      </c>
      <c r="MI55" s="297" t="e">
        <f t="shared" si="753"/>
        <v>#VALUE!</v>
      </c>
      <c r="MJ55" s="297" t="e">
        <f t="shared" si="753"/>
        <v>#VALUE!</v>
      </c>
      <c r="MK55" s="297" t="e">
        <f t="shared" si="753"/>
        <v>#VALUE!</v>
      </c>
      <c r="ML55" s="297" t="e">
        <f t="shared" si="753"/>
        <v>#VALUE!</v>
      </c>
      <c r="MM55" s="297" t="e">
        <f t="shared" si="753"/>
        <v>#VALUE!</v>
      </c>
      <c r="MN55" s="297" t="e">
        <f t="shared" si="753"/>
        <v>#VALUE!</v>
      </c>
      <c r="MO55" s="297" t="e">
        <f t="shared" ref="MO55:OZ55" si="754">+IF(MO52&gt;$QF$52,"N/A",IF(MO52&lt;$KA$77,"N/A",MO53))</f>
        <v>#VALUE!</v>
      </c>
      <c r="MP55" s="297" t="e">
        <f t="shared" si="754"/>
        <v>#VALUE!</v>
      </c>
      <c r="MQ55" s="297" t="e">
        <f t="shared" si="754"/>
        <v>#VALUE!</v>
      </c>
      <c r="MR55" s="297" t="e">
        <f t="shared" si="754"/>
        <v>#VALUE!</v>
      </c>
      <c r="MS55" s="297" t="e">
        <f t="shared" si="754"/>
        <v>#VALUE!</v>
      </c>
      <c r="MT55" s="297" t="e">
        <f t="shared" si="754"/>
        <v>#VALUE!</v>
      </c>
      <c r="MU55" s="297" t="e">
        <f t="shared" si="754"/>
        <v>#VALUE!</v>
      </c>
      <c r="MV55" s="297" t="e">
        <f t="shared" si="754"/>
        <v>#VALUE!</v>
      </c>
      <c r="MW55" s="297" t="e">
        <f t="shared" si="754"/>
        <v>#VALUE!</v>
      </c>
      <c r="MX55" s="297" t="e">
        <f t="shared" si="754"/>
        <v>#VALUE!</v>
      </c>
      <c r="MY55" s="297" t="e">
        <f t="shared" si="754"/>
        <v>#VALUE!</v>
      </c>
      <c r="MZ55" s="297" t="e">
        <f t="shared" si="754"/>
        <v>#VALUE!</v>
      </c>
      <c r="NA55" s="297" t="e">
        <f t="shared" si="754"/>
        <v>#VALUE!</v>
      </c>
      <c r="NB55" s="297" t="e">
        <f t="shared" si="754"/>
        <v>#VALUE!</v>
      </c>
      <c r="NC55" s="297" t="e">
        <f t="shared" si="754"/>
        <v>#VALUE!</v>
      </c>
      <c r="ND55" s="297" t="e">
        <f t="shared" si="754"/>
        <v>#VALUE!</v>
      </c>
      <c r="NE55" s="297" t="e">
        <f t="shared" si="754"/>
        <v>#VALUE!</v>
      </c>
      <c r="NF55" s="297" t="e">
        <f t="shared" si="754"/>
        <v>#VALUE!</v>
      </c>
      <c r="NG55" s="297" t="e">
        <f t="shared" si="754"/>
        <v>#VALUE!</v>
      </c>
      <c r="NH55" s="297" t="e">
        <f t="shared" si="754"/>
        <v>#VALUE!</v>
      </c>
      <c r="NI55" s="297" t="e">
        <f t="shared" si="754"/>
        <v>#VALUE!</v>
      </c>
      <c r="NJ55" s="297" t="e">
        <f t="shared" si="754"/>
        <v>#VALUE!</v>
      </c>
      <c r="NK55" s="297" t="e">
        <f t="shared" si="754"/>
        <v>#VALUE!</v>
      </c>
      <c r="NL55" s="297" t="e">
        <f t="shared" si="754"/>
        <v>#VALUE!</v>
      </c>
      <c r="NM55" s="297" t="e">
        <f t="shared" si="754"/>
        <v>#VALUE!</v>
      </c>
      <c r="NN55" s="297" t="e">
        <f t="shared" si="754"/>
        <v>#VALUE!</v>
      </c>
      <c r="NO55" s="297" t="e">
        <f t="shared" si="754"/>
        <v>#VALUE!</v>
      </c>
      <c r="NP55" s="297" t="e">
        <f t="shared" si="754"/>
        <v>#VALUE!</v>
      </c>
      <c r="NQ55" s="297" t="e">
        <f t="shared" si="754"/>
        <v>#VALUE!</v>
      </c>
      <c r="NR55" s="297" t="e">
        <f t="shared" si="754"/>
        <v>#VALUE!</v>
      </c>
      <c r="NS55" s="297" t="e">
        <f t="shared" si="754"/>
        <v>#VALUE!</v>
      </c>
      <c r="NT55" s="297" t="e">
        <f t="shared" si="754"/>
        <v>#VALUE!</v>
      </c>
      <c r="NU55" s="297" t="e">
        <f t="shared" si="754"/>
        <v>#VALUE!</v>
      </c>
      <c r="NV55" s="297" t="e">
        <f t="shared" si="754"/>
        <v>#VALUE!</v>
      </c>
      <c r="NW55" s="297" t="e">
        <f t="shared" si="754"/>
        <v>#VALUE!</v>
      </c>
      <c r="NX55" s="297" t="e">
        <f t="shared" si="754"/>
        <v>#VALUE!</v>
      </c>
      <c r="NY55" s="297" t="e">
        <f t="shared" si="754"/>
        <v>#VALUE!</v>
      </c>
      <c r="NZ55" s="297" t="e">
        <f t="shared" si="754"/>
        <v>#VALUE!</v>
      </c>
      <c r="OA55" s="297" t="e">
        <f t="shared" si="754"/>
        <v>#VALUE!</v>
      </c>
      <c r="OB55" s="297" t="e">
        <f t="shared" si="754"/>
        <v>#VALUE!</v>
      </c>
      <c r="OC55" s="297" t="e">
        <f t="shared" si="754"/>
        <v>#VALUE!</v>
      </c>
      <c r="OD55" s="297" t="e">
        <f t="shared" si="754"/>
        <v>#VALUE!</v>
      </c>
      <c r="OE55" s="297" t="e">
        <f t="shared" si="754"/>
        <v>#VALUE!</v>
      </c>
      <c r="OF55" s="297" t="e">
        <f t="shared" si="754"/>
        <v>#VALUE!</v>
      </c>
      <c r="OG55" s="297" t="e">
        <f t="shared" si="754"/>
        <v>#VALUE!</v>
      </c>
      <c r="OH55" s="297" t="e">
        <f t="shared" si="754"/>
        <v>#VALUE!</v>
      </c>
      <c r="OI55" s="297" t="e">
        <f t="shared" si="754"/>
        <v>#VALUE!</v>
      </c>
      <c r="OJ55" s="297" t="e">
        <f t="shared" si="754"/>
        <v>#VALUE!</v>
      </c>
      <c r="OK55" s="297" t="e">
        <f t="shared" si="754"/>
        <v>#VALUE!</v>
      </c>
      <c r="OL55" s="297" t="e">
        <f t="shared" si="754"/>
        <v>#VALUE!</v>
      </c>
      <c r="OM55" s="297" t="e">
        <f t="shared" si="754"/>
        <v>#VALUE!</v>
      </c>
      <c r="ON55" s="297" t="e">
        <f t="shared" si="754"/>
        <v>#VALUE!</v>
      </c>
      <c r="OO55" s="297" t="e">
        <f t="shared" si="754"/>
        <v>#VALUE!</v>
      </c>
      <c r="OP55" s="297" t="e">
        <f t="shared" si="754"/>
        <v>#VALUE!</v>
      </c>
      <c r="OQ55" s="297" t="e">
        <f t="shared" si="754"/>
        <v>#VALUE!</v>
      </c>
      <c r="OR55" s="297" t="e">
        <f t="shared" si="754"/>
        <v>#VALUE!</v>
      </c>
      <c r="OS55" s="297" t="e">
        <f t="shared" si="754"/>
        <v>#VALUE!</v>
      </c>
      <c r="OT55" s="297" t="e">
        <f t="shared" si="754"/>
        <v>#VALUE!</v>
      </c>
      <c r="OU55" s="297" t="e">
        <f t="shared" si="754"/>
        <v>#VALUE!</v>
      </c>
      <c r="OV55" s="297" t="e">
        <f t="shared" si="754"/>
        <v>#VALUE!</v>
      </c>
      <c r="OW55" s="297" t="e">
        <f t="shared" si="754"/>
        <v>#VALUE!</v>
      </c>
      <c r="OX55" s="297" t="e">
        <f t="shared" si="754"/>
        <v>#VALUE!</v>
      </c>
      <c r="OY55" s="297" t="e">
        <f t="shared" si="754"/>
        <v>#VALUE!</v>
      </c>
      <c r="OZ55" s="297" t="e">
        <f t="shared" si="754"/>
        <v>#VALUE!</v>
      </c>
      <c r="PA55" s="297" t="e">
        <f t="shared" ref="PA55:QF55" si="755">+IF(PA52&gt;$QF$52,"N/A",IF(PA52&lt;$KA$77,"N/A",PA53))</f>
        <v>#VALUE!</v>
      </c>
      <c r="PB55" s="297" t="e">
        <f t="shared" si="755"/>
        <v>#VALUE!</v>
      </c>
      <c r="PC55" s="297" t="e">
        <f t="shared" si="755"/>
        <v>#VALUE!</v>
      </c>
      <c r="PD55" s="297" t="e">
        <f t="shared" si="755"/>
        <v>#VALUE!</v>
      </c>
      <c r="PE55" s="297" t="e">
        <f t="shared" si="755"/>
        <v>#VALUE!</v>
      </c>
      <c r="PF55" s="297" t="e">
        <f t="shared" si="755"/>
        <v>#VALUE!</v>
      </c>
      <c r="PG55" s="297" t="e">
        <f t="shared" si="755"/>
        <v>#VALUE!</v>
      </c>
      <c r="PH55" s="297" t="e">
        <f t="shared" si="755"/>
        <v>#VALUE!</v>
      </c>
      <c r="PI55" s="297" t="e">
        <f t="shared" si="755"/>
        <v>#VALUE!</v>
      </c>
      <c r="PJ55" s="297" t="e">
        <f t="shared" si="755"/>
        <v>#VALUE!</v>
      </c>
      <c r="PK55" s="297" t="e">
        <f t="shared" si="755"/>
        <v>#VALUE!</v>
      </c>
      <c r="PL55" s="297" t="e">
        <f t="shared" si="755"/>
        <v>#VALUE!</v>
      </c>
      <c r="PM55" s="297" t="e">
        <f t="shared" si="755"/>
        <v>#VALUE!</v>
      </c>
      <c r="PN55" s="297" t="e">
        <f t="shared" si="755"/>
        <v>#VALUE!</v>
      </c>
      <c r="PO55" s="297" t="e">
        <f t="shared" si="755"/>
        <v>#VALUE!</v>
      </c>
      <c r="PP55" s="297" t="e">
        <f t="shared" si="755"/>
        <v>#VALUE!</v>
      </c>
      <c r="PQ55" s="297" t="e">
        <f t="shared" si="755"/>
        <v>#VALUE!</v>
      </c>
      <c r="PR55" s="297" t="e">
        <f t="shared" si="755"/>
        <v>#VALUE!</v>
      </c>
      <c r="PS55" s="297" t="e">
        <f t="shared" si="755"/>
        <v>#VALUE!</v>
      </c>
      <c r="PT55" s="297" t="e">
        <f t="shared" si="755"/>
        <v>#VALUE!</v>
      </c>
      <c r="PU55" s="297" t="e">
        <f t="shared" si="755"/>
        <v>#VALUE!</v>
      </c>
      <c r="PV55" s="297" t="e">
        <f t="shared" si="755"/>
        <v>#VALUE!</v>
      </c>
      <c r="PW55" s="297" t="e">
        <f t="shared" si="755"/>
        <v>#VALUE!</v>
      </c>
      <c r="PX55" s="297" t="e">
        <f t="shared" si="755"/>
        <v>#VALUE!</v>
      </c>
      <c r="PY55" s="297" t="e">
        <f t="shared" si="755"/>
        <v>#VALUE!</v>
      </c>
      <c r="PZ55" s="297" t="e">
        <f t="shared" si="755"/>
        <v>#VALUE!</v>
      </c>
      <c r="QA55" s="297" t="e">
        <f t="shared" si="755"/>
        <v>#VALUE!</v>
      </c>
      <c r="QB55" s="297" t="e">
        <f t="shared" si="755"/>
        <v>#VALUE!</v>
      </c>
      <c r="QC55" s="297" t="e">
        <f t="shared" si="755"/>
        <v>#VALUE!</v>
      </c>
      <c r="QD55" s="297" t="e">
        <f t="shared" si="755"/>
        <v>#VALUE!</v>
      </c>
      <c r="QE55" s="297" t="e">
        <f t="shared" si="755"/>
        <v>#VALUE!</v>
      </c>
      <c r="QF55" s="297" t="e">
        <f t="shared" si="755"/>
        <v>#VALUE!</v>
      </c>
    </row>
    <row r="56" spans="1:448" ht="12.75" customHeight="1">
      <c r="A56" s="172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20"/>
      <c r="X56" s="4"/>
      <c r="Y56" s="349"/>
      <c r="Z56" s="349"/>
      <c r="AA56" s="195"/>
      <c r="AB56" s="195"/>
      <c r="AC56" s="195"/>
      <c r="AD56" s="195"/>
      <c r="AE56" s="195"/>
      <c r="AF56" s="5"/>
      <c r="AG56" s="5"/>
      <c r="AH56" s="5"/>
      <c r="AI56" s="5"/>
      <c r="AJ56" s="5"/>
      <c r="AK56" s="5"/>
      <c r="AL56" s="5"/>
      <c r="AM56" s="5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7"/>
      <c r="BQ56" s="173"/>
      <c r="BR56" s="4"/>
      <c r="BS56" s="4"/>
      <c r="BT56" s="6"/>
      <c r="BU56" s="6"/>
      <c r="BX56" s="6"/>
      <c r="BY56" s="6"/>
      <c r="CK56" s="4"/>
      <c r="CL56" s="4"/>
      <c r="CM56" s="4"/>
      <c r="CN56" s="4"/>
      <c r="CO56" s="4"/>
      <c r="CP56" s="4"/>
      <c r="CQ56" s="4"/>
      <c r="CR56" s="4"/>
      <c r="CS56" s="4"/>
      <c r="CT56" s="4"/>
      <c r="DR56" s="362" t="s">
        <v>207</v>
      </c>
      <c r="DS56" s="363"/>
      <c r="DT56" s="299">
        <f t="shared" ref="DT56:GE56" si="756">+IF($AE$8="4σ",DT46,IF($AE$8="3σ",IF(DT51="","",DT51)))</f>
        <v>-4</v>
      </c>
      <c r="DU56" s="299">
        <f t="shared" si="756"/>
        <v>-3.95</v>
      </c>
      <c r="DV56" s="299">
        <f t="shared" si="756"/>
        <v>-3.9000000000000004</v>
      </c>
      <c r="DW56" s="299">
        <f t="shared" si="756"/>
        <v>-3.8500000000000005</v>
      </c>
      <c r="DX56" s="299">
        <f t="shared" si="756"/>
        <v>-3.8000000000000007</v>
      </c>
      <c r="DY56" s="299">
        <f t="shared" si="756"/>
        <v>-3.7500000000000009</v>
      </c>
      <c r="DZ56" s="299">
        <f t="shared" si="756"/>
        <v>-3.7000000000000011</v>
      </c>
      <c r="EA56" s="299">
        <f t="shared" si="756"/>
        <v>-3.6500000000000012</v>
      </c>
      <c r="EB56" s="299">
        <f t="shared" si="756"/>
        <v>-3.6000000000000014</v>
      </c>
      <c r="EC56" s="299">
        <f t="shared" si="756"/>
        <v>-3.5500000000000016</v>
      </c>
      <c r="ED56" s="299">
        <f t="shared" si="756"/>
        <v>-3.5000000000000018</v>
      </c>
      <c r="EE56" s="299">
        <f t="shared" si="756"/>
        <v>-3.450000000000002</v>
      </c>
      <c r="EF56" s="299">
        <f t="shared" si="756"/>
        <v>-3.4000000000000021</v>
      </c>
      <c r="EG56" s="299">
        <f t="shared" si="756"/>
        <v>-3.3500000000000023</v>
      </c>
      <c r="EH56" s="299">
        <f t="shared" si="756"/>
        <v>-3.3000000000000025</v>
      </c>
      <c r="EI56" s="299">
        <f t="shared" si="756"/>
        <v>-3.2500000000000027</v>
      </c>
      <c r="EJ56" s="299">
        <f t="shared" si="756"/>
        <v>-3.2000000000000028</v>
      </c>
      <c r="EK56" s="299">
        <f t="shared" si="756"/>
        <v>-3.150000000000003</v>
      </c>
      <c r="EL56" s="299">
        <f t="shared" si="756"/>
        <v>-3.1000000000000032</v>
      </c>
      <c r="EM56" s="299">
        <f t="shared" si="756"/>
        <v>-3.0500000000000034</v>
      </c>
      <c r="EN56" s="299">
        <f t="shared" si="756"/>
        <v>-3.0000000000000036</v>
      </c>
      <c r="EO56" s="299">
        <f t="shared" si="756"/>
        <v>-2.9500000000000037</v>
      </c>
      <c r="EP56" s="299">
        <f t="shared" si="756"/>
        <v>-2.9000000000000039</v>
      </c>
      <c r="EQ56" s="299">
        <f t="shared" si="756"/>
        <v>-2.8500000000000041</v>
      </c>
      <c r="ER56" s="299">
        <f t="shared" si="756"/>
        <v>-2.8000000000000043</v>
      </c>
      <c r="ES56" s="299">
        <f t="shared" si="756"/>
        <v>-2.7500000000000044</v>
      </c>
      <c r="ET56" s="299">
        <f t="shared" si="756"/>
        <v>-2.7000000000000046</v>
      </c>
      <c r="EU56" s="299">
        <f t="shared" si="756"/>
        <v>-2.6500000000000048</v>
      </c>
      <c r="EV56" s="299">
        <f t="shared" si="756"/>
        <v>-2.600000000000005</v>
      </c>
      <c r="EW56" s="299">
        <f t="shared" si="756"/>
        <v>-2.5500000000000052</v>
      </c>
      <c r="EX56" s="299">
        <f t="shared" si="756"/>
        <v>-2.5000000000000053</v>
      </c>
      <c r="EY56" s="299">
        <f t="shared" si="756"/>
        <v>-2.4500000000000055</v>
      </c>
      <c r="EZ56" s="299">
        <f t="shared" si="756"/>
        <v>-2.4000000000000057</v>
      </c>
      <c r="FA56" s="299">
        <f t="shared" si="756"/>
        <v>-2.3500000000000059</v>
      </c>
      <c r="FB56" s="299">
        <f t="shared" si="756"/>
        <v>-2.300000000000006</v>
      </c>
      <c r="FC56" s="299">
        <f t="shared" si="756"/>
        <v>-2.2500000000000062</v>
      </c>
      <c r="FD56" s="299">
        <f t="shared" si="756"/>
        <v>-2.2000000000000064</v>
      </c>
      <c r="FE56" s="299">
        <f t="shared" si="756"/>
        <v>-2.1500000000000066</v>
      </c>
      <c r="FF56" s="299">
        <f t="shared" si="756"/>
        <v>-2.1000000000000068</v>
      </c>
      <c r="FG56" s="299">
        <f t="shared" si="756"/>
        <v>-2.0500000000000069</v>
      </c>
      <c r="FH56" s="299">
        <f t="shared" si="756"/>
        <v>-2.0000000000000071</v>
      </c>
      <c r="FI56" s="299">
        <f t="shared" si="756"/>
        <v>-1.9500000000000071</v>
      </c>
      <c r="FJ56" s="299">
        <f t="shared" si="756"/>
        <v>-1.900000000000007</v>
      </c>
      <c r="FK56" s="299">
        <f t="shared" si="756"/>
        <v>-1.850000000000007</v>
      </c>
      <c r="FL56" s="299">
        <f t="shared" si="756"/>
        <v>-1.8000000000000069</v>
      </c>
      <c r="FM56" s="299">
        <f t="shared" si="756"/>
        <v>-1.7500000000000069</v>
      </c>
      <c r="FN56" s="299">
        <f t="shared" si="756"/>
        <v>-1.7000000000000068</v>
      </c>
      <c r="FO56" s="299">
        <f t="shared" si="756"/>
        <v>-1.6500000000000068</v>
      </c>
      <c r="FP56" s="299">
        <f t="shared" si="756"/>
        <v>-1.6000000000000068</v>
      </c>
      <c r="FQ56" s="299">
        <f t="shared" si="756"/>
        <v>-1.5500000000000067</v>
      </c>
      <c r="FR56" s="299">
        <f t="shared" si="756"/>
        <v>-1.5000000000000067</v>
      </c>
      <c r="FS56" s="299">
        <f t="shared" si="756"/>
        <v>-1.4500000000000066</v>
      </c>
      <c r="FT56" s="299">
        <f t="shared" si="756"/>
        <v>-1.4000000000000066</v>
      </c>
      <c r="FU56" s="299">
        <f t="shared" si="756"/>
        <v>-1.3500000000000065</v>
      </c>
      <c r="FV56" s="299">
        <f t="shared" si="756"/>
        <v>-1.3000000000000065</v>
      </c>
      <c r="FW56" s="299">
        <f t="shared" si="756"/>
        <v>-1.2500000000000064</v>
      </c>
      <c r="FX56" s="299">
        <f t="shared" si="756"/>
        <v>-1.2000000000000064</v>
      </c>
      <c r="FY56" s="299">
        <f t="shared" si="756"/>
        <v>-1.1500000000000064</v>
      </c>
      <c r="FZ56" s="299">
        <f t="shared" si="756"/>
        <v>-1.1000000000000063</v>
      </c>
      <c r="GA56" s="299">
        <f t="shared" si="756"/>
        <v>-1.0500000000000063</v>
      </c>
      <c r="GB56" s="299">
        <f t="shared" si="756"/>
        <v>-1.0000000000000062</v>
      </c>
      <c r="GC56" s="299">
        <f t="shared" si="756"/>
        <v>-0.95000000000000617</v>
      </c>
      <c r="GD56" s="299">
        <f t="shared" si="756"/>
        <v>-0.90000000000000613</v>
      </c>
      <c r="GE56" s="299">
        <f t="shared" si="756"/>
        <v>-0.85000000000000608</v>
      </c>
      <c r="GF56" s="299">
        <f t="shared" ref="GF56:IJ56" si="757">+IF($AE$8="4σ",GF46,IF($AE$8="3σ",IF(GF51="","",GF51)))</f>
        <v>-0.80000000000000604</v>
      </c>
      <c r="GG56" s="299">
        <f t="shared" si="757"/>
        <v>-0.750000000000006</v>
      </c>
      <c r="GH56" s="299">
        <f t="shared" si="757"/>
        <v>-0.70000000000000595</v>
      </c>
      <c r="GI56" s="299">
        <f t="shared" si="757"/>
        <v>-0.65000000000000591</v>
      </c>
      <c r="GJ56" s="299">
        <f t="shared" si="757"/>
        <v>-0.60000000000000586</v>
      </c>
      <c r="GK56" s="299">
        <f t="shared" si="757"/>
        <v>-0.55000000000000582</v>
      </c>
      <c r="GL56" s="299">
        <f t="shared" si="757"/>
        <v>-0.50000000000000577</v>
      </c>
      <c r="GM56" s="299">
        <f t="shared" si="757"/>
        <v>-0.45000000000000578</v>
      </c>
      <c r="GN56" s="299">
        <f t="shared" si="757"/>
        <v>-0.4000000000000058</v>
      </c>
      <c r="GO56" s="299">
        <f t="shared" si="757"/>
        <v>-0.35000000000000581</v>
      </c>
      <c r="GP56" s="299">
        <f t="shared" si="757"/>
        <v>-0.30000000000000582</v>
      </c>
      <c r="GQ56" s="299">
        <f t="shared" si="757"/>
        <v>-0.25000000000000583</v>
      </c>
      <c r="GR56" s="299">
        <f t="shared" si="757"/>
        <v>-0.20000000000000584</v>
      </c>
      <c r="GS56" s="299">
        <f t="shared" si="757"/>
        <v>-0.15000000000000585</v>
      </c>
      <c r="GT56" s="299">
        <f t="shared" si="757"/>
        <v>-0.10000000000000585</v>
      </c>
      <c r="GU56" s="299">
        <f t="shared" si="757"/>
        <v>-5.0000000000005845E-2</v>
      </c>
      <c r="GV56" s="299">
        <f t="shared" si="757"/>
        <v>-5.8425486670898863E-15</v>
      </c>
      <c r="GW56" s="299">
        <f t="shared" si="757"/>
        <v>4.999999999999416E-2</v>
      </c>
      <c r="GX56" s="299">
        <f t="shared" si="757"/>
        <v>9.9999999999994163E-2</v>
      </c>
      <c r="GY56" s="299">
        <f t="shared" si="757"/>
        <v>0.14999999999999417</v>
      </c>
      <c r="GZ56" s="299">
        <f t="shared" si="757"/>
        <v>0.19999999999999418</v>
      </c>
      <c r="HA56" s="299">
        <f t="shared" si="757"/>
        <v>0.24999999999999417</v>
      </c>
      <c r="HB56" s="299">
        <f t="shared" si="757"/>
        <v>0.29999999999999416</v>
      </c>
      <c r="HC56" s="299">
        <f t="shared" si="757"/>
        <v>0.34999999999999415</v>
      </c>
      <c r="HD56" s="299">
        <f t="shared" si="757"/>
        <v>0.39999999999999414</v>
      </c>
      <c r="HE56" s="299">
        <f t="shared" si="757"/>
        <v>0.44999999999999413</v>
      </c>
      <c r="HF56" s="299">
        <f t="shared" si="757"/>
        <v>0.49999999999999412</v>
      </c>
      <c r="HG56" s="299">
        <f t="shared" si="757"/>
        <v>0.54999999999999416</v>
      </c>
      <c r="HH56" s="299">
        <f t="shared" si="757"/>
        <v>0.5999999999999942</v>
      </c>
      <c r="HI56" s="299">
        <f t="shared" si="757"/>
        <v>0.64999999999999425</v>
      </c>
      <c r="HJ56" s="299">
        <f t="shared" si="757"/>
        <v>0.69999999999999429</v>
      </c>
      <c r="HK56" s="299">
        <f t="shared" si="757"/>
        <v>0.74999999999999434</v>
      </c>
      <c r="HL56" s="299">
        <f t="shared" si="757"/>
        <v>0.79999999999999438</v>
      </c>
      <c r="HM56" s="299">
        <f t="shared" si="757"/>
        <v>0.84999999999999443</v>
      </c>
      <c r="HN56" s="299">
        <f t="shared" si="757"/>
        <v>0.89999999999999447</v>
      </c>
      <c r="HO56" s="299">
        <f t="shared" si="757"/>
        <v>0.94999999999999452</v>
      </c>
      <c r="HP56" s="299">
        <f t="shared" si="757"/>
        <v>0.99999999999999456</v>
      </c>
      <c r="HQ56" s="299">
        <f t="shared" si="757"/>
        <v>1.0499999999999945</v>
      </c>
      <c r="HR56" s="299">
        <f t="shared" si="757"/>
        <v>1.0999999999999945</v>
      </c>
      <c r="HS56" s="299">
        <f t="shared" si="757"/>
        <v>1.1499999999999946</v>
      </c>
      <c r="HT56" s="299">
        <f t="shared" si="757"/>
        <v>1.1999999999999946</v>
      </c>
      <c r="HU56" s="299">
        <f t="shared" si="757"/>
        <v>1.2499999999999947</v>
      </c>
      <c r="HV56" s="299">
        <f t="shared" si="757"/>
        <v>1.2999999999999947</v>
      </c>
      <c r="HW56" s="299">
        <f t="shared" si="757"/>
        <v>1.3499999999999948</v>
      </c>
      <c r="HX56" s="299">
        <f t="shared" si="757"/>
        <v>1.3999999999999948</v>
      </c>
      <c r="HY56" s="299">
        <f t="shared" si="757"/>
        <v>1.4499999999999948</v>
      </c>
      <c r="HZ56" s="299">
        <f t="shared" si="757"/>
        <v>1.4999999999999949</v>
      </c>
      <c r="IA56" s="299">
        <f t="shared" si="757"/>
        <v>1.5499999999999949</v>
      </c>
      <c r="IB56" s="299">
        <f t="shared" si="757"/>
        <v>1.599999999999995</v>
      </c>
      <c r="IC56" s="299">
        <f t="shared" si="757"/>
        <v>1.649999999999995</v>
      </c>
      <c r="ID56" s="299">
        <f t="shared" si="757"/>
        <v>1.6999999999999951</v>
      </c>
      <c r="IE56" s="299">
        <f t="shared" si="757"/>
        <v>1.7499999999999951</v>
      </c>
      <c r="IF56" s="299">
        <f t="shared" si="757"/>
        <v>1.7999999999999952</v>
      </c>
      <c r="IG56" s="299">
        <f t="shared" si="757"/>
        <v>1.8499999999999952</v>
      </c>
      <c r="IH56" s="299">
        <f t="shared" si="757"/>
        <v>1.8999999999999952</v>
      </c>
      <c r="II56" s="299">
        <f t="shared" si="757"/>
        <v>1.9499999999999953</v>
      </c>
      <c r="IJ56" s="299">
        <f t="shared" si="757"/>
        <v>1.9999999999999953</v>
      </c>
      <c r="IK56" s="299">
        <f>+IF($AE$8="4σ",IK46,IF($AE$8="3σ",IF(IK51="","",IK51)))</f>
        <v>2.0499999999999954</v>
      </c>
      <c r="IL56" s="299">
        <f t="shared" ref="IL56:JX56" si="758">+IF($AE$8="4σ",IL46,IF($AE$8="3σ",IF(IL51="","",IL51)))</f>
        <v>2.0999999999999952</v>
      </c>
      <c r="IM56" s="299">
        <f t="shared" si="758"/>
        <v>2.149999999999995</v>
      </c>
      <c r="IN56" s="299">
        <f t="shared" si="758"/>
        <v>2.1999999999999948</v>
      </c>
      <c r="IO56" s="299">
        <f t="shared" si="758"/>
        <v>2.2499999999999947</v>
      </c>
      <c r="IP56" s="299">
        <f t="shared" si="758"/>
        <v>2.2999999999999945</v>
      </c>
      <c r="IQ56" s="299">
        <f t="shared" si="758"/>
        <v>2.3499999999999943</v>
      </c>
      <c r="IR56" s="299">
        <f t="shared" si="758"/>
        <v>2.3999999999999941</v>
      </c>
      <c r="IS56" s="299">
        <f t="shared" si="758"/>
        <v>2.449999999999994</v>
      </c>
      <c r="IT56" s="299">
        <f t="shared" si="758"/>
        <v>2.4999999999999938</v>
      </c>
      <c r="IU56" s="299">
        <f t="shared" si="758"/>
        <v>2.5499999999999936</v>
      </c>
      <c r="IV56" s="299">
        <f t="shared" si="758"/>
        <v>2.5999999999999934</v>
      </c>
      <c r="IW56" s="299">
        <f t="shared" si="758"/>
        <v>2.6499999999999932</v>
      </c>
      <c r="IX56" s="299">
        <f t="shared" si="758"/>
        <v>2.6999999999999931</v>
      </c>
      <c r="IY56" s="299">
        <f t="shared" si="758"/>
        <v>2.7499999999999929</v>
      </c>
      <c r="IZ56" s="299">
        <f t="shared" si="758"/>
        <v>2.7999999999999927</v>
      </c>
      <c r="JA56" s="299">
        <f t="shared" si="758"/>
        <v>2.8499999999999925</v>
      </c>
      <c r="JB56" s="299">
        <f t="shared" si="758"/>
        <v>2.8999999999999924</v>
      </c>
      <c r="JC56" s="299">
        <f t="shared" si="758"/>
        <v>2.9499999999999922</v>
      </c>
      <c r="JD56" s="299">
        <f t="shared" si="758"/>
        <v>2.999999999999992</v>
      </c>
      <c r="JE56" s="299">
        <f t="shared" si="758"/>
        <v>3.0499999999999918</v>
      </c>
      <c r="JF56" s="299">
        <f t="shared" si="758"/>
        <v>3.0999999999999917</v>
      </c>
      <c r="JG56" s="299">
        <f t="shared" si="758"/>
        <v>3.1499999999999915</v>
      </c>
      <c r="JH56" s="299">
        <f t="shared" si="758"/>
        <v>3.1999999999999913</v>
      </c>
      <c r="JI56" s="299">
        <f t="shared" si="758"/>
        <v>3.2499999999999911</v>
      </c>
      <c r="JJ56" s="299">
        <f t="shared" si="758"/>
        <v>3.2999999999999909</v>
      </c>
      <c r="JK56" s="299">
        <f t="shared" si="758"/>
        <v>3.3499999999999908</v>
      </c>
      <c r="JL56" s="299">
        <f t="shared" si="758"/>
        <v>3.3999999999999906</v>
      </c>
      <c r="JM56" s="299">
        <f t="shared" si="758"/>
        <v>3.4499999999999904</v>
      </c>
      <c r="JN56" s="299">
        <f t="shared" si="758"/>
        <v>3.4999999999999902</v>
      </c>
      <c r="JO56" s="299">
        <f t="shared" si="758"/>
        <v>3.5499999999999901</v>
      </c>
      <c r="JP56" s="299">
        <f t="shared" si="758"/>
        <v>3.5999999999999899</v>
      </c>
      <c r="JQ56" s="299">
        <f t="shared" si="758"/>
        <v>3.6499999999999897</v>
      </c>
      <c r="JR56" s="299">
        <f t="shared" si="758"/>
        <v>3.6999999999999895</v>
      </c>
      <c r="JS56" s="299">
        <f t="shared" si="758"/>
        <v>3.7499999999999893</v>
      </c>
      <c r="JT56" s="299">
        <f t="shared" si="758"/>
        <v>3.7999999999999892</v>
      </c>
      <c r="JU56" s="299">
        <f t="shared" si="758"/>
        <v>3.849999999999989</v>
      </c>
      <c r="JV56" s="299">
        <f t="shared" si="758"/>
        <v>3.8999999999999888</v>
      </c>
      <c r="JW56" s="299">
        <f t="shared" si="758"/>
        <v>3.9499999999999886</v>
      </c>
      <c r="JX56" s="307">
        <f t="shared" si="758"/>
        <v>3.9999999999999885</v>
      </c>
      <c r="JZ56" s="362" t="s">
        <v>207</v>
      </c>
      <c r="KA56" s="363"/>
      <c r="KB56" s="299">
        <f t="shared" ref="KB56:MM59" si="759">+IF($AE$8="4σ",KB46,IF($AE$8="3σ",IF(KB51="","",KB51)))</f>
        <v>-4</v>
      </c>
      <c r="KC56" s="299">
        <f t="shared" si="759"/>
        <v>-3.95</v>
      </c>
      <c r="KD56" s="299">
        <f t="shared" si="759"/>
        <v>-3.9000000000000004</v>
      </c>
      <c r="KE56" s="299">
        <f t="shared" si="759"/>
        <v>-3.8500000000000005</v>
      </c>
      <c r="KF56" s="299">
        <f t="shared" si="759"/>
        <v>-3.8000000000000007</v>
      </c>
      <c r="KG56" s="299">
        <f t="shared" si="759"/>
        <v>-3.7500000000000009</v>
      </c>
      <c r="KH56" s="299">
        <f t="shared" si="759"/>
        <v>-3.7000000000000011</v>
      </c>
      <c r="KI56" s="299">
        <f t="shared" si="759"/>
        <v>-3.6500000000000012</v>
      </c>
      <c r="KJ56" s="299">
        <f t="shared" si="759"/>
        <v>-3.6000000000000014</v>
      </c>
      <c r="KK56" s="299">
        <f t="shared" si="759"/>
        <v>-3.5500000000000016</v>
      </c>
      <c r="KL56" s="299">
        <f t="shared" si="759"/>
        <v>-3.5000000000000018</v>
      </c>
      <c r="KM56" s="299">
        <f t="shared" si="759"/>
        <v>-3.450000000000002</v>
      </c>
      <c r="KN56" s="299">
        <f t="shared" si="759"/>
        <v>-3.4000000000000021</v>
      </c>
      <c r="KO56" s="299">
        <f t="shared" si="759"/>
        <v>-3.3500000000000023</v>
      </c>
      <c r="KP56" s="299">
        <f t="shared" si="759"/>
        <v>-3.3000000000000025</v>
      </c>
      <c r="KQ56" s="299">
        <f t="shared" si="759"/>
        <v>-3.2500000000000027</v>
      </c>
      <c r="KR56" s="299">
        <f t="shared" si="759"/>
        <v>-3.2000000000000028</v>
      </c>
      <c r="KS56" s="299">
        <f t="shared" si="759"/>
        <v>-3.150000000000003</v>
      </c>
      <c r="KT56" s="299">
        <f t="shared" si="759"/>
        <v>-3.1000000000000032</v>
      </c>
      <c r="KU56" s="299">
        <f t="shared" si="759"/>
        <v>-3.0500000000000034</v>
      </c>
      <c r="KV56" s="299">
        <f t="shared" si="759"/>
        <v>-3.0000000000000036</v>
      </c>
      <c r="KW56" s="299">
        <f t="shared" si="759"/>
        <v>-2.9500000000000037</v>
      </c>
      <c r="KX56" s="299">
        <f t="shared" si="759"/>
        <v>-2.9000000000000039</v>
      </c>
      <c r="KY56" s="299">
        <f t="shared" si="759"/>
        <v>-2.8500000000000041</v>
      </c>
      <c r="KZ56" s="299">
        <f t="shared" si="759"/>
        <v>-2.8000000000000043</v>
      </c>
      <c r="LA56" s="299">
        <f t="shared" si="759"/>
        <v>-2.7500000000000044</v>
      </c>
      <c r="LB56" s="299">
        <f t="shared" si="759"/>
        <v>-2.7000000000000046</v>
      </c>
      <c r="LC56" s="299">
        <f t="shared" si="759"/>
        <v>-2.6500000000000048</v>
      </c>
      <c r="LD56" s="299">
        <f t="shared" si="759"/>
        <v>-2.600000000000005</v>
      </c>
      <c r="LE56" s="299">
        <f t="shared" si="759"/>
        <v>-2.5500000000000052</v>
      </c>
      <c r="LF56" s="299">
        <f t="shared" si="759"/>
        <v>-2.5000000000000053</v>
      </c>
      <c r="LG56" s="299">
        <f t="shared" si="759"/>
        <v>-2.4500000000000055</v>
      </c>
      <c r="LH56" s="299">
        <f t="shared" si="759"/>
        <v>-2.4000000000000057</v>
      </c>
      <c r="LI56" s="299">
        <f t="shared" si="759"/>
        <v>-2.3500000000000059</v>
      </c>
      <c r="LJ56" s="299">
        <f t="shared" si="759"/>
        <v>-2.300000000000006</v>
      </c>
      <c r="LK56" s="299">
        <f t="shared" si="759"/>
        <v>-2.2500000000000062</v>
      </c>
      <c r="LL56" s="299">
        <f t="shared" si="759"/>
        <v>-2.2000000000000064</v>
      </c>
      <c r="LM56" s="299">
        <f t="shared" si="759"/>
        <v>-2.1500000000000066</v>
      </c>
      <c r="LN56" s="299">
        <f t="shared" si="759"/>
        <v>-2.1000000000000068</v>
      </c>
      <c r="LO56" s="299">
        <f t="shared" si="759"/>
        <v>-2.0500000000000069</v>
      </c>
      <c r="LP56" s="299">
        <f t="shared" si="759"/>
        <v>-2.0000000000000071</v>
      </c>
      <c r="LQ56" s="299">
        <f t="shared" si="759"/>
        <v>-1.9500000000000071</v>
      </c>
      <c r="LR56" s="299">
        <f t="shared" si="759"/>
        <v>-1.900000000000007</v>
      </c>
      <c r="LS56" s="299">
        <f t="shared" si="759"/>
        <v>-1.850000000000007</v>
      </c>
      <c r="LT56" s="299">
        <f t="shared" si="759"/>
        <v>-1.8000000000000069</v>
      </c>
      <c r="LU56" s="299">
        <f t="shared" si="759"/>
        <v>-1.7500000000000069</v>
      </c>
      <c r="LV56" s="299">
        <f t="shared" si="759"/>
        <v>-1.7000000000000068</v>
      </c>
      <c r="LW56" s="299">
        <f t="shared" si="759"/>
        <v>-1.6500000000000068</v>
      </c>
      <c r="LX56" s="299">
        <f t="shared" si="759"/>
        <v>-1.6000000000000068</v>
      </c>
      <c r="LY56" s="299">
        <f t="shared" si="759"/>
        <v>-1.5500000000000067</v>
      </c>
      <c r="LZ56" s="299">
        <f t="shared" si="759"/>
        <v>-1.5000000000000067</v>
      </c>
      <c r="MA56" s="299">
        <f t="shared" si="759"/>
        <v>-1.4500000000000066</v>
      </c>
      <c r="MB56" s="299">
        <f t="shared" si="759"/>
        <v>-1.4000000000000066</v>
      </c>
      <c r="MC56" s="299">
        <f t="shared" si="759"/>
        <v>-1.3500000000000065</v>
      </c>
      <c r="MD56" s="299">
        <f t="shared" si="759"/>
        <v>-1.3000000000000065</v>
      </c>
      <c r="ME56" s="299">
        <f t="shared" si="759"/>
        <v>-1.2500000000000064</v>
      </c>
      <c r="MF56" s="299">
        <f t="shared" si="759"/>
        <v>-1.2000000000000064</v>
      </c>
      <c r="MG56" s="299">
        <f t="shared" si="759"/>
        <v>-1.1500000000000064</v>
      </c>
      <c r="MH56" s="299">
        <f t="shared" si="759"/>
        <v>-1.1000000000000063</v>
      </c>
      <c r="MI56" s="299">
        <f t="shared" si="759"/>
        <v>-1.0500000000000063</v>
      </c>
      <c r="MJ56" s="299">
        <f t="shared" si="759"/>
        <v>-1.0000000000000062</v>
      </c>
      <c r="MK56" s="299">
        <f t="shared" si="759"/>
        <v>-0.95000000000000617</v>
      </c>
      <c r="ML56" s="299">
        <f t="shared" si="759"/>
        <v>-0.90000000000000613</v>
      </c>
      <c r="MM56" s="299">
        <f t="shared" si="759"/>
        <v>-0.85000000000000608</v>
      </c>
      <c r="MN56" s="299">
        <f t="shared" ref="MN56:OR56" si="760">+IF($AE$8="4σ",MN46,IF($AE$8="3σ",IF(MN51="","",MN51)))</f>
        <v>-0.80000000000000604</v>
      </c>
      <c r="MO56" s="299">
        <f t="shared" si="760"/>
        <v>-0.750000000000006</v>
      </c>
      <c r="MP56" s="299">
        <f t="shared" si="760"/>
        <v>-0.70000000000000595</v>
      </c>
      <c r="MQ56" s="299">
        <f t="shared" si="760"/>
        <v>-0.65000000000000591</v>
      </c>
      <c r="MR56" s="299">
        <f t="shared" si="760"/>
        <v>-0.60000000000000586</v>
      </c>
      <c r="MS56" s="299">
        <f t="shared" si="760"/>
        <v>-0.55000000000000582</v>
      </c>
      <c r="MT56" s="299">
        <f t="shared" si="760"/>
        <v>-0.50000000000000577</v>
      </c>
      <c r="MU56" s="299">
        <f t="shared" si="760"/>
        <v>-0.45000000000000578</v>
      </c>
      <c r="MV56" s="299">
        <f t="shared" si="760"/>
        <v>-0.4000000000000058</v>
      </c>
      <c r="MW56" s="299">
        <f t="shared" si="760"/>
        <v>-0.35000000000000581</v>
      </c>
      <c r="MX56" s="299">
        <f t="shared" si="760"/>
        <v>-0.30000000000000582</v>
      </c>
      <c r="MY56" s="299">
        <f t="shared" si="760"/>
        <v>-0.25000000000000583</v>
      </c>
      <c r="MZ56" s="299">
        <f t="shared" si="760"/>
        <v>-0.20000000000000584</v>
      </c>
      <c r="NA56" s="299">
        <f t="shared" si="760"/>
        <v>-0.15000000000000585</v>
      </c>
      <c r="NB56" s="299">
        <f t="shared" si="760"/>
        <v>-0.10000000000000585</v>
      </c>
      <c r="NC56" s="299">
        <f t="shared" si="760"/>
        <v>-5.0000000000005845E-2</v>
      </c>
      <c r="ND56" s="299">
        <f t="shared" si="760"/>
        <v>-5.8425486670898863E-15</v>
      </c>
      <c r="NE56" s="299">
        <f t="shared" si="760"/>
        <v>4.999999999999416E-2</v>
      </c>
      <c r="NF56" s="299">
        <f t="shared" si="760"/>
        <v>9.9999999999994163E-2</v>
      </c>
      <c r="NG56" s="299">
        <f t="shared" si="760"/>
        <v>0.14999999999999417</v>
      </c>
      <c r="NH56" s="299">
        <f t="shared" si="760"/>
        <v>0.19999999999999418</v>
      </c>
      <c r="NI56" s="299">
        <f t="shared" si="760"/>
        <v>0.24999999999999417</v>
      </c>
      <c r="NJ56" s="299">
        <f t="shared" si="760"/>
        <v>0.29999999999999416</v>
      </c>
      <c r="NK56" s="299">
        <f t="shared" si="760"/>
        <v>0.34999999999999415</v>
      </c>
      <c r="NL56" s="299">
        <f t="shared" si="760"/>
        <v>0.39999999999999414</v>
      </c>
      <c r="NM56" s="299">
        <f t="shared" si="760"/>
        <v>0.44999999999999413</v>
      </c>
      <c r="NN56" s="299">
        <f t="shared" si="760"/>
        <v>0.49999999999999412</v>
      </c>
      <c r="NO56" s="299">
        <f t="shared" si="760"/>
        <v>0.54999999999999416</v>
      </c>
      <c r="NP56" s="299">
        <f t="shared" si="760"/>
        <v>0.5999999999999942</v>
      </c>
      <c r="NQ56" s="299">
        <f t="shared" si="760"/>
        <v>0.64999999999999425</v>
      </c>
      <c r="NR56" s="299">
        <f t="shared" si="760"/>
        <v>0.69999999999999429</v>
      </c>
      <c r="NS56" s="299">
        <f t="shared" si="760"/>
        <v>0.74999999999999434</v>
      </c>
      <c r="NT56" s="299">
        <f t="shared" si="760"/>
        <v>0.79999999999999438</v>
      </c>
      <c r="NU56" s="299">
        <f t="shared" si="760"/>
        <v>0.84999999999999443</v>
      </c>
      <c r="NV56" s="299">
        <f t="shared" si="760"/>
        <v>0.89999999999999447</v>
      </c>
      <c r="NW56" s="299">
        <f t="shared" si="760"/>
        <v>0.94999999999999452</v>
      </c>
      <c r="NX56" s="299">
        <f t="shared" si="760"/>
        <v>0.99999999999999456</v>
      </c>
      <c r="NY56" s="299">
        <f t="shared" si="760"/>
        <v>1.0499999999999945</v>
      </c>
      <c r="NZ56" s="299">
        <f t="shared" si="760"/>
        <v>1.0999999999999945</v>
      </c>
      <c r="OA56" s="299">
        <f t="shared" si="760"/>
        <v>1.1499999999999946</v>
      </c>
      <c r="OB56" s="299">
        <f t="shared" si="760"/>
        <v>1.1999999999999946</v>
      </c>
      <c r="OC56" s="299">
        <f t="shared" si="760"/>
        <v>1.2499999999999947</v>
      </c>
      <c r="OD56" s="299">
        <f t="shared" si="760"/>
        <v>1.2999999999999947</v>
      </c>
      <c r="OE56" s="299">
        <f t="shared" si="760"/>
        <v>1.3499999999999948</v>
      </c>
      <c r="OF56" s="299">
        <f t="shared" si="760"/>
        <v>1.3999999999999948</v>
      </c>
      <c r="OG56" s="299">
        <f t="shared" si="760"/>
        <v>1.4499999999999948</v>
      </c>
      <c r="OH56" s="299">
        <f t="shared" si="760"/>
        <v>1.4999999999999949</v>
      </c>
      <c r="OI56" s="299">
        <f t="shared" si="760"/>
        <v>1.5499999999999949</v>
      </c>
      <c r="OJ56" s="299">
        <f t="shared" si="760"/>
        <v>1.599999999999995</v>
      </c>
      <c r="OK56" s="299">
        <f t="shared" si="760"/>
        <v>1.649999999999995</v>
      </c>
      <c r="OL56" s="299">
        <f t="shared" si="760"/>
        <v>1.6999999999999951</v>
      </c>
      <c r="OM56" s="299">
        <f t="shared" si="760"/>
        <v>1.7499999999999951</v>
      </c>
      <c r="ON56" s="299">
        <f t="shared" si="760"/>
        <v>1.7999999999999952</v>
      </c>
      <c r="OO56" s="299">
        <f t="shared" si="760"/>
        <v>1.8499999999999952</v>
      </c>
      <c r="OP56" s="299">
        <f t="shared" si="760"/>
        <v>1.8999999999999952</v>
      </c>
      <c r="OQ56" s="299">
        <f t="shared" si="760"/>
        <v>1.9499999999999953</v>
      </c>
      <c r="OR56" s="299">
        <f t="shared" si="760"/>
        <v>1.9999999999999953</v>
      </c>
      <c r="OS56" s="299">
        <f>+IF($AE$8="4σ",OS46,IF($AE$8="3σ",IF(OS51="","",OS51)))</f>
        <v>2.0499999999999954</v>
      </c>
      <c r="OT56" s="299">
        <f t="shared" ref="OT56:QF56" si="761">+IF($AE$8="4σ",OT46,IF($AE$8="3σ",IF(OT51="","",OT51)))</f>
        <v>2.0999999999999952</v>
      </c>
      <c r="OU56" s="299">
        <f t="shared" si="761"/>
        <v>2.149999999999995</v>
      </c>
      <c r="OV56" s="299">
        <f t="shared" si="761"/>
        <v>2.1999999999999948</v>
      </c>
      <c r="OW56" s="299">
        <f t="shared" si="761"/>
        <v>2.2499999999999947</v>
      </c>
      <c r="OX56" s="299">
        <f t="shared" si="761"/>
        <v>2.2999999999999945</v>
      </c>
      <c r="OY56" s="299">
        <f t="shared" si="761"/>
        <v>2.3499999999999943</v>
      </c>
      <c r="OZ56" s="299">
        <f t="shared" si="761"/>
        <v>2.3999999999999941</v>
      </c>
      <c r="PA56" s="299">
        <f t="shared" si="761"/>
        <v>2.449999999999994</v>
      </c>
      <c r="PB56" s="299">
        <f t="shared" si="761"/>
        <v>2.4999999999999938</v>
      </c>
      <c r="PC56" s="299">
        <f t="shared" si="761"/>
        <v>2.5499999999999936</v>
      </c>
      <c r="PD56" s="299">
        <f t="shared" si="761"/>
        <v>2.5999999999999934</v>
      </c>
      <c r="PE56" s="299">
        <f t="shared" si="761"/>
        <v>2.6499999999999932</v>
      </c>
      <c r="PF56" s="299">
        <f t="shared" si="761"/>
        <v>2.6999999999999931</v>
      </c>
      <c r="PG56" s="299">
        <f t="shared" si="761"/>
        <v>2.7499999999999929</v>
      </c>
      <c r="PH56" s="299">
        <f t="shared" si="761"/>
        <v>2.7999999999999927</v>
      </c>
      <c r="PI56" s="299">
        <f t="shared" si="761"/>
        <v>2.8499999999999925</v>
      </c>
      <c r="PJ56" s="299">
        <f t="shared" si="761"/>
        <v>2.8999999999999924</v>
      </c>
      <c r="PK56" s="299">
        <f t="shared" si="761"/>
        <v>2.9499999999999922</v>
      </c>
      <c r="PL56" s="299">
        <f t="shared" si="761"/>
        <v>2.999999999999992</v>
      </c>
      <c r="PM56" s="299">
        <f t="shared" si="761"/>
        <v>3.0499999999999918</v>
      </c>
      <c r="PN56" s="299">
        <f t="shared" si="761"/>
        <v>3.0999999999999917</v>
      </c>
      <c r="PO56" s="299">
        <f t="shared" si="761"/>
        <v>3.1499999999999915</v>
      </c>
      <c r="PP56" s="299">
        <f t="shared" si="761"/>
        <v>3.1999999999999913</v>
      </c>
      <c r="PQ56" s="299">
        <f t="shared" si="761"/>
        <v>3.2499999999999911</v>
      </c>
      <c r="PR56" s="299">
        <f t="shared" si="761"/>
        <v>3.2999999999999909</v>
      </c>
      <c r="PS56" s="299">
        <f t="shared" si="761"/>
        <v>3.3499999999999908</v>
      </c>
      <c r="PT56" s="299">
        <f t="shared" si="761"/>
        <v>3.3999999999999906</v>
      </c>
      <c r="PU56" s="299">
        <f t="shared" si="761"/>
        <v>3.4499999999999904</v>
      </c>
      <c r="PV56" s="299">
        <f t="shared" si="761"/>
        <v>3.4999999999999902</v>
      </c>
      <c r="PW56" s="299">
        <f t="shared" si="761"/>
        <v>3.5499999999999901</v>
      </c>
      <c r="PX56" s="299">
        <f t="shared" si="761"/>
        <v>3.5999999999999899</v>
      </c>
      <c r="PY56" s="299">
        <f t="shared" si="761"/>
        <v>3.6499999999999897</v>
      </c>
      <c r="PZ56" s="299">
        <f t="shared" si="761"/>
        <v>3.6999999999999895</v>
      </c>
      <c r="QA56" s="299">
        <f t="shared" si="761"/>
        <v>3.7499999999999893</v>
      </c>
      <c r="QB56" s="299">
        <f t="shared" si="761"/>
        <v>3.7999999999999892</v>
      </c>
      <c r="QC56" s="299">
        <f t="shared" si="761"/>
        <v>3.849999999999989</v>
      </c>
      <c r="QD56" s="299">
        <f t="shared" si="761"/>
        <v>3.8999999999999888</v>
      </c>
      <c r="QE56" s="299">
        <f t="shared" si="761"/>
        <v>3.9499999999999886</v>
      </c>
      <c r="QF56" s="307">
        <f t="shared" si="761"/>
        <v>3.9999999999999885</v>
      </c>
    </row>
    <row r="57" spans="1:448" ht="12.75" customHeight="1">
      <c r="A57" s="172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349"/>
      <c r="Z57" s="349"/>
      <c r="AA57" s="195"/>
      <c r="AB57" s="195"/>
      <c r="AC57" s="195"/>
      <c r="AD57" s="195"/>
      <c r="AE57" s="195"/>
      <c r="AF57" s="5"/>
      <c r="AG57" s="5"/>
      <c r="AH57" s="5"/>
      <c r="AI57" s="5"/>
      <c r="AJ57" s="5"/>
      <c r="AK57" s="5"/>
      <c r="AL57" s="5"/>
      <c r="AM57" s="5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7"/>
      <c r="BQ57" s="173"/>
      <c r="BR57" s="4"/>
      <c r="BS57" s="4"/>
      <c r="BT57" s="6"/>
      <c r="BU57" s="6"/>
      <c r="BX57" s="6"/>
      <c r="BY57" s="6"/>
      <c r="CK57" s="4"/>
      <c r="CL57" s="4"/>
      <c r="CM57" s="4"/>
      <c r="CN57" s="4"/>
      <c r="CO57" s="4"/>
      <c r="CP57" s="4"/>
      <c r="CQ57" s="4"/>
      <c r="CR57" s="4"/>
      <c r="CS57" s="4"/>
      <c r="CT57" s="4"/>
      <c r="DR57" s="364" t="s">
        <v>204</v>
      </c>
      <c r="DS57" s="365"/>
      <c r="DT57" s="300" t="e">
        <f t="shared" ref="DT57:GE60" si="762">+IF($AE$8="4σ",DT47,IF($AE$8="3σ",IF(DT52="","",DT52)))</f>
        <v>#VALUE!</v>
      </c>
      <c r="DU57" s="300" t="e">
        <f t="shared" si="762"/>
        <v>#VALUE!</v>
      </c>
      <c r="DV57" s="300" t="e">
        <f t="shared" si="762"/>
        <v>#VALUE!</v>
      </c>
      <c r="DW57" s="300" t="e">
        <f t="shared" si="762"/>
        <v>#VALUE!</v>
      </c>
      <c r="DX57" s="300" t="e">
        <f t="shared" si="762"/>
        <v>#VALUE!</v>
      </c>
      <c r="DY57" s="300" t="e">
        <f t="shared" si="762"/>
        <v>#VALUE!</v>
      </c>
      <c r="DZ57" s="300" t="e">
        <f t="shared" si="762"/>
        <v>#VALUE!</v>
      </c>
      <c r="EA57" s="300" t="e">
        <f t="shared" si="762"/>
        <v>#VALUE!</v>
      </c>
      <c r="EB57" s="300" t="e">
        <f t="shared" si="762"/>
        <v>#VALUE!</v>
      </c>
      <c r="EC57" s="300" t="e">
        <f t="shared" si="762"/>
        <v>#VALUE!</v>
      </c>
      <c r="ED57" s="300" t="e">
        <f t="shared" si="762"/>
        <v>#VALUE!</v>
      </c>
      <c r="EE57" s="300" t="e">
        <f t="shared" si="762"/>
        <v>#VALUE!</v>
      </c>
      <c r="EF57" s="300" t="e">
        <f t="shared" si="762"/>
        <v>#VALUE!</v>
      </c>
      <c r="EG57" s="300" t="e">
        <f t="shared" si="762"/>
        <v>#VALUE!</v>
      </c>
      <c r="EH57" s="300" t="e">
        <f t="shared" si="762"/>
        <v>#VALUE!</v>
      </c>
      <c r="EI57" s="300" t="e">
        <f t="shared" si="762"/>
        <v>#VALUE!</v>
      </c>
      <c r="EJ57" s="300" t="e">
        <f t="shared" si="762"/>
        <v>#VALUE!</v>
      </c>
      <c r="EK57" s="300" t="e">
        <f t="shared" si="762"/>
        <v>#VALUE!</v>
      </c>
      <c r="EL57" s="300" t="e">
        <f t="shared" si="762"/>
        <v>#VALUE!</v>
      </c>
      <c r="EM57" s="300" t="e">
        <f t="shared" si="762"/>
        <v>#VALUE!</v>
      </c>
      <c r="EN57" s="300" t="e">
        <f t="shared" si="762"/>
        <v>#VALUE!</v>
      </c>
      <c r="EO57" s="300" t="e">
        <f t="shared" si="762"/>
        <v>#VALUE!</v>
      </c>
      <c r="EP57" s="300" t="e">
        <f t="shared" si="762"/>
        <v>#VALUE!</v>
      </c>
      <c r="EQ57" s="300" t="e">
        <f t="shared" si="762"/>
        <v>#VALUE!</v>
      </c>
      <c r="ER57" s="300" t="e">
        <f t="shared" si="762"/>
        <v>#VALUE!</v>
      </c>
      <c r="ES57" s="300" t="e">
        <f t="shared" si="762"/>
        <v>#VALUE!</v>
      </c>
      <c r="ET57" s="300" t="e">
        <f t="shared" si="762"/>
        <v>#VALUE!</v>
      </c>
      <c r="EU57" s="300" t="e">
        <f t="shared" si="762"/>
        <v>#VALUE!</v>
      </c>
      <c r="EV57" s="300" t="e">
        <f t="shared" si="762"/>
        <v>#VALUE!</v>
      </c>
      <c r="EW57" s="300" t="e">
        <f t="shared" si="762"/>
        <v>#VALUE!</v>
      </c>
      <c r="EX57" s="300" t="e">
        <f t="shared" si="762"/>
        <v>#VALUE!</v>
      </c>
      <c r="EY57" s="300" t="e">
        <f t="shared" si="762"/>
        <v>#VALUE!</v>
      </c>
      <c r="EZ57" s="300" t="e">
        <f t="shared" si="762"/>
        <v>#VALUE!</v>
      </c>
      <c r="FA57" s="300" t="e">
        <f t="shared" si="762"/>
        <v>#VALUE!</v>
      </c>
      <c r="FB57" s="300" t="e">
        <f t="shared" si="762"/>
        <v>#VALUE!</v>
      </c>
      <c r="FC57" s="300" t="e">
        <f t="shared" si="762"/>
        <v>#VALUE!</v>
      </c>
      <c r="FD57" s="300" t="e">
        <f t="shared" si="762"/>
        <v>#VALUE!</v>
      </c>
      <c r="FE57" s="300" t="e">
        <f t="shared" si="762"/>
        <v>#VALUE!</v>
      </c>
      <c r="FF57" s="300" t="e">
        <f t="shared" si="762"/>
        <v>#VALUE!</v>
      </c>
      <c r="FG57" s="300" t="e">
        <f t="shared" si="762"/>
        <v>#VALUE!</v>
      </c>
      <c r="FH57" s="300" t="e">
        <f t="shared" si="762"/>
        <v>#VALUE!</v>
      </c>
      <c r="FI57" s="300" t="e">
        <f t="shared" si="762"/>
        <v>#VALUE!</v>
      </c>
      <c r="FJ57" s="300" t="e">
        <f t="shared" si="762"/>
        <v>#VALUE!</v>
      </c>
      <c r="FK57" s="300" t="e">
        <f t="shared" si="762"/>
        <v>#VALUE!</v>
      </c>
      <c r="FL57" s="300" t="e">
        <f t="shared" si="762"/>
        <v>#VALUE!</v>
      </c>
      <c r="FM57" s="300" t="e">
        <f t="shared" si="762"/>
        <v>#VALUE!</v>
      </c>
      <c r="FN57" s="300" t="e">
        <f t="shared" si="762"/>
        <v>#VALUE!</v>
      </c>
      <c r="FO57" s="300" t="e">
        <f t="shared" si="762"/>
        <v>#VALUE!</v>
      </c>
      <c r="FP57" s="300" t="e">
        <f t="shared" si="762"/>
        <v>#VALUE!</v>
      </c>
      <c r="FQ57" s="300" t="e">
        <f t="shared" si="762"/>
        <v>#VALUE!</v>
      </c>
      <c r="FR57" s="300" t="e">
        <f t="shared" si="762"/>
        <v>#VALUE!</v>
      </c>
      <c r="FS57" s="300" t="e">
        <f t="shared" si="762"/>
        <v>#VALUE!</v>
      </c>
      <c r="FT57" s="300" t="e">
        <f t="shared" si="762"/>
        <v>#VALUE!</v>
      </c>
      <c r="FU57" s="300" t="e">
        <f t="shared" si="762"/>
        <v>#VALUE!</v>
      </c>
      <c r="FV57" s="300" t="e">
        <f t="shared" si="762"/>
        <v>#VALUE!</v>
      </c>
      <c r="FW57" s="300" t="e">
        <f t="shared" si="762"/>
        <v>#VALUE!</v>
      </c>
      <c r="FX57" s="300" t="e">
        <f t="shared" si="762"/>
        <v>#VALUE!</v>
      </c>
      <c r="FY57" s="300" t="e">
        <f t="shared" si="762"/>
        <v>#VALUE!</v>
      </c>
      <c r="FZ57" s="300" t="e">
        <f t="shared" si="762"/>
        <v>#VALUE!</v>
      </c>
      <c r="GA57" s="300" t="e">
        <f t="shared" si="762"/>
        <v>#VALUE!</v>
      </c>
      <c r="GB57" s="300" t="e">
        <f t="shared" si="762"/>
        <v>#VALUE!</v>
      </c>
      <c r="GC57" s="300" t="e">
        <f t="shared" si="762"/>
        <v>#VALUE!</v>
      </c>
      <c r="GD57" s="300" t="e">
        <f t="shared" si="762"/>
        <v>#VALUE!</v>
      </c>
      <c r="GE57" s="300" t="e">
        <f t="shared" si="762"/>
        <v>#VALUE!</v>
      </c>
      <c r="GF57" s="300" t="e">
        <f t="shared" ref="GF57:IJ57" si="763">+IF($AE$8="4σ",GF47,IF($AE$8="3σ",IF(GF52="","",GF52)))</f>
        <v>#VALUE!</v>
      </c>
      <c r="GG57" s="300" t="e">
        <f t="shared" si="763"/>
        <v>#VALUE!</v>
      </c>
      <c r="GH57" s="300" t="e">
        <f t="shared" si="763"/>
        <v>#VALUE!</v>
      </c>
      <c r="GI57" s="300" t="e">
        <f t="shared" si="763"/>
        <v>#VALUE!</v>
      </c>
      <c r="GJ57" s="300" t="e">
        <f t="shared" si="763"/>
        <v>#VALUE!</v>
      </c>
      <c r="GK57" s="300" t="e">
        <f t="shared" si="763"/>
        <v>#VALUE!</v>
      </c>
      <c r="GL57" s="300" t="e">
        <f t="shared" si="763"/>
        <v>#VALUE!</v>
      </c>
      <c r="GM57" s="300" t="e">
        <f t="shared" si="763"/>
        <v>#VALUE!</v>
      </c>
      <c r="GN57" s="300" t="e">
        <f t="shared" si="763"/>
        <v>#VALUE!</v>
      </c>
      <c r="GO57" s="300" t="e">
        <f t="shared" si="763"/>
        <v>#VALUE!</v>
      </c>
      <c r="GP57" s="300" t="e">
        <f t="shared" si="763"/>
        <v>#VALUE!</v>
      </c>
      <c r="GQ57" s="300" t="e">
        <f t="shared" si="763"/>
        <v>#VALUE!</v>
      </c>
      <c r="GR57" s="300" t="e">
        <f t="shared" si="763"/>
        <v>#VALUE!</v>
      </c>
      <c r="GS57" s="300" t="e">
        <f t="shared" si="763"/>
        <v>#VALUE!</v>
      </c>
      <c r="GT57" s="300" t="e">
        <f t="shared" si="763"/>
        <v>#VALUE!</v>
      </c>
      <c r="GU57" s="300" t="e">
        <f t="shared" si="763"/>
        <v>#VALUE!</v>
      </c>
      <c r="GV57" s="300" t="e">
        <f t="shared" si="763"/>
        <v>#VALUE!</v>
      </c>
      <c r="GW57" s="300" t="e">
        <f t="shared" si="763"/>
        <v>#VALUE!</v>
      </c>
      <c r="GX57" s="300" t="e">
        <f t="shared" si="763"/>
        <v>#VALUE!</v>
      </c>
      <c r="GY57" s="300" t="e">
        <f t="shared" si="763"/>
        <v>#VALUE!</v>
      </c>
      <c r="GZ57" s="300" t="e">
        <f t="shared" si="763"/>
        <v>#VALUE!</v>
      </c>
      <c r="HA57" s="300" t="e">
        <f t="shared" si="763"/>
        <v>#VALUE!</v>
      </c>
      <c r="HB57" s="300" t="e">
        <f t="shared" si="763"/>
        <v>#VALUE!</v>
      </c>
      <c r="HC57" s="300" t="e">
        <f t="shared" si="763"/>
        <v>#VALUE!</v>
      </c>
      <c r="HD57" s="300" t="e">
        <f t="shared" si="763"/>
        <v>#VALUE!</v>
      </c>
      <c r="HE57" s="300" t="e">
        <f t="shared" si="763"/>
        <v>#VALUE!</v>
      </c>
      <c r="HF57" s="300" t="e">
        <f t="shared" si="763"/>
        <v>#VALUE!</v>
      </c>
      <c r="HG57" s="300" t="e">
        <f t="shared" si="763"/>
        <v>#VALUE!</v>
      </c>
      <c r="HH57" s="300" t="e">
        <f t="shared" si="763"/>
        <v>#VALUE!</v>
      </c>
      <c r="HI57" s="300" t="e">
        <f t="shared" si="763"/>
        <v>#VALUE!</v>
      </c>
      <c r="HJ57" s="300" t="e">
        <f t="shared" si="763"/>
        <v>#VALUE!</v>
      </c>
      <c r="HK57" s="300" t="e">
        <f t="shared" si="763"/>
        <v>#VALUE!</v>
      </c>
      <c r="HL57" s="300" t="e">
        <f t="shared" si="763"/>
        <v>#VALUE!</v>
      </c>
      <c r="HM57" s="300" t="e">
        <f t="shared" si="763"/>
        <v>#VALUE!</v>
      </c>
      <c r="HN57" s="300" t="e">
        <f t="shared" si="763"/>
        <v>#VALUE!</v>
      </c>
      <c r="HO57" s="300" t="e">
        <f t="shared" si="763"/>
        <v>#VALUE!</v>
      </c>
      <c r="HP57" s="300" t="e">
        <f t="shared" si="763"/>
        <v>#VALUE!</v>
      </c>
      <c r="HQ57" s="300" t="e">
        <f t="shared" si="763"/>
        <v>#VALUE!</v>
      </c>
      <c r="HR57" s="300" t="e">
        <f t="shared" si="763"/>
        <v>#VALUE!</v>
      </c>
      <c r="HS57" s="300" t="e">
        <f t="shared" si="763"/>
        <v>#VALUE!</v>
      </c>
      <c r="HT57" s="300" t="e">
        <f t="shared" si="763"/>
        <v>#VALUE!</v>
      </c>
      <c r="HU57" s="300" t="e">
        <f t="shared" si="763"/>
        <v>#VALUE!</v>
      </c>
      <c r="HV57" s="300" t="e">
        <f t="shared" si="763"/>
        <v>#VALUE!</v>
      </c>
      <c r="HW57" s="300" t="e">
        <f t="shared" si="763"/>
        <v>#VALUE!</v>
      </c>
      <c r="HX57" s="300" t="e">
        <f t="shared" si="763"/>
        <v>#VALUE!</v>
      </c>
      <c r="HY57" s="300" t="e">
        <f t="shared" si="763"/>
        <v>#VALUE!</v>
      </c>
      <c r="HZ57" s="300" t="e">
        <f t="shared" si="763"/>
        <v>#VALUE!</v>
      </c>
      <c r="IA57" s="300" t="e">
        <f t="shared" si="763"/>
        <v>#VALUE!</v>
      </c>
      <c r="IB57" s="300" t="e">
        <f t="shared" si="763"/>
        <v>#VALUE!</v>
      </c>
      <c r="IC57" s="300" t="e">
        <f t="shared" si="763"/>
        <v>#VALUE!</v>
      </c>
      <c r="ID57" s="300" t="e">
        <f t="shared" si="763"/>
        <v>#VALUE!</v>
      </c>
      <c r="IE57" s="300" t="e">
        <f t="shared" si="763"/>
        <v>#VALUE!</v>
      </c>
      <c r="IF57" s="300" t="e">
        <f t="shared" si="763"/>
        <v>#VALUE!</v>
      </c>
      <c r="IG57" s="300" t="e">
        <f t="shared" si="763"/>
        <v>#VALUE!</v>
      </c>
      <c r="IH57" s="300" t="e">
        <f t="shared" si="763"/>
        <v>#VALUE!</v>
      </c>
      <c r="II57" s="300" t="e">
        <f t="shared" si="763"/>
        <v>#VALUE!</v>
      </c>
      <c r="IJ57" s="300" t="e">
        <f t="shared" si="763"/>
        <v>#VALUE!</v>
      </c>
      <c r="IK57" s="300" t="e">
        <f>+IF($AE$8="4σ",IK47,IF($AE$8="3σ",IF(IK52="","",IK52)))</f>
        <v>#VALUE!</v>
      </c>
      <c r="IL57" s="300" t="e">
        <f t="shared" ref="IL57:JX57" si="764">+IF($AE$8="4σ",IL47,IF($AE$8="3σ",IF(IL52="","",IL52)))</f>
        <v>#VALUE!</v>
      </c>
      <c r="IM57" s="300" t="e">
        <f t="shared" si="764"/>
        <v>#VALUE!</v>
      </c>
      <c r="IN57" s="300" t="e">
        <f t="shared" si="764"/>
        <v>#VALUE!</v>
      </c>
      <c r="IO57" s="300" t="e">
        <f t="shared" si="764"/>
        <v>#VALUE!</v>
      </c>
      <c r="IP57" s="300" t="e">
        <f t="shared" si="764"/>
        <v>#VALUE!</v>
      </c>
      <c r="IQ57" s="300" t="e">
        <f t="shared" si="764"/>
        <v>#VALUE!</v>
      </c>
      <c r="IR57" s="300" t="e">
        <f t="shared" si="764"/>
        <v>#VALUE!</v>
      </c>
      <c r="IS57" s="300" t="e">
        <f t="shared" si="764"/>
        <v>#VALUE!</v>
      </c>
      <c r="IT57" s="300" t="e">
        <f t="shared" si="764"/>
        <v>#VALUE!</v>
      </c>
      <c r="IU57" s="300" t="e">
        <f t="shared" si="764"/>
        <v>#VALUE!</v>
      </c>
      <c r="IV57" s="300" t="e">
        <f t="shared" si="764"/>
        <v>#VALUE!</v>
      </c>
      <c r="IW57" s="300" t="e">
        <f t="shared" si="764"/>
        <v>#VALUE!</v>
      </c>
      <c r="IX57" s="300" t="e">
        <f t="shared" si="764"/>
        <v>#VALUE!</v>
      </c>
      <c r="IY57" s="300" t="e">
        <f t="shared" si="764"/>
        <v>#VALUE!</v>
      </c>
      <c r="IZ57" s="300" t="e">
        <f t="shared" si="764"/>
        <v>#VALUE!</v>
      </c>
      <c r="JA57" s="300" t="e">
        <f t="shared" si="764"/>
        <v>#VALUE!</v>
      </c>
      <c r="JB57" s="300" t="e">
        <f t="shared" si="764"/>
        <v>#VALUE!</v>
      </c>
      <c r="JC57" s="300" t="e">
        <f t="shared" si="764"/>
        <v>#VALUE!</v>
      </c>
      <c r="JD57" s="300" t="e">
        <f t="shared" si="764"/>
        <v>#VALUE!</v>
      </c>
      <c r="JE57" s="300" t="e">
        <f t="shared" si="764"/>
        <v>#VALUE!</v>
      </c>
      <c r="JF57" s="300" t="e">
        <f t="shared" si="764"/>
        <v>#VALUE!</v>
      </c>
      <c r="JG57" s="300" t="e">
        <f t="shared" si="764"/>
        <v>#VALUE!</v>
      </c>
      <c r="JH57" s="300" t="e">
        <f t="shared" si="764"/>
        <v>#VALUE!</v>
      </c>
      <c r="JI57" s="300" t="e">
        <f t="shared" si="764"/>
        <v>#VALUE!</v>
      </c>
      <c r="JJ57" s="300" t="e">
        <f t="shared" si="764"/>
        <v>#VALUE!</v>
      </c>
      <c r="JK57" s="300" t="e">
        <f t="shared" si="764"/>
        <v>#VALUE!</v>
      </c>
      <c r="JL57" s="300" t="e">
        <f t="shared" si="764"/>
        <v>#VALUE!</v>
      </c>
      <c r="JM57" s="300" t="e">
        <f t="shared" si="764"/>
        <v>#VALUE!</v>
      </c>
      <c r="JN57" s="300" t="e">
        <f t="shared" si="764"/>
        <v>#VALUE!</v>
      </c>
      <c r="JO57" s="300" t="e">
        <f t="shared" si="764"/>
        <v>#VALUE!</v>
      </c>
      <c r="JP57" s="300" t="e">
        <f t="shared" si="764"/>
        <v>#VALUE!</v>
      </c>
      <c r="JQ57" s="300" t="e">
        <f t="shared" si="764"/>
        <v>#VALUE!</v>
      </c>
      <c r="JR57" s="300" t="e">
        <f t="shared" si="764"/>
        <v>#VALUE!</v>
      </c>
      <c r="JS57" s="300" t="e">
        <f t="shared" si="764"/>
        <v>#VALUE!</v>
      </c>
      <c r="JT57" s="300" t="e">
        <f t="shared" si="764"/>
        <v>#VALUE!</v>
      </c>
      <c r="JU57" s="300" t="e">
        <f t="shared" si="764"/>
        <v>#VALUE!</v>
      </c>
      <c r="JV57" s="300" t="e">
        <f t="shared" si="764"/>
        <v>#VALUE!</v>
      </c>
      <c r="JW57" s="300" t="e">
        <f t="shared" si="764"/>
        <v>#VALUE!</v>
      </c>
      <c r="JX57" s="308" t="e">
        <f t="shared" si="764"/>
        <v>#VALUE!</v>
      </c>
      <c r="JZ57" s="364" t="s">
        <v>204</v>
      </c>
      <c r="KA57" s="365"/>
      <c r="KB57" s="300" t="e">
        <f t="shared" si="759"/>
        <v>#VALUE!</v>
      </c>
      <c r="KC57" s="300" t="e">
        <f t="shared" si="759"/>
        <v>#VALUE!</v>
      </c>
      <c r="KD57" s="300" t="e">
        <f t="shared" si="759"/>
        <v>#VALUE!</v>
      </c>
      <c r="KE57" s="300" t="e">
        <f t="shared" si="759"/>
        <v>#VALUE!</v>
      </c>
      <c r="KF57" s="300" t="e">
        <f t="shared" si="759"/>
        <v>#VALUE!</v>
      </c>
      <c r="KG57" s="300" t="e">
        <f t="shared" si="759"/>
        <v>#VALUE!</v>
      </c>
      <c r="KH57" s="300" t="e">
        <f t="shared" si="759"/>
        <v>#VALUE!</v>
      </c>
      <c r="KI57" s="300" t="e">
        <f t="shared" si="759"/>
        <v>#VALUE!</v>
      </c>
      <c r="KJ57" s="300" t="e">
        <f t="shared" si="759"/>
        <v>#VALUE!</v>
      </c>
      <c r="KK57" s="300" t="e">
        <f t="shared" si="759"/>
        <v>#VALUE!</v>
      </c>
      <c r="KL57" s="300" t="e">
        <f t="shared" si="759"/>
        <v>#VALUE!</v>
      </c>
      <c r="KM57" s="300" t="e">
        <f t="shared" si="759"/>
        <v>#VALUE!</v>
      </c>
      <c r="KN57" s="300" t="e">
        <f t="shared" si="759"/>
        <v>#VALUE!</v>
      </c>
      <c r="KO57" s="300" t="e">
        <f t="shared" si="759"/>
        <v>#VALUE!</v>
      </c>
      <c r="KP57" s="300" t="e">
        <f t="shared" si="759"/>
        <v>#VALUE!</v>
      </c>
      <c r="KQ57" s="300" t="e">
        <f t="shared" si="759"/>
        <v>#VALUE!</v>
      </c>
      <c r="KR57" s="300" t="e">
        <f t="shared" si="759"/>
        <v>#VALUE!</v>
      </c>
      <c r="KS57" s="300" t="e">
        <f t="shared" si="759"/>
        <v>#VALUE!</v>
      </c>
      <c r="KT57" s="300" t="e">
        <f t="shared" si="759"/>
        <v>#VALUE!</v>
      </c>
      <c r="KU57" s="300" t="e">
        <f t="shared" si="759"/>
        <v>#VALUE!</v>
      </c>
      <c r="KV57" s="300" t="e">
        <f t="shared" si="759"/>
        <v>#VALUE!</v>
      </c>
      <c r="KW57" s="300" t="e">
        <f t="shared" si="759"/>
        <v>#VALUE!</v>
      </c>
      <c r="KX57" s="300" t="e">
        <f t="shared" si="759"/>
        <v>#VALUE!</v>
      </c>
      <c r="KY57" s="300" t="e">
        <f t="shared" si="759"/>
        <v>#VALUE!</v>
      </c>
      <c r="KZ57" s="300" t="e">
        <f t="shared" si="759"/>
        <v>#VALUE!</v>
      </c>
      <c r="LA57" s="300" t="e">
        <f t="shared" si="759"/>
        <v>#VALUE!</v>
      </c>
      <c r="LB57" s="300" t="e">
        <f t="shared" si="759"/>
        <v>#VALUE!</v>
      </c>
      <c r="LC57" s="300" t="e">
        <f t="shared" si="759"/>
        <v>#VALUE!</v>
      </c>
      <c r="LD57" s="300" t="e">
        <f t="shared" si="759"/>
        <v>#VALUE!</v>
      </c>
      <c r="LE57" s="300" t="e">
        <f t="shared" si="759"/>
        <v>#VALUE!</v>
      </c>
      <c r="LF57" s="300" t="e">
        <f t="shared" si="759"/>
        <v>#VALUE!</v>
      </c>
      <c r="LG57" s="300" t="e">
        <f t="shared" si="759"/>
        <v>#VALUE!</v>
      </c>
      <c r="LH57" s="300" t="e">
        <f t="shared" si="759"/>
        <v>#VALUE!</v>
      </c>
      <c r="LI57" s="300" t="e">
        <f t="shared" si="759"/>
        <v>#VALUE!</v>
      </c>
      <c r="LJ57" s="300" t="e">
        <f t="shared" si="759"/>
        <v>#VALUE!</v>
      </c>
      <c r="LK57" s="300" t="e">
        <f t="shared" si="759"/>
        <v>#VALUE!</v>
      </c>
      <c r="LL57" s="300" t="e">
        <f t="shared" si="759"/>
        <v>#VALUE!</v>
      </c>
      <c r="LM57" s="300" t="e">
        <f t="shared" si="759"/>
        <v>#VALUE!</v>
      </c>
      <c r="LN57" s="300" t="e">
        <f t="shared" si="759"/>
        <v>#VALUE!</v>
      </c>
      <c r="LO57" s="300" t="e">
        <f t="shared" si="759"/>
        <v>#VALUE!</v>
      </c>
      <c r="LP57" s="300" t="e">
        <f t="shared" si="759"/>
        <v>#VALUE!</v>
      </c>
      <c r="LQ57" s="300" t="e">
        <f t="shared" si="759"/>
        <v>#VALUE!</v>
      </c>
      <c r="LR57" s="300" t="e">
        <f t="shared" si="759"/>
        <v>#VALUE!</v>
      </c>
      <c r="LS57" s="300" t="e">
        <f t="shared" si="759"/>
        <v>#VALUE!</v>
      </c>
      <c r="LT57" s="300" t="e">
        <f t="shared" si="759"/>
        <v>#VALUE!</v>
      </c>
      <c r="LU57" s="300" t="e">
        <f t="shared" si="759"/>
        <v>#VALUE!</v>
      </c>
      <c r="LV57" s="300" t="e">
        <f t="shared" si="759"/>
        <v>#VALUE!</v>
      </c>
      <c r="LW57" s="300" t="e">
        <f t="shared" si="759"/>
        <v>#VALUE!</v>
      </c>
      <c r="LX57" s="300" t="e">
        <f t="shared" si="759"/>
        <v>#VALUE!</v>
      </c>
      <c r="LY57" s="300" t="e">
        <f t="shared" si="759"/>
        <v>#VALUE!</v>
      </c>
      <c r="LZ57" s="300" t="e">
        <f t="shared" si="759"/>
        <v>#VALUE!</v>
      </c>
      <c r="MA57" s="300" t="e">
        <f t="shared" si="759"/>
        <v>#VALUE!</v>
      </c>
      <c r="MB57" s="300" t="e">
        <f t="shared" si="759"/>
        <v>#VALUE!</v>
      </c>
      <c r="MC57" s="300" t="e">
        <f t="shared" si="759"/>
        <v>#VALUE!</v>
      </c>
      <c r="MD57" s="300" t="e">
        <f t="shared" si="759"/>
        <v>#VALUE!</v>
      </c>
      <c r="ME57" s="300" t="e">
        <f t="shared" si="759"/>
        <v>#VALUE!</v>
      </c>
      <c r="MF57" s="300" t="e">
        <f t="shared" si="759"/>
        <v>#VALUE!</v>
      </c>
      <c r="MG57" s="300" t="e">
        <f t="shared" si="759"/>
        <v>#VALUE!</v>
      </c>
      <c r="MH57" s="300" t="e">
        <f t="shared" si="759"/>
        <v>#VALUE!</v>
      </c>
      <c r="MI57" s="300" t="e">
        <f t="shared" si="759"/>
        <v>#VALUE!</v>
      </c>
      <c r="MJ57" s="300" t="e">
        <f t="shared" si="759"/>
        <v>#VALUE!</v>
      </c>
      <c r="MK57" s="300" t="e">
        <f t="shared" si="759"/>
        <v>#VALUE!</v>
      </c>
      <c r="ML57" s="300" t="e">
        <f t="shared" si="759"/>
        <v>#VALUE!</v>
      </c>
      <c r="MM57" s="300" t="e">
        <f t="shared" si="759"/>
        <v>#VALUE!</v>
      </c>
      <c r="MN57" s="300" t="e">
        <f t="shared" ref="MN57:OR57" si="765">+IF($AE$8="4σ",MN47,IF($AE$8="3σ",IF(MN52="","",MN52)))</f>
        <v>#VALUE!</v>
      </c>
      <c r="MO57" s="300" t="e">
        <f t="shared" si="765"/>
        <v>#VALUE!</v>
      </c>
      <c r="MP57" s="300" t="e">
        <f t="shared" si="765"/>
        <v>#VALUE!</v>
      </c>
      <c r="MQ57" s="300" t="e">
        <f t="shared" si="765"/>
        <v>#VALUE!</v>
      </c>
      <c r="MR57" s="300" t="e">
        <f t="shared" si="765"/>
        <v>#VALUE!</v>
      </c>
      <c r="MS57" s="300" t="e">
        <f t="shared" si="765"/>
        <v>#VALUE!</v>
      </c>
      <c r="MT57" s="300" t="e">
        <f t="shared" si="765"/>
        <v>#VALUE!</v>
      </c>
      <c r="MU57" s="300" t="e">
        <f t="shared" si="765"/>
        <v>#VALUE!</v>
      </c>
      <c r="MV57" s="300" t="e">
        <f t="shared" si="765"/>
        <v>#VALUE!</v>
      </c>
      <c r="MW57" s="300" t="e">
        <f t="shared" si="765"/>
        <v>#VALUE!</v>
      </c>
      <c r="MX57" s="300" t="e">
        <f t="shared" si="765"/>
        <v>#VALUE!</v>
      </c>
      <c r="MY57" s="300" t="e">
        <f t="shared" si="765"/>
        <v>#VALUE!</v>
      </c>
      <c r="MZ57" s="300" t="e">
        <f t="shared" si="765"/>
        <v>#VALUE!</v>
      </c>
      <c r="NA57" s="300" t="e">
        <f t="shared" si="765"/>
        <v>#VALUE!</v>
      </c>
      <c r="NB57" s="300" t="e">
        <f t="shared" si="765"/>
        <v>#VALUE!</v>
      </c>
      <c r="NC57" s="300" t="e">
        <f t="shared" si="765"/>
        <v>#VALUE!</v>
      </c>
      <c r="ND57" s="300" t="e">
        <f t="shared" si="765"/>
        <v>#VALUE!</v>
      </c>
      <c r="NE57" s="300" t="e">
        <f t="shared" si="765"/>
        <v>#VALUE!</v>
      </c>
      <c r="NF57" s="300" t="e">
        <f t="shared" si="765"/>
        <v>#VALUE!</v>
      </c>
      <c r="NG57" s="300" t="e">
        <f t="shared" si="765"/>
        <v>#VALUE!</v>
      </c>
      <c r="NH57" s="300" t="e">
        <f t="shared" si="765"/>
        <v>#VALUE!</v>
      </c>
      <c r="NI57" s="300" t="e">
        <f t="shared" si="765"/>
        <v>#VALUE!</v>
      </c>
      <c r="NJ57" s="300" t="e">
        <f t="shared" si="765"/>
        <v>#VALUE!</v>
      </c>
      <c r="NK57" s="300" t="e">
        <f t="shared" si="765"/>
        <v>#VALUE!</v>
      </c>
      <c r="NL57" s="300" t="e">
        <f t="shared" si="765"/>
        <v>#VALUE!</v>
      </c>
      <c r="NM57" s="300" t="e">
        <f t="shared" si="765"/>
        <v>#VALUE!</v>
      </c>
      <c r="NN57" s="300" t="e">
        <f t="shared" si="765"/>
        <v>#VALUE!</v>
      </c>
      <c r="NO57" s="300" t="e">
        <f t="shared" si="765"/>
        <v>#VALUE!</v>
      </c>
      <c r="NP57" s="300" t="e">
        <f t="shared" si="765"/>
        <v>#VALUE!</v>
      </c>
      <c r="NQ57" s="300" t="e">
        <f t="shared" si="765"/>
        <v>#VALUE!</v>
      </c>
      <c r="NR57" s="300" t="e">
        <f t="shared" si="765"/>
        <v>#VALUE!</v>
      </c>
      <c r="NS57" s="300" t="e">
        <f t="shared" si="765"/>
        <v>#VALUE!</v>
      </c>
      <c r="NT57" s="300" t="e">
        <f t="shared" si="765"/>
        <v>#VALUE!</v>
      </c>
      <c r="NU57" s="300" t="e">
        <f t="shared" si="765"/>
        <v>#VALUE!</v>
      </c>
      <c r="NV57" s="300" t="e">
        <f t="shared" si="765"/>
        <v>#VALUE!</v>
      </c>
      <c r="NW57" s="300" t="e">
        <f t="shared" si="765"/>
        <v>#VALUE!</v>
      </c>
      <c r="NX57" s="300" t="e">
        <f t="shared" si="765"/>
        <v>#VALUE!</v>
      </c>
      <c r="NY57" s="300" t="e">
        <f t="shared" si="765"/>
        <v>#VALUE!</v>
      </c>
      <c r="NZ57" s="300" t="e">
        <f t="shared" si="765"/>
        <v>#VALUE!</v>
      </c>
      <c r="OA57" s="300" t="e">
        <f t="shared" si="765"/>
        <v>#VALUE!</v>
      </c>
      <c r="OB57" s="300" t="e">
        <f t="shared" si="765"/>
        <v>#VALUE!</v>
      </c>
      <c r="OC57" s="300" t="e">
        <f t="shared" si="765"/>
        <v>#VALUE!</v>
      </c>
      <c r="OD57" s="300" t="e">
        <f t="shared" si="765"/>
        <v>#VALUE!</v>
      </c>
      <c r="OE57" s="300" t="e">
        <f t="shared" si="765"/>
        <v>#VALUE!</v>
      </c>
      <c r="OF57" s="300" t="e">
        <f t="shared" si="765"/>
        <v>#VALUE!</v>
      </c>
      <c r="OG57" s="300" t="e">
        <f t="shared" si="765"/>
        <v>#VALUE!</v>
      </c>
      <c r="OH57" s="300" t="e">
        <f t="shared" si="765"/>
        <v>#VALUE!</v>
      </c>
      <c r="OI57" s="300" t="e">
        <f t="shared" si="765"/>
        <v>#VALUE!</v>
      </c>
      <c r="OJ57" s="300" t="e">
        <f t="shared" si="765"/>
        <v>#VALUE!</v>
      </c>
      <c r="OK57" s="300" t="e">
        <f t="shared" si="765"/>
        <v>#VALUE!</v>
      </c>
      <c r="OL57" s="300" t="e">
        <f t="shared" si="765"/>
        <v>#VALUE!</v>
      </c>
      <c r="OM57" s="300" t="e">
        <f t="shared" si="765"/>
        <v>#VALUE!</v>
      </c>
      <c r="ON57" s="300" t="e">
        <f t="shared" si="765"/>
        <v>#VALUE!</v>
      </c>
      <c r="OO57" s="300" t="e">
        <f t="shared" si="765"/>
        <v>#VALUE!</v>
      </c>
      <c r="OP57" s="300" t="e">
        <f t="shared" si="765"/>
        <v>#VALUE!</v>
      </c>
      <c r="OQ57" s="300" t="e">
        <f t="shared" si="765"/>
        <v>#VALUE!</v>
      </c>
      <c r="OR57" s="300" t="e">
        <f t="shared" si="765"/>
        <v>#VALUE!</v>
      </c>
      <c r="OS57" s="300" t="e">
        <f>+IF($AE$8="4σ",OS47,IF($AE$8="3σ",IF(OS52="","",OS52)))</f>
        <v>#VALUE!</v>
      </c>
      <c r="OT57" s="300" t="e">
        <f t="shared" ref="OT57:QF57" si="766">+IF($AE$8="4σ",OT47,IF($AE$8="3σ",IF(OT52="","",OT52)))</f>
        <v>#VALUE!</v>
      </c>
      <c r="OU57" s="300" t="e">
        <f t="shared" si="766"/>
        <v>#VALUE!</v>
      </c>
      <c r="OV57" s="300" t="e">
        <f t="shared" si="766"/>
        <v>#VALUE!</v>
      </c>
      <c r="OW57" s="300" t="e">
        <f t="shared" si="766"/>
        <v>#VALUE!</v>
      </c>
      <c r="OX57" s="300" t="e">
        <f t="shared" si="766"/>
        <v>#VALUE!</v>
      </c>
      <c r="OY57" s="300" t="e">
        <f t="shared" si="766"/>
        <v>#VALUE!</v>
      </c>
      <c r="OZ57" s="300" t="e">
        <f t="shared" si="766"/>
        <v>#VALUE!</v>
      </c>
      <c r="PA57" s="300" t="e">
        <f t="shared" si="766"/>
        <v>#VALUE!</v>
      </c>
      <c r="PB57" s="300" t="e">
        <f t="shared" si="766"/>
        <v>#VALUE!</v>
      </c>
      <c r="PC57" s="300" t="e">
        <f t="shared" si="766"/>
        <v>#VALUE!</v>
      </c>
      <c r="PD57" s="300" t="e">
        <f t="shared" si="766"/>
        <v>#VALUE!</v>
      </c>
      <c r="PE57" s="300" t="e">
        <f t="shared" si="766"/>
        <v>#VALUE!</v>
      </c>
      <c r="PF57" s="300" t="e">
        <f t="shared" si="766"/>
        <v>#VALUE!</v>
      </c>
      <c r="PG57" s="300" t="e">
        <f t="shared" si="766"/>
        <v>#VALUE!</v>
      </c>
      <c r="PH57" s="300" t="e">
        <f t="shared" si="766"/>
        <v>#VALUE!</v>
      </c>
      <c r="PI57" s="300" t="e">
        <f t="shared" si="766"/>
        <v>#VALUE!</v>
      </c>
      <c r="PJ57" s="300" t="e">
        <f t="shared" si="766"/>
        <v>#VALUE!</v>
      </c>
      <c r="PK57" s="300" t="e">
        <f t="shared" si="766"/>
        <v>#VALUE!</v>
      </c>
      <c r="PL57" s="300" t="e">
        <f t="shared" si="766"/>
        <v>#VALUE!</v>
      </c>
      <c r="PM57" s="300" t="e">
        <f t="shared" si="766"/>
        <v>#VALUE!</v>
      </c>
      <c r="PN57" s="300" t="e">
        <f t="shared" si="766"/>
        <v>#VALUE!</v>
      </c>
      <c r="PO57" s="300" t="e">
        <f t="shared" si="766"/>
        <v>#VALUE!</v>
      </c>
      <c r="PP57" s="300" t="e">
        <f t="shared" si="766"/>
        <v>#VALUE!</v>
      </c>
      <c r="PQ57" s="300" t="e">
        <f t="shared" si="766"/>
        <v>#VALUE!</v>
      </c>
      <c r="PR57" s="300" t="e">
        <f t="shared" si="766"/>
        <v>#VALUE!</v>
      </c>
      <c r="PS57" s="300" t="e">
        <f t="shared" si="766"/>
        <v>#VALUE!</v>
      </c>
      <c r="PT57" s="300" t="e">
        <f t="shared" si="766"/>
        <v>#VALUE!</v>
      </c>
      <c r="PU57" s="300" t="e">
        <f t="shared" si="766"/>
        <v>#VALUE!</v>
      </c>
      <c r="PV57" s="300" t="e">
        <f t="shared" si="766"/>
        <v>#VALUE!</v>
      </c>
      <c r="PW57" s="300" t="e">
        <f t="shared" si="766"/>
        <v>#VALUE!</v>
      </c>
      <c r="PX57" s="300" t="e">
        <f t="shared" si="766"/>
        <v>#VALUE!</v>
      </c>
      <c r="PY57" s="300" t="e">
        <f t="shared" si="766"/>
        <v>#VALUE!</v>
      </c>
      <c r="PZ57" s="300" t="e">
        <f t="shared" si="766"/>
        <v>#VALUE!</v>
      </c>
      <c r="QA57" s="300" t="e">
        <f t="shared" si="766"/>
        <v>#VALUE!</v>
      </c>
      <c r="QB57" s="300" t="e">
        <f t="shared" si="766"/>
        <v>#VALUE!</v>
      </c>
      <c r="QC57" s="300" t="e">
        <f t="shared" si="766"/>
        <v>#VALUE!</v>
      </c>
      <c r="QD57" s="300" t="e">
        <f t="shared" si="766"/>
        <v>#VALUE!</v>
      </c>
      <c r="QE57" s="300" t="e">
        <f t="shared" si="766"/>
        <v>#VALUE!</v>
      </c>
      <c r="QF57" s="308" t="e">
        <f t="shared" si="766"/>
        <v>#VALUE!</v>
      </c>
    </row>
    <row r="58" spans="1:448" ht="12.75" customHeight="1">
      <c r="A58" s="172"/>
      <c r="B58" s="9"/>
      <c r="C58" s="4"/>
      <c r="D58" s="4"/>
      <c r="E58" s="4"/>
      <c r="F58" s="4"/>
      <c r="G58" s="196"/>
      <c r="H58" s="14"/>
      <c r="I58" s="5"/>
      <c r="J58" s="4"/>
      <c r="K58" s="4"/>
      <c r="L58" s="4"/>
      <c r="M58" s="4"/>
      <c r="N58" s="4"/>
      <c r="O58" s="8"/>
      <c r="P58" s="4"/>
      <c r="Q58" s="4"/>
      <c r="R58" s="4"/>
      <c r="S58" s="4"/>
      <c r="T58" s="8"/>
      <c r="U58" s="4"/>
      <c r="V58" s="4"/>
      <c r="W58" s="4"/>
      <c r="X58" s="4"/>
      <c r="Y58" s="349"/>
      <c r="Z58" s="349"/>
      <c r="AA58" s="195"/>
      <c r="AB58" s="195"/>
      <c r="AC58" s="195"/>
      <c r="AD58" s="195"/>
      <c r="AE58" s="195"/>
      <c r="AF58" s="5"/>
      <c r="AG58" s="5"/>
      <c r="AH58" s="5"/>
      <c r="AI58" s="5"/>
      <c r="AJ58" s="5"/>
      <c r="AK58" s="5"/>
      <c r="AL58" s="5"/>
      <c r="AM58" s="5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7"/>
      <c r="BQ58" s="172"/>
      <c r="CK58" s="4"/>
      <c r="CL58" s="4"/>
      <c r="CM58" s="4"/>
      <c r="CN58" s="4"/>
      <c r="CO58" s="4"/>
      <c r="CP58" s="4"/>
      <c r="CQ58" s="4"/>
      <c r="CR58" s="4"/>
      <c r="CS58" s="4"/>
      <c r="CT58" s="4"/>
      <c r="DR58" s="364" t="s">
        <v>205</v>
      </c>
      <c r="DS58" s="365"/>
      <c r="DT58" s="300" t="e">
        <f t="shared" si="762"/>
        <v>#VALUE!</v>
      </c>
      <c r="DU58" s="300" t="e">
        <f t="shared" si="762"/>
        <v>#VALUE!</v>
      </c>
      <c r="DV58" s="300" t="e">
        <f t="shared" si="762"/>
        <v>#VALUE!</v>
      </c>
      <c r="DW58" s="300" t="e">
        <f t="shared" si="762"/>
        <v>#VALUE!</v>
      </c>
      <c r="DX58" s="300" t="e">
        <f t="shared" si="762"/>
        <v>#VALUE!</v>
      </c>
      <c r="DY58" s="300" t="e">
        <f t="shared" si="762"/>
        <v>#VALUE!</v>
      </c>
      <c r="DZ58" s="300" t="e">
        <f t="shared" si="762"/>
        <v>#VALUE!</v>
      </c>
      <c r="EA58" s="300" t="e">
        <f t="shared" si="762"/>
        <v>#VALUE!</v>
      </c>
      <c r="EB58" s="300" t="e">
        <f t="shared" si="762"/>
        <v>#VALUE!</v>
      </c>
      <c r="EC58" s="300" t="e">
        <f t="shared" si="762"/>
        <v>#VALUE!</v>
      </c>
      <c r="ED58" s="300" t="e">
        <f t="shared" si="762"/>
        <v>#VALUE!</v>
      </c>
      <c r="EE58" s="300" t="e">
        <f t="shared" si="762"/>
        <v>#VALUE!</v>
      </c>
      <c r="EF58" s="300" t="e">
        <f t="shared" si="762"/>
        <v>#VALUE!</v>
      </c>
      <c r="EG58" s="300" t="e">
        <f t="shared" si="762"/>
        <v>#VALUE!</v>
      </c>
      <c r="EH58" s="300" t="e">
        <f t="shared" si="762"/>
        <v>#VALUE!</v>
      </c>
      <c r="EI58" s="300" t="e">
        <f t="shared" si="762"/>
        <v>#VALUE!</v>
      </c>
      <c r="EJ58" s="300" t="e">
        <f t="shared" si="762"/>
        <v>#VALUE!</v>
      </c>
      <c r="EK58" s="300" t="e">
        <f t="shared" si="762"/>
        <v>#VALUE!</v>
      </c>
      <c r="EL58" s="300" t="e">
        <f t="shared" si="762"/>
        <v>#VALUE!</v>
      </c>
      <c r="EM58" s="300" t="e">
        <f t="shared" si="762"/>
        <v>#VALUE!</v>
      </c>
      <c r="EN58" s="300" t="e">
        <f t="shared" si="762"/>
        <v>#VALUE!</v>
      </c>
      <c r="EO58" s="300" t="e">
        <f t="shared" si="762"/>
        <v>#VALUE!</v>
      </c>
      <c r="EP58" s="300" t="e">
        <f t="shared" si="762"/>
        <v>#VALUE!</v>
      </c>
      <c r="EQ58" s="300" t="e">
        <f t="shared" si="762"/>
        <v>#VALUE!</v>
      </c>
      <c r="ER58" s="300" t="e">
        <f t="shared" si="762"/>
        <v>#VALUE!</v>
      </c>
      <c r="ES58" s="300" t="e">
        <f t="shared" si="762"/>
        <v>#VALUE!</v>
      </c>
      <c r="ET58" s="300" t="e">
        <f t="shared" si="762"/>
        <v>#VALUE!</v>
      </c>
      <c r="EU58" s="300" t="e">
        <f t="shared" si="762"/>
        <v>#VALUE!</v>
      </c>
      <c r="EV58" s="300" t="e">
        <f t="shared" si="762"/>
        <v>#VALUE!</v>
      </c>
      <c r="EW58" s="300" t="e">
        <f t="shared" si="762"/>
        <v>#VALUE!</v>
      </c>
      <c r="EX58" s="300" t="e">
        <f t="shared" si="762"/>
        <v>#VALUE!</v>
      </c>
      <c r="EY58" s="300" t="e">
        <f t="shared" si="762"/>
        <v>#VALUE!</v>
      </c>
      <c r="EZ58" s="300" t="e">
        <f t="shared" si="762"/>
        <v>#VALUE!</v>
      </c>
      <c r="FA58" s="300" t="e">
        <f t="shared" si="762"/>
        <v>#VALUE!</v>
      </c>
      <c r="FB58" s="300" t="e">
        <f t="shared" si="762"/>
        <v>#VALUE!</v>
      </c>
      <c r="FC58" s="300" t="e">
        <f t="shared" si="762"/>
        <v>#VALUE!</v>
      </c>
      <c r="FD58" s="300" t="e">
        <f t="shared" si="762"/>
        <v>#VALUE!</v>
      </c>
      <c r="FE58" s="300" t="e">
        <f t="shared" si="762"/>
        <v>#VALUE!</v>
      </c>
      <c r="FF58" s="300" t="e">
        <f t="shared" si="762"/>
        <v>#VALUE!</v>
      </c>
      <c r="FG58" s="300" t="e">
        <f t="shared" si="762"/>
        <v>#VALUE!</v>
      </c>
      <c r="FH58" s="300" t="e">
        <f t="shared" si="762"/>
        <v>#VALUE!</v>
      </c>
      <c r="FI58" s="300" t="e">
        <f t="shared" si="762"/>
        <v>#VALUE!</v>
      </c>
      <c r="FJ58" s="300" t="e">
        <f t="shared" si="762"/>
        <v>#VALUE!</v>
      </c>
      <c r="FK58" s="300" t="e">
        <f t="shared" si="762"/>
        <v>#VALUE!</v>
      </c>
      <c r="FL58" s="300" t="e">
        <f t="shared" si="762"/>
        <v>#VALUE!</v>
      </c>
      <c r="FM58" s="300" t="e">
        <f t="shared" si="762"/>
        <v>#VALUE!</v>
      </c>
      <c r="FN58" s="300" t="e">
        <f t="shared" si="762"/>
        <v>#VALUE!</v>
      </c>
      <c r="FO58" s="300" t="e">
        <f t="shared" si="762"/>
        <v>#VALUE!</v>
      </c>
      <c r="FP58" s="300" t="e">
        <f t="shared" si="762"/>
        <v>#VALUE!</v>
      </c>
      <c r="FQ58" s="300" t="e">
        <f t="shared" si="762"/>
        <v>#VALUE!</v>
      </c>
      <c r="FR58" s="300" t="e">
        <f t="shared" si="762"/>
        <v>#VALUE!</v>
      </c>
      <c r="FS58" s="300" t="e">
        <f t="shared" si="762"/>
        <v>#VALUE!</v>
      </c>
      <c r="FT58" s="300" t="e">
        <f t="shared" si="762"/>
        <v>#VALUE!</v>
      </c>
      <c r="FU58" s="300" t="e">
        <f t="shared" si="762"/>
        <v>#VALUE!</v>
      </c>
      <c r="FV58" s="300" t="e">
        <f t="shared" si="762"/>
        <v>#VALUE!</v>
      </c>
      <c r="FW58" s="300" t="e">
        <f t="shared" si="762"/>
        <v>#VALUE!</v>
      </c>
      <c r="FX58" s="300" t="e">
        <f t="shared" si="762"/>
        <v>#VALUE!</v>
      </c>
      <c r="FY58" s="300" t="e">
        <f t="shared" si="762"/>
        <v>#VALUE!</v>
      </c>
      <c r="FZ58" s="300" t="e">
        <f t="shared" si="762"/>
        <v>#VALUE!</v>
      </c>
      <c r="GA58" s="300" t="e">
        <f t="shared" si="762"/>
        <v>#VALUE!</v>
      </c>
      <c r="GB58" s="300" t="e">
        <f t="shared" si="762"/>
        <v>#VALUE!</v>
      </c>
      <c r="GC58" s="300" t="e">
        <f t="shared" si="762"/>
        <v>#VALUE!</v>
      </c>
      <c r="GD58" s="300" t="e">
        <f t="shared" si="762"/>
        <v>#VALUE!</v>
      </c>
      <c r="GE58" s="300" t="e">
        <f t="shared" si="762"/>
        <v>#VALUE!</v>
      </c>
      <c r="GF58" s="300" t="e">
        <f t="shared" ref="GF58:IJ58" si="767">+IF($AE$8="4σ",GF48,IF($AE$8="3σ",IF(GF53="","",GF53)))</f>
        <v>#VALUE!</v>
      </c>
      <c r="GG58" s="300" t="e">
        <f t="shared" si="767"/>
        <v>#VALUE!</v>
      </c>
      <c r="GH58" s="300" t="e">
        <f t="shared" si="767"/>
        <v>#VALUE!</v>
      </c>
      <c r="GI58" s="300" t="e">
        <f t="shared" si="767"/>
        <v>#VALUE!</v>
      </c>
      <c r="GJ58" s="300" t="e">
        <f t="shared" si="767"/>
        <v>#VALUE!</v>
      </c>
      <c r="GK58" s="300" t="e">
        <f t="shared" si="767"/>
        <v>#VALUE!</v>
      </c>
      <c r="GL58" s="300" t="e">
        <f t="shared" si="767"/>
        <v>#VALUE!</v>
      </c>
      <c r="GM58" s="300" t="e">
        <f t="shared" si="767"/>
        <v>#VALUE!</v>
      </c>
      <c r="GN58" s="300" t="e">
        <f t="shared" si="767"/>
        <v>#VALUE!</v>
      </c>
      <c r="GO58" s="300" t="e">
        <f t="shared" si="767"/>
        <v>#VALUE!</v>
      </c>
      <c r="GP58" s="300" t="e">
        <f t="shared" si="767"/>
        <v>#VALUE!</v>
      </c>
      <c r="GQ58" s="300" t="e">
        <f t="shared" si="767"/>
        <v>#VALUE!</v>
      </c>
      <c r="GR58" s="300" t="e">
        <f t="shared" si="767"/>
        <v>#VALUE!</v>
      </c>
      <c r="GS58" s="300" t="e">
        <f t="shared" si="767"/>
        <v>#VALUE!</v>
      </c>
      <c r="GT58" s="300" t="e">
        <f t="shared" si="767"/>
        <v>#VALUE!</v>
      </c>
      <c r="GU58" s="300" t="e">
        <f t="shared" si="767"/>
        <v>#VALUE!</v>
      </c>
      <c r="GV58" s="300" t="e">
        <f t="shared" si="767"/>
        <v>#VALUE!</v>
      </c>
      <c r="GW58" s="300" t="e">
        <f t="shared" si="767"/>
        <v>#VALUE!</v>
      </c>
      <c r="GX58" s="300" t="e">
        <f t="shared" si="767"/>
        <v>#VALUE!</v>
      </c>
      <c r="GY58" s="300" t="e">
        <f t="shared" si="767"/>
        <v>#VALUE!</v>
      </c>
      <c r="GZ58" s="300" t="e">
        <f t="shared" si="767"/>
        <v>#VALUE!</v>
      </c>
      <c r="HA58" s="300" t="e">
        <f t="shared" si="767"/>
        <v>#VALUE!</v>
      </c>
      <c r="HB58" s="300" t="e">
        <f t="shared" si="767"/>
        <v>#VALUE!</v>
      </c>
      <c r="HC58" s="300" t="e">
        <f t="shared" si="767"/>
        <v>#VALUE!</v>
      </c>
      <c r="HD58" s="300" t="e">
        <f t="shared" si="767"/>
        <v>#VALUE!</v>
      </c>
      <c r="HE58" s="300" t="e">
        <f t="shared" si="767"/>
        <v>#VALUE!</v>
      </c>
      <c r="HF58" s="300" t="e">
        <f t="shared" si="767"/>
        <v>#VALUE!</v>
      </c>
      <c r="HG58" s="300" t="e">
        <f t="shared" si="767"/>
        <v>#VALUE!</v>
      </c>
      <c r="HH58" s="300" t="e">
        <f t="shared" si="767"/>
        <v>#VALUE!</v>
      </c>
      <c r="HI58" s="300" t="e">
        <f t="shared" si="767"/>
        <v>#VALUE!</v>
      </c>
      <c r="HJ58" s="300" t="e">
        <f t="shared" si="767"/>
        <v>#VALUE!</v>
      </c>
      <c r="HK58" s="300" t="e">
        <f t="shared" si="767"/>
        <v>#VALUE!</v>
      </c>
      <c r="HL58" s="300" t="e">
        <f t="shared" si="767"/>
        <v>#VALUE!</v>
      </c>
      <c r="HM58" s="300" t="e">
        <f t="shared" si="767"/>
        <v>#VALUE!</v>
      </c>
      <c r="HN58" s="300" t="e">
        <f t="shared" si="767"/>
        <v>#VALUE!</v>
      </c>
      <c r="HO58" s="300" t="e">
        <f t="shared" si="767"/>
        <v>#VALUE!</v>
      </c>
      <c r="HP58" s="300" t="e">
        <f t="shared" si="767"/>
        <v>#VALUE!</v>
      </c>
      <c r="HQ58" s="300" t="e">
        <f t="shared" si="767"/>
        <v>#VALUE!</v>
      </c>
      <c r="HR58" s="300" t="e">
        <f t="shared" si="767"/>
        <v>#VALUE!</v>
      </c>
      <c r="HS58" s="300" t="e">
        <f t="shared" si="767"/>
        <v>#VALUE!</v>
      </c>
      <c r="HT58" s="300" t="e">
        <f t="shared" si="767"/>
        <v>#VALUE!</v>
      </c>
      <c r="HU58" s="300" t="e">
        <f t="shared" si="767"/>
        <v>#VALUE!</v>
      </c>
      <c r="HV58" s="300" t="e">
        <f t="shared" si="767"/>
        <v>#VALUE!</v>
      </c>
      <c r="HW58" s="300" t="e">
        <f t="shared" si="767"/>
        <v>#VALUE!</v>
      </c>
      <c r="HX58" s="300" t="e">
        <f t="shared" si="767"/>
        <v>#VALUE!</v>
      </c>
      <c r="HY58" s="300" t="e">
        <f t="shared" si="767"/>
        <v>#VALUE!</v>
      </c>
      <c r="HZ58" s="300" t="e">
        <f t="shared" si="767"/>
        <v>#VALUE!</v>
      </c>
      <c r="IA58" s="300" t="e">
        <f t="shared" si="767"/>
        <v>#VALUE!</v>
      </c>
      <c r="IB58" s="300" t="e">
        <f t="shared" si="767"/>
        <v>#VALUE!</v>
      </c>
      <c r="IC58" s="300" t="e">
        <f t="shared" si="767"/>
        <v>#VALUE!</v>
      </c>
      <c r="ID58" s="300" t="e">
        <f t="shared" si="767"/>
        <v>#VALUE!</v>
      </c>
      <c r="IE58" s="300" t="e">
        <f t="shared" si="767"/>
        <v>#VALUE!</v>
      </c>
      <c r="IF58" s="300" t="e">
        <f t="shared" si="767"/>
        <v>#VALUE!</v>
      </c>
      <c r="IG58" s="300" t="e">
        <f t="shared" si="767"/>
        <v>#VALUE!</v>
      </c>
      <c r="IH58" s="300" t="e">
        <f t="shared" si="767"/>
        <v>#VALUE!</v>
      </c>
      <c r="II58" s="300" t="e">
        <f t="shared" si="767"/>
        <v>#VALUE!</v>
      </c>
      <c r="IJ58" s="300" t="e">
        <f t="shared" si="767"/>
        <v>#VALUE!</v>
      </c>
      <c r="IK58" s="300" t="e">
        <f>+IF($AE$8="4σ",IK48,IF($AE$8="3σ",IF(IK53="","",IK53)))</f>
        <v>#VALUE!</v>
      </c>
      <c r="IL58" s="300" t="e">
        <f t="shared" ref="IL58:JX58" si="768">+IF($AE$8="4σ",IL48,IF($AE$8="3σ",IF(IL53="","",IL53)))</f>
        <v>#VALUE!</v>
      </c>
      <c r="IM58" s="300" t="e">
        <f t="shared" si="768"/>
        <v>#VALUE!</v>
      </c>
      <c r="IN58" s="300" t="e">
        <f t="shared" si="768"/>
        <v>#VALUE!</v>
      </c>
      <c r="IO58" s="300" t="e">
        <f t="shared" si="768"/>
        <v>#VALUE!</v>
      </c>
      <c r="IP58" s="300" t="e">
        <f t="shared" si="768"/>
        <v>#VALUE!</v>
      </c>
      <c r="IQ58" s="300" t="e">
        <f t="shared" si="768"/>
        <v>#VALUE!</v>
      </c>
      <c r="IR58" s="300" t="e">
        <f t="shared" si="768"/>
        <v>#VALUE!</v>
      </c>
      <c r="IS58" s="300" t="e">
        <f t="shared" si="768"/>
        <v>#VALUE!</v>
      </c>
      <c r="IT58" s="300" t="e">
        <f t="shared" si="768"/>
        <v>#VALUE!</v>
      </c>
      <c r="IU58" s="300" t="e">
        <f t="shared" si="768"/>
        <v>#VALUE!</v>
      </c>
      <c r="IV58" s="300" t="e">
        <f t="shared" si="768"/>
        <v>#VALUE!</v>
      </c>
      <c r="IW58" s="300" t="e">
        <f t="shared" si="768"/>
        <v>#VALUE!</v>
      </c>
      <c r="IX58" s="300" t="e">
        <f t="shared" si="768"/>
        <v>#VALUE!</v>
      </c>
      <c r="IY58" s="300" t="e">
        <f t="shared" si="768"/>
        <v>#VALUE!</v>
      </c>
      <c r="IZ58" s="300" t="e">
        <f t="shared" si="768"/>
        <v>#VALUE!</v>
      </c>
      <c r="JA58" s="300" t="e">
        <f t="shared" si="768"/>
        <v>#VALUE!</v>
      </c>
      <c r="JB58" s="300" t="e">
        <f t="shared" si="768"/>
        <v>#VALUE!</v>
      </c>
      <c r="JC58" s="300" t="e">
        <f t="shared" si="768"/>
        <v>#VALUE!</v>
      </c>
      <c r="JD58" s="300" t="e">
        <f t="shared" si="768"/>
        <v>#VALUE!</v>
      </c>
      <c r="JE58" s="300" t="e">
        <f t="shared" si="768"/>
        <v>#VALUE!</v>
      </c>
      <c r="JF58" s="300" t="e">
        <f t="shared" si="768"/>
        <v>#VALUE!</v>
      </c>
      <c r="JG58" s="300" t="e">
        <f t="shared" si="768"/>
        <v>#VALUE!</v>
      </c>
      <c r="JH58" s="300" t="e">
        <f t="shared" si="768"/>
        <v>#VALUE!</v>
      </c>
      <c r="JI58" s="300" t="e">
        <f t="shared" si="768"/>
        <v>#VALUE!</v>
      </c>
      <c r="JJ58" s="300" t="e">
        <f t="shared" si="768"/>
        <v>#VALUE!</v>
      </c>
      <c r="JK58" s="300" t="e">
        <f t="shared" si="768"/>
        <v>#VALUE!</v>
      </c>
      <c r="JL58" s="300" t="e">
        <f t="shared" si="768"/>
        <v>#VALUE!</v>
      </c>
      <c r="JM58" s="300" t="e">
        <f t="shared" si="768"/>
        <v>#VALUE!</v>
      </c>
      <c r="JN58" s="300" t="e">
        <f t="shared" si="768"/>
        <v>#VALUE!</v>
      </c>
      <c r="JO58" s="300" t="e">
        <f t="shared" si="768"/>
        <v>#VALUE!</v>
      </c>
      <c r="JP58" s="300" t="e">
        <f t="shared" si="768"/>
        <v>#VALUE!</v>
      </c>
      <c r="JQ58" s="300" t="e">
        <f t="shared" si="768"/>
        <v>#VALUE!</v>
      </c>
      <c r="JR58" s="300" t="e">
        <f t="shared" si="768"/>
        <v>#VALUE!</v>
      </c>
      <c r="JS58" s="300" t="e">
        <f t="shared" si="768"/>
        <v>#VALUE!</v>
      </c>
      <c r="JT58" s="300" t="e">
        <f t="shared" si="768"/>
        <v>#VALUE!</v>
      </c>
      <c r="JU58" s="300" t="e">
        <f t="shared" si="768"/>
        <v>#VALUE!</v>
      </c>
      <c r="JV58" s="300" t="e">
        <f t="shared" si="768"/>
        <v>#VALUE!</v>
      </c>
      <c r="JW58" s="300" t="e">
        <f t="shared" si="768"/>
        <v>#VALUE!</v>
      </c>
      <c r="JX58" s="308" t="e">
        <f t="shared" si="768"/>
        <v>#VALUE!</v>
      </c>
      <c r="JZ58" s="364" t="s">
        <v>205</v>
      </c>
      <c r="KA58" s="365"/>
      <c r="KB58" s="300" t="e">
        <f t="shared" si="759"/>
        <v>#VALUE!</v>
      </c>
      <c r="KC58" s="300" t="e">
        <f t="shared" si="759"/>
        <v>#VALUE!</v>
      </c>
      <c r="KD58" s="300" t="e">
        <f t="shared" si="759"/>
        <v>#VALUE!</v>
      </c>
      <c r="KE58" s="300" t="e">
        <f t="shared" si="759"/>
        <v>#VALUE!</v>
      </c>
      <c r="KF58" s="300" t="e">
        <f t="shared" si="759"/>
        <v>#VALUE!</v>
      </c>
      <c r="KG58" s="300" t="e">
        <f t="shared" si="759"/>
        <v>#VALUE!</v>
      </c>
      <c r="KH58" s="300" t="e">
        <f t="shared" si="759"/>
        <v>#VALUE!</v>
      </c>
      <c r="KI58" s="300" t="e">
        <f t="shared" si="759"/>
        <v>#VALUE!</v>
      </c>
      <c r="KJ58" s="300" t="e">
        <f t="shared" si="759"/>
        <v>#VALUE!</v>
      </c>
      <c r="KK58" s="300" t="e">
        <f t="shared" si="759"/>
        <v>#VALUE!</v>
      </c>
      <c r="KL58" s="300" t="e">
        <f t="shared" si="759"/>
        <v>#VALUE!</v>
      </c>
      <c r="KM58" s="300" t="e">
        <f t="shared" si="759"/>
        <v>#VALUE!</v>
      </c>
      <c r="KN58" s="300" t="e">
        <f t="shared" si="759"/>
        <v>#VALUE!</v>
      </c>
      <c r="KO58" s="300" t="e">
        <f t="shared" si="759"/>
        <v>#VALUE!</v>
      </c>
      <c r="KP58" s="300" t="e">
        <f t="shared" si="759"/>
        <v>#VALUE!</v>
      </c>
      <c r="KQ58" s="300" t="e">
        <f t="shared" si="759"/>
        <v>#VALUE!</v>
      </c>
      <c r="KR58" s="300" t="e">
        <f t="shared" si="759"/>
        <v>#VALUE!</v>
      </c>
      <c r="KS58" s="300" t="e">
        <f t="shared" si="759"/>
        <v>#VALUE!</v>
      </c>
      <c r="KT58" s="300" t="e">
        <f t="shared" si="759"/>
        <v>#VALUE!</v>
      </c>
      <c r="KU58" s="300" t="e">
        <f t="shared" si="759"/>
        <v>#VALUE!</v>
      </c>
      <c r="KV58" s="300" t="e">
        <f t="shared" si="759"/>
        <v>#VALUE!</v>
      </c>
      <c r="KW58" s="300" t="e">
        <f t="shared" si="759"/>
        <v>#VALUE!</v>
      </c>
      <c r="KX58" s="300" t="e">
        <f t="shared" si="759"/>
        <v>#VALUE!</v>
      </c>
      <c r="KY58" s="300" t="e">
        <f t="shared" si="759"/>
        <v>#VALUE!</v>
      </c>
      <c r="KZ58" s="300" t="e">
        <f t="shared" si="759"/>
        <v>#VALUE!</v>
      </c>
      <c r="LA58" s="300" t="e">
        <f t="shared" si="759"/>
        <v>#VALUE!</v>
      </c>
      <c r="LB58" s="300" t="e">
        <f t="shared" si="759"/>
        <v>#VALUE!</v>
      </c>
      <c r="LC58" s="300" t="e">
        <f t="shared" si="759"/>
        <v>#VALUE!</v>
      </c>
      <c r="LD58" s="300" t="e">
        <f t="shared" si="759"/>
        <v>#VALUE!</v>
      </c>
      <c r="LE58" s="300" t="e">
        <f t="shared" si="759"/>
        <v>#VALUE!</v>
      </c>
      <c r="LF58" s="300" t="e">
        <f t="shared" si="759"/>
        <v>#VALUE!</v>
      </c>
      <c r="LG58" s="300" t="e">
        <f t="shared" si="759"/>
        <v>#VALUE!</v>
      </c>
      <c r="LH58" s="300" t="e">
        <f t="shared" si="759"/>
        <v>#VALUE!</v>
      </c>
      <c r="LI58" s="300" t="e">
        <f t="shared" si="759"/>
        <v>#VALUE!</v>
      </c>
      <c r="LJ58" s="300" t="e">
        <f t="shared" si="759"/>
        <v>#VALUE!</v>
      </c>
      <c r="LK58" s="300" t="e">
        <f t="shared" si="759"/>
        <v>#VALUE!</v>
      </c>
      <c r="LL58" s="300" t="e">
        <f t="shared" si="759"/>
        <v>#VALUE!</v>
      </c>
      <c r="LM58" s="300" t="e">
        <f t="shared" si="759"/>
        <v>#VALUE!</v>
      </c>
      <c r="LN58" s="300" t="e">
        <f t="shared" si="759"/>
        <v>#VALUE!</v>
      </c>
      <c r="LO58" s="300" t="e">
        <f t="shared" si="759"/>
        <v>#VALUE!</v>
      </c>
      <c r="LP58" s="300" t="e">
        <f t="shared" si="759"/>
        <v>#VALUE!</v>
      </c>
      <c r="LQ58" s="300" t="e">
        <f t="shared" si="759"/>
        <v>#VALUE!</v>
      </c>
      <c r="LR58" s="300" t="e">
        <f t="shared" si="759"/>
        <v>#VALUE!</v>
      </c>
      <c r="LS58" s="300" t="e">
        <f t="shared" si="759"/>
        <v>#VALUE!</v>
      </c>
      <c r="LT58" s="300" t="e">
        <f t="shared" si="759"/>
        <v>#VALUE!</v>
      </c>
      <c r="LU58" s="300" t="e">
        <f t="shared" si="759"/>
        <v>#VALUE!</v>
      </c>
      <c r="LV58" s="300" t="e">
        <f t="shared" si="759"/>
        <v>#VALUE!</v>
      </c>
      <c r="LW58" s="300" t="e">
        <f t="shared" si="759"/>
        <v>#VALUE!</v>
      </c>
      <c r="LX58" s="300" t="e">
        <f t="shared" si="759"/>
        <v>#VALUE!</v>
      </c>
      <c r="LY58" s="300" t="e">
        <f t="shared" si="759"/>
        <v>#VALUE!</v>
      </c>
      <c r="LZ58" s="300" t="e">
        <f t="shared" si="759"/>
        <v>#VALUE!</v>
      </c>
      <c r="MA58" s="300" t="e">
        <f t="shared" si="759"/>
        <v>#VALUE!</v>
      </c>
      <c r="MB58" s="300" t="e">
        <f t="shared" si="759"/>
        <v>#VALUE!</v>
      </c>
      <c r="MC58" s="300" t="e">
        <f t="shared" si="759"/>
        <v>#VALUE!</v>
      </c>
      <c r="MD58" s="300" t="e">
        <f t="shared" si="759"/>
        <v>#VALUE!</v>
      </c>
      <c r="ME58" s="300" t="e">
        <f t="shared" si="759"/>
        <v>#VALUE!</v>
      </c>
      <c r="MF58" s="300" t="e">
        <f t="shared" si="759"/>
        <v>#VALUE!</v>
      </c>
      <c r="MG58" s="300" t="e">
        <f t="shared" si="759"/>
        <v>#VALUE!</v>
      </c>
      <c r="MH58" s="300" t="e">
        <f t="shared" si="759"/>
        <v>#VALUE!</v>
      </c>
      <c r="MI58" s="300" t="e">
        <f t="shared" si="759"/>
        <v>#VALUE!</v>
      </c>
      <c r="MJ58" s="300" t="e">
        <f t="shared" si="759"/>
        <v>#VALUE!</v>
      </c>
      <c r="MK58" s="300" t="e">
        <f t="shared" si="759"/>
        <v>#VALUE!</v>
      </c>
      <c r="ML58" s="300" t="e">
        <f t="shared" si="759"/>
        <v>#VALUE!</v>
      </c>
      <c r="MM58" s="300" t="e">
        <f t="shared" si="759"/>
        <v>#VALUE!</v>
      </c>
      <c r="MN58" s="300" t="e">
        <f t="shared" ref="MN58:OR58" si="769">+IF($AE$8="4σ",MN48,IF($AE$8="3σ",IF(MN53="","",MN53)))</f>
        <v>#VALUE!</v>
      </c>
      <c r="MO58" s="300" t="e">
        <f t="shared" si="769"/>
        <v>#VALUE!</v>
      </c>
      <c r="MP58" s="300" t="e">
        <f t="shared" si="769"/>
        <v>#VALUE!</v>
      </c>
      <c r="MQ58" s="300" t="e">
        <f t="shared" si="769"/>
        <v>#VALUE!</v>
      </c>
      <c r="MR58" s="300" t="e">
        <f t="shared" si="769"/>
        <v>#VALUE!</v>
      </c>
      <c r="MS58" s="300" t="e">
        <f t="shared" si="769"/>
        <v>#VALUE!</v>
      </c>
      <c r="MT58" s="300" t="e">
        <f t="shared" si="769"/>
        <v>#VALUE!</v>
      </c>
      <c r="MU58" s="300" t="e">
        <f t="shared" si="769"/>
        <v>#VALUE!</v>
      </c>
      <c r="MV58" s="300" t="e">
        <f t="shared" si="769"/>
        <v>#VALUE!</v>
      </c>
      <c r="MW58" s="300" t="e">
        <f t="shared" si="769"/>
        <v>#VALUE!</v>
      </c>
      <c r="MX58" s="300" t="e">
        <f t="shared" si="769"/>
        <v>#VALUE!</v>
      </c>
      <c r="MY58" s="300" t="e">
        <f t="shared" si="769"/>
        <v>#VALUE!</v>
      </c>
      <c r="MZ58" s="300" t="e">
        <f t="shared" si="769"/>
        <v>#VALUE!</v>
      </c>
      <c r="NA58" s="300" t="e">
        <f t="shared" si="769"/>
        <v>#VALUE!</v>
      </c>
      <c r="NB58" s="300" t="e">
        <f t="shared" si="769"/>
        <v>#VALUE!</v>
      </c>
      <c r="NC58" s="300" t="e">
        <f t="shared" si="769"/>
        <v>#VALUE!</v>
      </c>
      <c r="ND58" s="300" t="e">
        <f t="shared" si="769"/>
        <v>#VALUE!</v>
      </c>
      <c r="NE58" s="300" t="e">
        <f t="shared" si="769"/>
        <v>#VALUE!</v>
      </c>
      <c r="NF58" s="300" t="e">
        <f t="shared" si="769"/>
        <v>#VALUE!</v>
      </c>
      <c r="NG58" s="300" t="e">
        <f t="shared" si="769"/>
        <v>#VALUE!</v>
      </c>
      <c r="NH58" s="300" t="e">
        <f t="shared" si="769"/>
        <v>#VALUE!</v>
      </c>
      <c r="NI58" s="300" t="e">
        <f t="shared" si="769"/>
        <v>#VALUE!</v>
      </c>
      <c r="NJ58" s="300" t="e">
        <f t="shared" si="769"/>
        <v>#VALUE!</v>
      </c>
      <c r="NK58" s="300" t="e">
        <f t="shared" si="769"/>
        <v>#VALUE!</v>
      </c>
      <c r="NL58" s="300" t="e">
        <f t="shared" si="769"/>
        <v>#VALUE!</v>
      </c>
      <c r="NM58" s="300" t="e">
        <f t="shared" si="769"/>
        <v>#VALUE!</v>
      </c>
      <c r="NN58" s="300" t="e">
        <f t="shared" si="769"/>
        <v>#VALUE!</v>
      </c>
      <c r="NO58" s="300" t="e">
        <f t="shared" si="769"/>
        <v>#VALUE!</v>
      </c>
      <c r="NP58" s="300" t="e">
        <f t="shared" si="769"/>
        <v>#VALUE!</v>
      </c>
      <c r="NQ58" s="300" t="e">
        <f t="shared" si="769"/>
        <v>#VALUE!</v>
      </c>
      <c r="NR58" s="300" t="e">
        <f t="shared" si="769"/>
        <v>#VALUE!</v>
      </c>
      <c r="NS58" s="300" t="e">
        <f t="shared" si="769"/>
        <v>#VALUE!</v>
      </c>
      <c r="NT58" s="300" t="e">
        <f t="shared" si="769"/>
        <v>#VALUE!</v>
      </c>
      <c r="NU58" s="300" t="e">
        <f t="shared" si="769"/>
        <v>#VALUE!</v>
      </c>
      <c r="NV58" s="300" t="e">
        <f t="shared" si="769"/>
        <v>#VALUE!</v>
      </c>
      <c r="NW58" s="300" t="e">
        <f t="shared" si="769"/>
        <v>#VALUE!</v>
      </c>
      <c r="NX58" s="300" t="e">
        <f t="shared" si="769"/>
        <v>#VALUE!</v>
      </c>
      <c r="NY58" s="300" t="e">
        <f t="shared" si="769"/>
        <v>#VALUE!</v>
      </c>
      <c r="NZ58" s="300" t="e">
        <f t="shared" si="769"/>
        <v>#VALUE!</v>
      </c>
      <c r="OA58" s="300" t="e">
        <f t="shared" si="769"/>
        <v>#VALUE!</v>
      </c>
      <c r="OB58" s="300" t="e">
        <f t="shared" si="769"/>
        <v>#VALUE!</v>
      </c>
      <c r="OC58" s="300" t="e">
        <f t="shared" si="769"/>
        <v>#VALUE!</v>
      </c>
      <c r="OD58" s="300" t="e">
        <f t="shared" si="769"/>
        <v>#VALUE!</v>
      </c>
      <c r="OE58" s="300" t="e">
        <f t="shared" si="769"/>
        <v>#VALUE!</v>
      </c>
      <c r="OF58" s="300" t="e">
        <f t="shared" si="769"/>
        <v>#VALUE!</v>
      </c>
      <c r="OG58" s="300" t="e">
        <f t="shared" si="769"/>
        <v>#VALUE!</v>
      </c>
      <c r="OH58" s="300" t="e">
        <f t="shared" si="769"/>
        <v>#VALUE!</v>
      </c>
      <c r="OI58" s="300" t="e">
        <f t="shared" si="769"/>
        <v>#VALUE!</v>
      </c>
      <c r="OJ58" s="300" t="e">
        <f t="shared" si="769"/>
        <v>#VALUE!</v>
      </c>
      <c r="OK58" s="300" t="e">
        <f t="shared" si="769"/>
        <v>#VALUE!</v>
      </c>
      <c r="OL58" s="300" t="e">
        <f t="shared" si="769"/>
        <v>#VALUE!</v>
      </c>
      <c r="OM58" s="300" t="e">
        <f t="shared" si="769"/>
        <v>#VALUE!</v>
      </c>
      <c r="ON58" s="300" t="e">
        <f t="shared" si="769"/>
        <v>#VALUE!</v>
      </c>
      <c r="OO58" s="300" t="e">
        <f t="shared" si="769"/>
        <v>#VALUE!</v>
      </c>
      <c r="OP58" s="300" t="e">
        <f t="shared" si="769"/>
        <v>#VALUE!</v>
      </c>
      <c r="OQ58" s="300" t="e">
        <f t="shared" si="769"/>
        <v>#VALUE!</v>
      </c>
      <c r="OR58" s="300" t="e">
        <f t="shared" si="769"/>
        <v>#VALUE!</v>
      </c>
      <c r="OS58" s="300" t="e">
        <f>+IF($AE$8="4σ",OS48,IF($AE$8="3σ",IF(OS53="","",OS53)))</f>
        <v>#VALUE!</v>
      </c>
      <c r="OT58" s="300" t="e">
        <f t="shared" ref="OT58:QF58" si="770">+IF($AE$8="4σ",OT48,IF($AE$8="3σ",IF(OT53="","",OT53)))</f>
        <v>#VALUE!</v>
      </c>
      <c r="OU58" s="300" t="e">
        <f t="shared" si="770"/>
        <v>#VALUE!</v>
      </c>
      <c r="OV58" s="300" t="e">
        <f t="shared" si="770"/>
        <v>#VALUE!</v>
      </c>
      <c r="OW58" s="300" t="e">
        <f t="shared" si="770"/>
        <v>#VALUE!</v>
      </c>
      <c r="OX58" s="300" t="e">
        <f t="shared" si="770"/>
        <v>#VALUE!</v>
      </c>
      <c r="OY58" s="300" t="e">
        <f t="shared" si="770"/>
        <v>#VALUE!</v>
      </c>
      <c r="OZ58" s="300" t="e">
        <f t="shared" si="770"/>
        <v>#VALUE!</v>
      </c>
      <c r="PA58" s="300" t="e">
        <f t="shared" si="770"/>
        <v>#VALUE!</v>
      </c>
      <c r="PB58" s="300" t="e">
        <f t="shared" si="770"/>
        <v>#VALUE!</v>
      </c>
      <c r="PC58" s="300" t="e">
        <f t="shared" si="770"/>
        <v>#VALUE!</v>
      </c>
      <c r="PD58" s="300" t="e">
        <f t="shared" si="770"/>
        <v>#VALUE!</v>
      </c>
      <c r="PE58" s="300" t="e">
        <f t="shared" si="770"/>
        <v>#VALUE!</v>
      </c>
      <c r="PF58" s="300" t="e">
        <f t="shared" si="770"/>
        <v>#VALUE!</v>
      </c>
      <c r="PG58" s="300" t="e">
        <f t="shared" si="770"/>
        <v>#VALUE!</v>
      </c>
      <c r="PH58" s="300" t="e">
        <f t="shared" si="770"/>
        <v>#VALUE!</v>
      </c>
      <c r="PI58" s="300" t="e">
        <f t="shared" si="770"/>
        <v>#VALUE!</v>
      </c>
      <c r="PJ58" s="300" t="e">
        <f t="shared" si="770"/>
        <v>#VALUE!</v>
      </c>
      <c r="PK58" s="300" t="e">
        <f t="shared" si="770"/>
        <v>#VALUE!</v>
      </c>
      <c r="PL58" s="300" t="e">
        <f t="shared" si="770"/>
        <v>#VALUE!</v>
      </c>
      <c r="PM58" s="300" t="e">
        <f t="shared" si="770"/>
        <v>#VALUE!</v>
      </c>
      <c r="PN58" s="300" t="e">
        <f t="shared" si="770"/>
        <v>#VALUE!</v>
      </c>
      <c r="PO58" s="300" t="e">
        <f t="shared" si="770"/>
        <v>#VALUE!</v>
      </c>
      <c r="PP58" s="300" t="e">
        <f t="shared" si="770"/>
        <v>#VALUE!</v>
      </c>
      <c r="PQ58" s="300" t="e">
        <f t="shared" si="770"/>
        <v>#VALUE!</v>
      </c>
      <c r="PR58" s="300" t="e">
        <f t="shared" si="770"/>
        <v>#VALUE!</v>
      </c>
      <c r="PS58" s="300" t="e">
        <f t="shared" si="770"/>
        <v>#VALUE!</v>
      </c>
      <c r="PT58" s="300" t="e">
        <f t="shared" si="770"/>
        <v>#VALUE!</v>
      </c>
      <c r="PU58" s="300" t="e">
        <f t="shared" si="770"/>
        <v>#VALUE!</v>
      </c>
      <c r="PV58" s="300" t="e">
        <f t="shared" si="770"/>
        <v>#VALUE!</v>
      </c>
      <c r="PW58" s="300" t="e">
        <f t="shared" si="770"/>
        <v>#VALUE!</v>
      </c>
      <c r="PX58" s="300" t="e">
        <f t="shared" si="770"/>
        <v>#VALUE!</v>
      </c>
      <c r="PY58" s="300" t="e">
        <f t="shared" si="770"/>
        <v>#VALUE!</v>
      </c>
      <c r="PZ58" s="300" t="e">
        <f t="shared" si="770"/>
        <v>#VALUE!</v>
      </c>
      <c r="QA58" s="300" t="e">
        <f t="shared" si="770"/>
        <v>#VALUE!</v>
      </c>
      <c r="QB58" s="300" t="e">
        <f t="shared" si="770"/>
        <v>#VALUE!</v>
      </c>
      <c r="QC58" s="300" t="e">
        <f t="shared" si="770"/>
        <v>#VALUE!</v>
      </c>
      <c r="QD58" s="300" t="e">
        <f t="shared" si="770"/>
        <v>#VALUE!</v>
      </c>
      <c r="QE58" s="300" t="e">
        <f t="shared" si="770"/>
        <v>#VALUE!</v>
      </c>
      <c r="QF58" s="308" t="e">
        <f t="shared" si="770"/>
        <v>#VALUE!</v>
      </c>
    </row>
    <row r="59" spans="1:448" ht="12.75" customHeight="1">
      <c r="A59" s="172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349"/>
      <c r="Z59" s="349"/>
      <c r="AA59" s="195"/>
      <c r="AB59" s="195"/>
      <c r="AC59" s="195"/>
      <c r="AD59" s="195"/>
      <c r="AE59" s="195"/>
      <c r="AF59" s="5"/>
      <c r="AG59" s="5"/>
      <c r="AH59" s="5"/>
      <c r="AI59" s="5"/>
      <c r="AJ59" s="5"/>
      <c r="AK59" s="5"/>
      <c r="AL59" s="5"/>
      <c r="AM59" s="5"/>
      <c r="AN59" s="4"/>
      <c r="AO59" s="4"/>
      <c r="AP59" s="4"/>
      <c r="AQ59" s="4"/>
      <c r="AR59" s="4"/>
      <c r="AS59" s="4"/>
      <c r="AT59" s="4"/>
      <c r="AU59" s="18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7"/>
      <c r="BQ59" s="173"/>
      <c r="BR59" s="4"/>
      <c r="BS59" s="4"/>
      <c r="BT59" s="6"/>
      <c r="BU59" s="6"/>
      <c r="BV59" s="6"/>
      <c r="BW59" s="6"/>
      <c r="BX59" s="6"/>
      <c r="BY59" s="6"/>
      <c r="CK59" s="4"/>
      <c r="CL59" s="4"/>
      <c r="CM59" s="10"/>
      <c r="CN59" s="10"/>
      <c r="CO59" s="10"/>
      <c r="CP59" s="10"/>
      <c r="CQ59" s="10"/>
      <c r="CR59" s="10"/>
      <c r="CS59" s="10"/>
      <c r="CT59" s="10"/>
      <c r="DR59" s="352" t="s">
        <v>202</v>
      </c>
      <c r="DS59" s="289" t="s">
        <v>8</v>
      </c>
      <c r="DT59" s="300" t="e">
        <f t="shared" si="762"/>
        <v>#VALUE!</v>
      </c>
      <c r="DU59" s="300" t="e">
        <f t="shared" si="762"/>
        <v>#VALUE!</v>
      </c>
      <c r="DV59" s="300" t="e">
        <f t="shared" si="762"/>
        <v>#VALUE!</v>
      </c>
      <c r="DW59" s="300" t="e">
        <f t="shared" si="762"/>
        <v>#VALUE!</v>
      </c>
      <c r="DX59" s="300" t="e">
        <f t="shared" si="762"/>
        <v>#VALUE!</v>
      </c>
      <c r="DY59" s="300" t="e">
        <f t="shared" si="762"/>
        <v>#VALUE!</v>
      </c>
      <c r="DZ59" s="300" t="e">
        <f t="shared" si="762"/>
        <v>#VALUE!</v>
      </c>
      <c r="EA59" s="300" t="e">
        <f t="shared" si="762"/>
        <v>#VALUE!</v>
      </c>
      <c r="EB59" s="300" t="e">
        <f t="shared" si="762"/>
        <v>#VALUE!</v>
      </c>
      <c r="EC59" s="300" t="e">
        <f t="shared" si="762"/>
        <v>#VALUE!</v>
      </c>
      <c r="ED59" s="300" t="e">
        <f t="shared" si="762"/>
        <v>#VALUE!</v>
      </c>
      <c r="EE59" s="300" t="e">
        <f t="shared" si="762"/>
        <v>#VALUE!</v>
      </c>
      <c r="EF59" s="300" t="e">
        <f t="shared" si="762"/>
        <v>#VALUE!</v>
      </c>
      <c r="EG59" s="300" t="e">
        <f t="shared" si="762"/>
        <v>#VALUE!</v>
      </c>
      <c r="EH59" s="300" t="e">
        <f t="shared" si="762"/>
        <v>#VALUE!</v>
      </c>
      <c r="EI59" s="300" t="e">
        <f t="shared" si="762"/>
        <v>#VALUE!</v>
      </c>
      <c r="EJ59" s="300" t="e">
        <f t="shared" si="762"/>
        <v>#VALUE!</v>
      </c>
      <c r="EK59" s="300" t="e">
        <f t="shared" si="762"/>
        <v>#VALUE!</v>
      </c>
      <c r="EL59" s="300" t="e">
        <f t="shared" si="762"/>
        <v>#VALUE!</v>
      </c>
      <c r="EM59" s="300" t="e">
        <f t="shared" si="762"/>
        <v>#VALUE!</v>
      </c>
      <c r="EN59" s="300" t="e">
        <f t="shared" si="762"/>
        <v>#VALUE!</v>
      </c>
      <c r="EO59" s="300" t="e">
        <f t="shared" si="762"/>
        <v>#VALUE!</v>
      </c>
      <c r="EP59" s="300" t="e">
        <f t="shared" si="762"/>
        <v>#VALUE!</v>
      </c>
      <c r="EQ59" s="300" t="e">
        <f t="shared" si="762"/>
        <v>#VALUE!</v>
      </c>
      <c r="ER59" s="300" t="e">
        <f t="shared" si="762"/>
        <v>#VALUE!</v>
      </c>
      <c r="ES59" s="300" t="e">
        <f t="shared" si="762"/>
        <v>#VALUE!</v>
      </c>
      <c r="ET59" s="300" t="e">
        <f t="shared" si="762"/>
        <v>#VALUE!</v>
      </c>
      <c r="EU59" s="300" t="e">
        <f t="shared" si="762"/>
        <v>#VALUE!</v>
      </c>
      <c r="EV59" s="300" t="e">
        <f t="shared" si="762"/>
        <v>#VALUE!</v>
      </c>
      <c r="EW59" s="300" t="e">
        <f t="shared" si="762"/>
        <v>#VALUE!</v>
      </c>
      <c r="EX59" s="300" t="e">
        <f t="shared" si="762"/>
        <v>#VALUE!</v>
      </c>
      <c r="EY59" s="300" t="e">
        <f t="shared" si="762"/>
        <v>#VALUE!</v>
      </c>
      <c r="EZ59" s="300" t="e">
        <f t="shared" si="762"/>
        <v>#VALUE!</v>
      </c>
      <c r="FA59" s="300" t="e">
        <f t="shared" si="762"/>
        <v>#VALUE!</v>
      </c>
      <c r="FB59" s="300" t="e">
        <f t="shared" si="762"/>
        <v>#VALUE!</v>
      </c>
      <c r="FC59" s="300" t="e">
        <f t="shared" si="762"/>
        <v>#VALUE!</v>
      </c>
      <c r="FD59" s="300" t="e">
        <f t="shared" si="762"/>
        <v>#VALUE!</v>
      </c>
      <c r="FE59" s="300" t="e">
        <f t="shared" si="762"/>
        <v>#VALUE!</v>
      </c>
      <c r="FF59" s="300" t="e">
        <f t="shared" si="762"/>
        <v>#VALUE!</v>
      </c>
      <c r="FG59" s="300" t="e">
        <f t="shared" si="762"/>
        <v>#VALUE!</v>
      </c>
      <c r="FH59" s="300" t="e">
        <f t="shared" si="762"/>
        <v>#VALUE!</v>
      </c>
      <c r="FI59" s="300" t="e">
        <f t="shared" si="762"/>
        <v>#VALUE!</v>
      </c>
      <c r="FJ59" s="300" t="e">
        <f t="shared" si="762"/>
        <v>#VALUE!</v>
      </c>
      <c r="FK59" s="300" t="e">
        <f t="shared" si="762"/>
        <v>#VALUE!</v>
      </c>
      <c r="FL59" s="300" t="e">
        <f t="shared" si="762"/>
        <v>#VALUE!</v>
      </c>
      <c r="FM59" s="300" t="e">
        <f t="shared" si="762"/>
        <v>#VALUE!</v>
      </c>
      <c r="FN59" s="300" t="e">
        <f t="shared" si="762"/>
        <v>#VALUE!</v>
      </c>
      <c r="FO59" s="300" t="e">
        <f t="shared" si="762"/>
        <v>#VALUE!</v>
      </c>
      <c r="FP59" s="300" t="e">
        <f t="shared" si="762"/>
        <v>#VALUE!</v>
      </c>
      <c r="FQ59" s="300" t="e">
        <f t="shared" si="762"/>
        <v>#VALUE!</v>
      </c>
      <c r="FR59" s="300" t="e">
        <f t="shared" si="762"/>
        <v>#VALUE!</v>
      </c>
      <c r="FS59" s="300" t="e">
        <f t="shared" si="762"/>
        <v>#VALUE!</v>
      </c>
      <c r="FT59" s="300" t="e">
        <f t="shared" si="762"/>
        <v>#VALUE!</v>
      </c>
      <c r="FU59" s="300" t="e">
        <f t="shared" si="762"/>
        <v>#VALUE!</v>
      </c>
      <c r="FV59" s="300" t="e">
        <f t="shared" si="762"/>
        <v>#VALUE!</v>
      </c>
      <c r="FW59" s="300" t="e">
        <f t="shared" si="762"/>
        <v>#VALUE!</v>
      </c>
      <c r="FX59" s="300" t="e">
        <f t="shared" si="762"/>
        <v>#VALUE!</v>
      </c>
      <c r="FY59" s="300" t="e">
        <f t="shared" si="762"/>
        <v>#VALUE!</v>
      </c>
      <c r="FZ59" s="300" t="e">
        <f t="shared" si="762"/>
        <v>#VALUE!</v>
      </c>
      <c r="GA59" s="300" t="e">
        <f t="shared" si="762"/>
        <v>#VALUE!</v>
      </c>
      <c r="GB59" s="300" t="e">
        <f t="shared" si="762"/>
        <v>#VALUE!</v>
      </c>
      <c r="GC59" s="300" t="e">
        <f t="shared" si="762"/>
        <v>#VALUE!</v>
      </c>
      <c r="GD59" s="300" t="e">
        <f t="shared" si="762"/>
        <v>#VALUE!</v>
      </c>
      <c r="GE59" s="300" t="e">
        <f t="shared" si="762"/>
        <v>#VALUE!</v>
      </c>
      <c r="GF59" s="300" t="e">
        <f t="shared" ref="GF59:IJ59" si="771">+IF($AE$8="4σ",GF49,IF($AE$8="3σ",IF(GF54="","",GF54)))</f>
        <v>#VALUE!</v>
      </c>
      <c r="GG59" s="300" t="e">
        <f t="shared" si="771"/>
        <v>#VALUE!</v>
      </c>
      <c r="GH59" s="300" t="e">
        <f t="shared" si="771"/>
        <v>#VALUE!</v>
      </c>
      <c r="GI59" s="300" t="e">
        <f t="shared" si="771"/>
        <v>#VALUE!</v>
      </c>
      <c r="GJ59" s="300" t="e">
        <f t="shared" si="771"/>
        <v>#VALUE!</v>
      </c>
      <c r="GK59" s="300" t="e">
        <f t="shared" si="771"/>
        <v>#VALUE!</v>
      </c>
      <c r="GL59" s="300" t="e">
        <f t="shared" si="771"/>
        <v>#VALUE!</v>
      </c>
      <c r="GM59" s="300" t="e">
        <f t="shared" si="771"/>
        <v>#VALUE!</v>
      </c>
      <c r="GN59" s="300" t="e">
        <f t="shared" si="771"/>
        <v>#VALUE!</v>
      </c>
      <c r="GO59" s="300" t="e">
        <f t="shared" si="771"/>
        <v>#VALUE!</v>
      </c>
      <c r="GP59" s="300" t="e">
        <f t="shared" si="771"/>
        <v>#VALUE!</v>
      </c>
      <c r="GQ59" s="300" t="e">
        <f t="shared" si="771"/>
        <v>#VALUE!</v>
      </c>
      <c r="GR59" s="300" t="e">
        <f t="shared" si="771"/>
        <v>#VALUE!</v>
      </c>
      <c r="GS59" s="300" t="e">
        <f t="shared" si="771"/>
        <v>#VALUE!</v>
      </c>
      <c r="GT59" s="300" t="e">
        <f t="shared" si="771"/>
        <v>#VALUE!</v>
      </c>
      <c r="GU59" s="300" t="e">
        <f t="shared" si="771"/>
        <v>#VALUE!</v>
      </c>
      <c r="GV59" s="300" t="e">
        <f t="shared" si="771"/>
        <v>#VALUE!</v>
      </c>
      <c r="GW59" s="300" t="e">
        <f t="shared" si="771"/>
        <v>#VALUE!</v>
      </c>
      <c r="GX59" s="300" t="e">
        <f t="shared" si="771"/>
        <v>#VALUE!</v>
      </c>
      <c r="GY59" s="300" t="e">
        <f t="shared" si="771"/>
        <v>#VALUE!</v>
      </c>
      <c r="GZ59" s="300" t="e">
        <f t="shared" si="771"/>
        <v>#VALUE!</v>
      </c>
      <c r="HA59" s="300" t="e">
        <f t="shared" si="771"/>
        <v>#VALUE!</v>
      </c>
      <c r="HB59" s="300" t="e">
        <f t="shared" si="771"/>
        <v>#VALUE!</v>
      </c>
      <c r="HC59" s="300" t="e">
        <f t="shared" si="771"/>
        <v>#VALUE!</v>
      </c>
      <c r="HD59" s="300" t="e">
        <f t="shared" si="771"/>
        <v>#VALUE!</v>
      </c>
      <c r="HE59" s="300" t="e">
        <f t="shared" si="771"/>
        <v>#VALUE!</v>
      </c>
      <c r="HF59" s="300" t="e">
        <f t="shared" si="771"/>
        <v>#VALUE!</v>
      </c>
      <c r="HG59" s="300" t="e">
        <f t="shared" si="771"/>
        <v>#VALUE!</v>
      </c>
      <c r="HH59" s="300" t="e">
        <f t="shared" si="771"/>
        <v>#VALUE!</v>
      </c>
      <c r="HI59" s="300" t="e">
        <f t="shared" si="771"/>
        <v>#VALUE!</v>
      </c>
      <c r="HJ59" s="300" t="e">
        <f t="shared" si="771"/>
        <v>#VALUE!</v>
      </c>
      <c r="HK59" s="300" t="e">
        <f t="shared" si="771"/>
        <v>#VALUE!</v>
      </c>
      <c r="HL59" s="300" t="e">
        <f t="shared" si="771"/>
        <v>#VALUE!</v>
      </c>
      <c r="HM59" s="300" t="e">
        <f t="shared" si="771"/>
        <v>#VALUE!</v>
      </c>
      <c r="HN59" s="300" t="e">
        <f t="shared" si="771"/>
        <v>#VALUE!</v>
      </c>
      <c r="HO59" s="300" t="e">
        <f t="shared" si="771"/>
        <v>#VALUE!</v>
      </c>
      <c r="HP59" s="300" t="e">
        <f t="shared" si="771"/>
        <v>#VALUE!</v>
      </c>
      <c r="HQ59" s="300" t="e">
        <f t="shared" si="771"/>
        <v>#VALUE!</v>
      </c>
      <c r="HR59" s="300" t="e">
        <f t="shared" si="771"/>
        <v>#VALUE!</v>
      </c>
      <c r="HS59" s="300" t="e">
        <f t="shared" si="771"/>
        <v>#VALUE!</v>
      </c>
      <c r="HT59" s="300" t="e">
        <f t="shared" si="771"/>
        <v>#VALUE!</v>
      </c>
      <c r="HU59" s="300" t="e">
        <f t="shared" si="771"/>
        <v>#VALUE!</v>
      </c>
      <c r="HV59" s="300" t="e">
        <f t="shared" si="771"/>
        <v>#VALUE!</v>
      </c>
      <c r="HW59" s="300" t="e">
        <f t="shared" si="771"/>
        <v>#VALUE!</v>
      </c>
      <c r="HX59" s="300" t="e">
        <f t="shared" si="771"/>
        <v>#VALUE!</v>
      </c>
      <c r="HY59" s="300" t="e">
        <f t="shared" si="771"/>
        <v>#VALUE!</v>
      </c>
      <c r="HZ59" s="300" t="e">
        <f t="shared" si="771"/>
        <v>#VALUE!</v>
      </c>
      <c r="IA59" s="300" t="e">
        <f t="shared" si="771"/>
        <v>#VALUE!</v>
      </c>
      <c r="IB59" s="300" t="e">
        <f t="shared" si="771"/>
        <v>#VALUE!</v>
      </c>
      <c r="IC59" s="300" t="e">
        <f t="shared" si="771"/>
        <v>#VALUE!</v>
      </c>
      <c r="ID59" s="300" t="e">
        <f t="shared" si="771"/>
        <v>#VALUE!</v>
      </c>
      <c r="IE59" s="300" t="e">
        <f t="shared" si="771"/>
        <v>#VALUE!</v>
      </c>
      <c r="IF59" s="300" t="e">
        <f t="shared" si="771"/>
        <v>#VALUE!</v>
      </c>
      <c r="IG59" s="300" t="e">
        <f t="shared" si="771"/>
        <v>#VALUE!</v>
      </c>
      <c r="IH59" s="300" t="e">
        <f t="shared" si="771"/>
        <v>#VALUE!</v>
      </c>
      <c r="II59" s="300" t="e">
        <f t="shared" si="771"/>
        <v>#VALUE!</v>
      </c>
      <c r="IJ59" s="300" t="e">
        <f t="shared" si="771"/>
        <v>#VALUE!</v>
      </c>
      <c r="IK59" s="300" t="e">
        <f>+IF($AE$8="4σ",IK49,IF($AE$8="3σ",IF(IK54="","",IK54)))</f>
        <v>#VALUE!</v>
      </c>
      <c r="IL59" s="300" t="e">
        <f t="shared" ref="IL59:JX59" si="772">+IF($AE$8="4σ",IL49,IF($AE$8="3σ",IF(IL54="","",IL54)))</f>
        <v>#VALUE!</v>
      </c>
      <c r="IM59" s="300" t="e">
        <f t="shared" si="772"/>
        <v>#VALUE!</v>
      </c>
      <c r="IN59" s="300" t="e">
        <f t="shared" si="772"/>
        <v>#VALUE!</v>
      </c>
      <c r="IO59" s="300" t="e">
        <f t="shared" si="772"/>
        <v>#VALUE!</v>
      </c>
      <c r="IP59" s="300" t="e">
        <f t="shared" si="772"/>
        <v>#VALUE!</v>
      </c>
      <c r="IQ59" s="300" t="e">
        <f t="shared" si="772"/>
        <v>#VALUE!</v>
      </c>
      <c r="IR59" s="300" t="e">
        <f t="shared" si="772"/>
        <v>#VALUE!</v>
      </c>
      <c r="IS59" s="300" t="e">
        <f t="shared" si="772"/>
        <v>#VALUE!</v>
      </c>
      <c r="IT59" s="300" t="e">
        <f t="shared" si="772"/>
        <v>#VALUE!</v>
      </c>
      <c r="IU59" s="300" t="e">
        <f t="shared" si="772"/>
        <v>#VALUE!</v>
      </c>
      <c r="IV59" s="300" t="e">
        <f t="shared" si="772"/>
        <v>#VALUE!</v>
      </c>
      <c r="IW59" s="300" t="e">
        <f t="shared" si="772"/>
        <v>#VALUE!</v>
      </c>
      <c r="IX59" s="300" t="e">
        <f t="shared" si="772"/>
        <v>#VALUE!</v>
      </c>
      <c r="IY59" s="300" t="e">
        <f t="shared" si="772"/>
        <v>#VALUE!</v>
      </c>
      <c r="IZ59" s="300" t="e">
        <f t="shared" si="772"/>
        <v>#VALUE!</v>
      </c>
      <c r="JA59" s="300" t="e">
        <f t="shared" si="772"/>
        <v>#VALUE!</v>
      </c>
      <c r="JB59" s="300" t="e">
        <f t="shared" si="772"/>
        <v>#VALUE!</v>
      </c>
      <c r="JC59" s="300" t="e">
        <f t="shared" si="772"/>
        <v>#VALUE!</v>
      </c>
      <c r="JD59" s="300" t="e">
        <f t="shared" si="772"/>
        <v>#VALUE!</v>
      </c>
      <c r="JE59" s="300" t="e">
        <f t="shared" si="772"/>
        <v>#VALUE!</v>
      </c>
      <c r="JF59" s="300" t="e">
        <f t="shared" si="772"/>
        <v>#VALUE!</v>
      </c>
      <c r="JG59" s="300" t="e">
        <f t="shared" si="772"/>
        <v>#VALUE!</v>
      </c>
      <c r="JH59" s="300" t="e">
        <f t="shared" si="772"/>
        <v>#VALUE!</v>
      </c>
      <c r="JI59" s="300" t="e">
        <f t="shared" si="772"/>
        <v>#VALUE!</v>
      </c>
      <c r="JJ59" s="300" t="e">
        <f t="shared" si="772"/>
        <v>#VALUE!</v>
      </c>
      <c r="JK59" s="300" t="e">
        <f t="shared" si="772"/>
        <v>#VALUE!</v>
      </c>
      <c r="JL59" s="300" t="e">
        <f t="shared" si="772"/>
        <v>#VALUE!</v>
      </c>
      <c r="JM59" s="300" t="e">
        <f t="shared" si="772"/>
        <v>#VALUE!</v>
      </c>
      <c r="JN59" s="300" t="e">
        <f t="shared" si="772"/>
        <v>#VALUE!</v>
      </c>
      <c r="JO59" s="300" t="e">
        <f t="shared" si="772"/>
        <v>#VALUE!</v>
      </c>
      <c r="JP59" s="300" t="e">
        <f t="shared" si="772"/>
        <v>#VALUE!</v>
      </c>
      <c r="JQ59" s="300" t="e">
        <f t="shared" si="772"/>
        <v>#VALUE!</v>
      </c>
      <c r="JR59" s="300" t="e">
        <f t="shared" si="772"/>
        <v>#VALUE!</v>
      </c>
      <c r="JS59" s="300" t="e">
        <f t="shared" si="772"/>
        <v>#VALUE!</v>
      </c>
      <c r="JT59" s="300" t="e">
        <f t="shared" si="772"/>
        <v>#VALUE!</v>
      </c>
      <c r="JU59" s="300" t="e">
        <f t="shared" si="772"/>
        <v>#VALUE!</v>
      </c>
      <c r="JV59" s="300" t="e">
        <f t="shared" si="772"/>
        <v>#VALUE!</v>
      </c>
      <c r="JW59" s="300" t="e">
        <f t="shared" si="772"/>
        <v>#VALUE!</v>
      </c>
      <c r="JX59" s="308" t="e">
        <f t="shared" si="772"/>
        <v>#VALUE!</v>
      </c>
      <c r="JZ59" s="352" t="s">
        <v>202</v>
      </c>
      <c r="KA59" s="289" t="s">
        <v>8</v>
      </c>
      <c r="KB59" s="300" t="e">
        <f t="shared" si="759"/>
        <v>#VALUE!</v>
      </c>
      <c r="KC59" s="300" t="e">
        <f t="shared" si="759"/>
        <v>#VALUE!</v>
      </c>
      <c r="KD59" s="300" t="e">
        <f t="shared" si="759"/>
        <v>#VALUE!</v>
      </c>
      <c r="KE59" s="300" t="e">
        <f t="shared" si="759"/>
        <v>#VALUE!</v>
      </c>
      <c r="KF59" s="300" t="e">
        <f t="shared" si="759"/>
        <v>#VALUE!</v>
      </c>
      <c r="KG59" s="300" t="e">
        <f t="shared" si="759"/>
        <v>#VALUE!</v>
      </c>
      <c r="KH59" s="300" t="e">
        <f t="shared" si="759"/>
        <v>#VALUE!</v>
      </c>
      <c r="KI59" s="300" t="e">
        <f t="shared" si="759"/>
        <v>#VALUE!</v>
      </c>
      <c r="KJ59" s="300" t="e">
        <f t="shared" si="759"/>
        <v>#VALUE!</v>
      </c>
      <c r="KK59" s="300" t="e">
        <f t="shared" si="759"/>
        <v>#VALUE!</v>
      </c>
      <c r="KL59" s="300" t="e">
        <f t="shared" si="759"/>
        <v>#VALUE!</v>
      </c>
      <c r="KM59" s="300" t="e">
        <f t="shared" si="759"/>
        <v>#VALUE!</v>
      </c>
      <c r="KN59" s="300" t="e">
        <f t="shared" si="759"/>
        <v>#VALUE!</v>
      </c>
      <c r="KO59" s="300" t="e">
        <f t="shared" si="759"/>
        <v>#VALUE!</v>
      </c>
      <c r="KP59" s="300" t="e">
        <f t="shared" si="759"/>
        <v>#VALUE!</v>
      </c>
      <c r="KQ59" s="300" t="e">
        <f t="shared" si="759"/>
        <v>#VALUE!</v>
      </c>
      <c r="KR59" s="300" t="e">
        <f t="shared" si="759"/>
        <v>#VALUE!</v>
      </c>
      <c r="KS59" s="300" t="e">
        <f t="shared" si="759"/>
        <v>#VALUE!</v>
      </c>
      <c r="KT59" s="300" t="e">
        <f t="shared" si="759"/>
        <v>#VALUE!</v>
      </c>
      <c r="KU59" s="300" t="e">
        <f t="shared" si="759"/>
        <v>#VALUE!</v>
      </c>
      <c r="KV59" s="300" t="e">
        <f t="shared" si="759"/>
        <v>#VALUE!</v>
      </c>
      <c r="KW59" s="300" t="e">
        <f t="shared" si="759"/>
        <v>#VALUE!</v>
      </c>
      <c r="KX59" s="300" t="e">
        <f t="shared" si="759"/>
        <v>#VALUE!</v>
      </c>
      <c r="KY59" s="300" t="e">
        <f t="shared" si="759"/>
        <v>#VALUE!</v>
      </c>
      <c r="KZ59" s="300" t="e">
        <f t="shared" si="759"/>
        <v>#VALUE!</v>
      </c>
      <c r="LA59" s="300" t="e">
        <f t="shared" si="759"/>
        <v>#VALUE!</v>
      </c>
      <c r="LB59" s="300" t="e">
        <f t="shared" si="759"/>
        <v>#VALUE!</v>
      </c>
      <c r="LC59" s="300" t="e">
        <f t="shared" si="759"/>
        <v>#VALUE!</v>
      </c>
      <c r="LD59" s="300" t="e">
        <f t="shared" si="759"/>
        <v>#VALUE!</v>
      </c>
      <c r="LE59" s="300" t="e">
        <f t="shared" si="759"/>
        <v>#VALUE!</v>
      </c>
      <c r="LF59" s="300" t="e">
        <f t="shared" si="759"/>
        <v>#VALUE!</v>
      </c>
      <c r="LG59" s="300" t="e">
        <f t="shared" si="759"/>
        <v>#VALUE!</v>
      </c>
      <c r="LH59" s="300" t="e">
        <f t="shared" si="759"/>
        <v>#VALUE!</v>
      </c>
      <c r="LI59" s="300" t="e">
        <f t="shared" si="759"/>
        <v>#VALUE!</v>
      </c>
      <c r="LJ59" s="300" t="e">
        <f t="shared" si="759"/>
        <v>#VALUE!</v>
      </c>
      <c r="LK59" s="300" t="e">
        <f t="shared" si="759"/>
        <v>#VALUE!</v>
      </c>
      <c r="LL59" s="300" t="e">
        <f t="shared" si="759"/>
        <v>#VALUE!</v>
      </c>
      <c r="LM59" s="300" t="e">
        <f t="shared" si="759"/>
        <v>#VALUE!</v>
      </c>
      <c r="LN59" s="300" t="e">
        <f t="shared" si="759"/>
        <v>#VALUE!</v>
      </c>
      <c r="LO59" s="300" t="e">
        <f t="shared" si="759"/>
        <v>#VALUE!</v>
      </c>
      <c r="LP59" s="300" t="e">
        <f t="shared" si="759"/>
        <v>#VALUE!</v>
      </c>
      <c r="LQ59" s="300" t="e">
        <f t="shared" si="759"/>
        <v>#VALUE!</v>
      </c>
      <c r="LR59" s="300" t="e">
        <f t="shared" si="759"/>
        <v>#VALUE!</v>
      </c>
      <c r="LS59" s="300" t="e">
        <f t="shared" si="759"/>
        <v>#VALUE!</v>
      </c>
      <c r="LT59" s="300" t="e">
        <f t="shared" si="759"/>
        <v>#VALUE!</v>
      </c>
      <c r="LU59" s="300" t="e">
        <f t="shared" si="759"/>
        <v>#VALUE!</v>
      </c>
      <c r="LV59" s="300" t="e">
        <f t="shared" si="759"/>
        <v>#VALUE!</v>
      </c>
      <c r="LW59" s="300" t="e">
        <f t="shared" si="759"/>
        <v>#VALUE!</v>
      </c>
      <c r="LX59" s="300" t="e">
        <f t="shared" si="759"/>
        <v>#VALUE!</v>
      </c>
      <c r="LY59" s="300" t="e">
        <f t="shared" si="759"/>
        <v>#VALUE!</v>
      </c>
      <c r="LZ59" s="300" t="e">
        <f t="shared" si="759"/>
        <v>#VALUE!</v>
      </c>
      <c r="MA59" s="300" t="e">
        <f t="shared" si="759"/>
        <v>#VALUE!</v>
      </c>
      <c r="MB59" s="300" t="e">
        <f t="shared" si="759"/>
        <v>#VALUE!</v>
      </c>
      <c r="MC59" s="300" t="e">
        <f t="shared" si="759"/>
        <v>#VALUE!</v>
      </c>
      <c r="MD59" s="300" t="e">
        <f t="shared" si="759"/>
        <v>#VALUE!</v>
      </c>
      <c r="ME59" s="300" t="e">
        <f t="shared" si="759"/>
        <v>#VALUE!</v>
      </c>
      <c r="MF59" s="300" t="e">
        <f t="shared" si="759"/>
        <v>#VALUE!</v>
      </c>
      <c r="MG59" s="300" t="e">
        <f t="shared" si="759"/>
        <v>#VALUE!</v>
      </c>
      <c r="MH59" s="300" t="e">
        <f t="shared" si="759"/>
        <v>#VALUE!</v>
      </c>
      <c r="MI59" s="300" t="e">
        <f t="shared" si="759"/>
        <v>#VALUE!</v>
      </c>
      <c r="MJ59" s="300" t="e">
        <f t="shared" si="759"/>
        <v>#VALUE!</v>
      </c>
      <c r="MK59" s="300" t="e">
        <f t="shared" si="759"/>
        <v>#VALUE!</v>
      </c>
      <c r="ML59" s="300" t="e">
        <f t="shared" si="759"/>
        <v>#VALUE!</v>
      </c>
      <c r="MM59" s="300" t="e">
        <f t="shared" ref="MM59:OR59" si="773">+IF($AE$8="4σ",MM49,IF($AE$8="3σ",IF(MM54="","",MM54)))</f>
        <v>#VALUE!</v>
      </c>
      <c r="MN59" s="300" t="e">
        <f t="shared" si="773"/>
        <v>#VALUE!</v>
      </c>
      <c r="MO59" s="300" t="e">
        <f t="shared" si="773"/>
        <v>#VALUE!</v>
      </c>
      <c r="MP59" s="300" t="e">
        <f t="shared" si="773"/>
        <v>#VALUE!</v>
      </c>
      <c r="MQ59" s="300" t="e">
        <f t="shared" si="773"/>
        <v>#VALUE!</v>
      </c>
      <c r="MR59" s="300" t="e">
        <f t="shared" si="773"/>
        <v>#VALUE!</v>
      </c>
      <c r="MS59" s="300" t="e">
        <f t="shared" si="773"/>
        <v>#VALUE!</v>
      </c>
      <c r="MT59" s="300" t="e">
        <f t="shared" si="773"/>
        <v>#VALUE!</v>
      </c>
      <c r="MU59" s="300" t="e">
        <f t="shared" si="773"/>
        <v>#VALUE!</v>
      </c>
      <c r="MV59" s="300" t="e">
        <f t="shared" si="773"/>
        <v>#VALUE!</v>
      </c>
      <c r="MW59" s="300" t="e">
        <f t="shared" si="773"/>
        <v>#VALUE!</v>
      </c>
      <c r="MX59" s="300" t="e">
        <f t="shared" si="773"/>
        <v>#VALUE!</v>
      </c>
      <c r="MY59" s="300" t="e">
        <f t="shared" si="773"/>
        <v>#VALUE!</v>
      </c>
      <c r="MZ59" s="300" t="e">
        <f t="shared" si="773"/>
        <v>#VALUE!</v>
      </c>
      <c r="NA59" s="300" t="e">
        <f t="shared" si="773"/>
        <v>#VALUE!</v>
      </c>
      <c r="NB59" s="300" t="e">
        <f t="shared" si="773"/>
        <v>#VALUE!</v>
      </c>
      <c r="NC59" s="300" t="e">
        <f t="shared" si="773"/>
        <v>#VALUE!</v>
      </c>
      <c r="ND59" s="300" t="e">
        <f t="shared" si="773"/>
        <v>#VALUE!</v>
      </c>
      <c r="NE59" s="300" t="e">
        <f t="shared" si="773"/>
        <v>#VALUE!</v>
      </c>
      <c r="NF59" s="300" t="e">
        <f t="shared" si="773"/>
        <v>#VALUE!</v>
      </c>
      <c r="NG59" s="300" t="e">
        <f t="shared" si="773"/>
        <v>#VALUE!</v>
      </c>
      <c r="NH59" s="300" t="e">
        <f t="shared" si="773"/>
        <v>#VALUE!</v>
      </c>
      <c r="NI59" s="300" t="e">
        <f t="shared" si="773"/>
        <v>#VALUE!</v>
      </c>
      <c r="NJ59" s="300" t="e">
        <f t="shared" si="773"/>
        <v>#VALUE!</v>
      </c>
      <c r="NK59" s="300" t="e">
        <f t="shared" si="773"/>
        <v>#VALUE!</v>
      </c>
      <c r="NL59" s="300" t="e">
        <f t="shared" si="773"/>
        <v>#VALUE!</v>
      </c>
      <c r="NM59" s="300" t="e">
        <f t="shared" si="773"/>
        <v>#VALUE!</v>
      </c>
      <c r="NN59" s="300" t="e">
        <f t="shared" si="773"/>
        <v>#VALUE!</v>
      </c>
      <c r="NO59" s="300" t="e">
        <f t="shared" si="773"/>
        <v>#VALUE!</v>
      </c>
      <c r="NP59" s="300" t="e">
        <f t="shared" si="773"/>
        <v>#VALUE!</v>
      </c>
      <c r="NQ59" s="300" t="e">
        <f t="shared" si="773"/>
        <v>#VALUE!</v>
      </c>
      <c r="NR59" s="300" t="e">
        <f t="shared" si="773"/>
        <v>#VALUE!</v>
      </c>
      <c r="NS59" s="300" t="e">
        <f t="shared" si="773"/>
        <v>#VALUE!</v>
      </c>
      <c r="NT59" s="300" t="e">
        <f t="shared" si="773"/>
        <v>#VALUE!</v>
      </c>
      <c r="NU59" s="300" t="e">
        <f t="shared" si="773"/>
        <v>#VALUE!</v>
      </c>
      <c r="NV59" s="300" t="e">
        <f t="shared" si="773"/>
        <v>#VALUE!</v>
      </c>
      <c r="NW59" s="300" t="e">
        <f t="shared" si="773"/>
        <v>#VALUE!</v>
      </c>
      <c r="NX59" s="300" t="e">
        <f t="shared" si="773"/>
        <v>#VALUE!</v>
      </c>
      <c r="NY59" s="300" t="e">
        <f t="shared" si="773"/>
        <v>#VALUE!</v>
      </c>
      <c r="NZ59" s="300" t="e">
        <f t="shared" si="773"/>
        <v>#VALUE!</v>
      </c>
      <c r="OA59" s="300" t="e">
        <f t="shared" si="773"/>
        <v>#VALUE!</v>
      </c>
      <c r="OB59" s="300" t="e">
        <f t="shared" si="773"/>
        <v>#VALUE!</v>
      </c>
      <c r="OC59" s="300" t="e">
        <f t="shared" si="773"/>
        <v>#VALUE!</v>
      </c>
      <c r="OD59" s="300" t="e">
        <f t="shared" si="773"/>
        <v>#VALUE!</v>
      </c>
      <c r="OE59" s="300" t="e">
        <f t="shared" si="773"/>
        <v>#VALUE!</v>
      </c>
      <c r="OF59" s="300" t="e">
        <f t="shared" si="773"/>
        <v>#VALUE!</v>
      </c>
      <c r="OG59" s="300" t="e">
        <f t="shared" si="773"/>
        <v>#VALUE!</v>
      </c>
      <c r="OH59" s="300" t="e">
        <f t="shared" si="773"/>
        <v>#VALUE!</v>
      </c>
      <c r="OI59" s="300" t="e">
        <f t="shared" si="773"/>
        <v>#VALUE!</v>
      </c>
      <c r="OJ59" s="300" t="e">
        <f t="shared" si="773"/>
        <v>#VALUE!</v>
      </c>
      <c r="OK59" s="300" t="e">
        <f t="shared" si="773"/>
        <v>#VALUE!</v>
      </c>
      <c r="OL59" s="300" t="e">
        <f t="shared" si="773"/>
        <v>#VALUE!</v>
      </c>
      <c r="OM59" s="300" t="e">
        <f t="shared" si="773"/>
        <v>#VALUE!</v>
      </c>
      <c r="ON59" s="300" t="e">
        <f t="shared" si="773"/>
        <v>#VALUE!</v>
      </c>
      <c r="OO59" s="300" t="e">
        <f t="shared" si="773"/>
        <v>#VALUE!</v>
      </c>
      <c r="OP59" s="300" t="e">
        <f t="shared" si="773"/>
        <v>#VALUE!</v>
      </c>
      <c r="OQ59" s="300" t="e">
        <f t="shared" si="773"/>
        <v>#VALUE!</v>
      </c>
      <c r="OR59" s="300" t="e">
        <f t="shared" si="773"/>
        <v>#VALUE!</v>
      </c>
      <c r="OS59" s="300" t="e">
        <f>+IF($AE$8="4σ",OS49,IF($AE$8="3σ",IF(OS54="","",OS54)))</f>
        <v>#VALUE!</v>
      </c>
      <c r="OT59" s="300" t="e">
        <f t="shared" ref="OT59:QF59" si="774">+IF($AE$8="4σ",OT49,IF($AE$8="3σ",IF(OT54="","",OT54)))</f>
        <v>#VALUE!</v>
      </c>
      <c r="OU59" s="300" t="e">
        <f t="shared" si="774"/>
        <v>#VALUE!</v>
      </c>
      <c r="OV59" s="300" t="e">
        <f t="shared" si="774"/>
        <v>#VALUE!</v>
      </c>
      <c r="OW59" s="300" t="e">
        <f t="shared" si="774"/>
        <v>#VALUE!</v>
      </c>
      <c r="OX59" s="300" t="e">
        <f t="shared" si="774"/>
        <v>#VALUE!</v>
      </c>
      <c r="OY59" s="300" t="e">
        <f t="shared" si="774"/>
        <v>#VALUE!</v>
      </c>
      <c r="OZ59" s="300" t="e">
        <f t="shared" si="774"/>
        <v>#VALUE!</v>
      </c>
      <c r="PA59" s="300" t="e">
        <f t="shared" si="774"/>
        <v>#VALUE!</v>
      </c>
      <c r="PB59" s="300" t="e">
        <f t="shared" si="774"/>
        <v>#VALUE!</v>
      </c>
      <c r="PC59" s="300" t="e">
        <f t="shared" si="774"/>
        <v>#VALUE!</v>
      </c>
      <c r="PD59" s="300" t="e">
        <f t="shared" si="774"/>
        <v>#VALUE!</v>
      </c>
      <c r="PE59" s="300" t="e">
        <f t="shared" si="774"/>
        <v>#VALUE!</v>
      </c>
      <c r="PF59" s="300" t="e">
        <f t="shared" si="774"/>
        <v>#VALUE!</v>
      </c>
      <c r="PG59" s="300" t="e">
        <f t="shared" si="774"/>
        <v>#VALUE!</v>
      </c>
      <c r="PH59" s="300" t="e">
        <f t="shared" si="774"/>
        <v>#VALUE!</v>
      </c>
      <c r="PI59" s="300" t="e">
        <f t="shared" si="774"/>
        <v>#VALUE!</v>
      </c>
      <c r="PJ59" s="300" t="e">
        <f t="shared" si="774"/>
        <v>#VALUE!</v>
      </c>
      <c r="PK59" s="300" t="e">
        <f t="shared" si="774"/>
        <v>#VALUE!</v>
      </c>
      <c r="PL59" s="300" t="e">
        <f t="shared" si="774"/>
        <v>#VALUE!</v>
      </c>
      <c r="PM59" s="300" t="e">
        <f t="shared" si="774"/>
        <v>#VALUE!</v>
      </c>
      <c r="PN59" s="300" t="e">
        <f t="shared" si="774"/>
        <v>#VALUE!</v>
      </c>
      <c r="PO59" s="300" t="e">
        <f t="shared" si="774"/>
        <v>#VALUE!</v>
      </c>
      <c r="PP59" s="300" t="e">
        <f t="shared" si="774"/>
        <v>#VALUE!</v>
      </c>
      <c r="PQ59" s="300" t="e">
        <f t="shared" si="774"/>
        <v>#VALUE!</v>
      </c>
      <c r="PR59" s="300" t="e">
        <f t="shared" si="774"/>
        <v>#VALUE!</v>
      </c>
      <c r="PS59" s="300" t="e">
        <f t="shared" si="774"/>
        <v>#VALUE!</v>
      </c>
      <c r="PT59" s="300" t="e">
        <f t="shared" si="774"/>
        <v>#VALUE!</v>
      </c>
      <c r="PU59" s="300" t="e">
        <f t="shared" si="774"/>
        <v>#VALUE!</v>
      </c>
      <c r="PV59" s="300" t="e">
        <f t="shared" si="774"/>
        <v>#VALUE!</v>
      </c>
      <c r="PW59" s="300" t="e">
        <f t="shared" si="774"/>
        <v>#VALUE!</v>
      </c>
      <c r="PX59" s="300" t="e">
        <f t="shared" si="774"/>
        <v>#VALUE!</v>
      </c>
      <c r="PY59" s="300" t="e">
        <f t="shared" si="774"/>
        <v>#VALUE!</v>
      </c>
      <c r="PZ59" s="300" t="e">
        <f t="shared" si="774"/>
        <v>#VALUE!</v>
      </c>
      <c r="QA59" s="300" t="e">
        <f t="shared" si="774"/>
        <v>#VALUE!</v>
      </c>
      <c r="QB59" s="300" t="e">
        <f t="shared" si="774"/>
        <v>#VALUE!</v>
      </c>
      <c r="QC59" s="300" t="e">
        <f t="shared" si="774"/>
        <v>#VALUE!</v>
      </c>
      <c r="QD59" s="300" t="e">
        <f t="shared" si="774"/>
        <v>#VALUE!</v>
      </c>
      <c r="QE59" s="300" t="e">
        <f t="shared" si="774"/>
        <v>#VALUE!</v>
      </c>
      <c r="QF59" s="308" t="e">
        <f t="shared" si="774"/>
        <v>#VALUE!</v>
      </c>
    </row>
    <row r="60" spans="1:448" ht="12.75" customHeight="1" thickBot="1">
      <c r="A60" s="172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49"/>
      <c r="Z60" s="349"/>
      <c r="AA60" s="195"/>
      <c r="AB60" s="195"/>
      <c r="AC60" s="195"/>
      <c r="AD60" s="195"/>
      <c r="AE60" s="195"/>
      <c r="AF60" s="5"/>
      <c r="AG60" s="5"/>
      <c r="AH60" s="5"/>
      <c r="AI60" s="5"/>
      <c r="AJ60" s="5"/>
      <c r="AK60" s="5"/>
      <c r="AL60" s="5"/>
      <c r="AM60" s="5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7"/>
      <c r="BQ60" s="173"/>
      <c r="BR60" s="4"/>
      <c r="BS60" s="4"/>
      <c r="BT60" s="6"/>
      <c r="BU60" s="6"/>
      <c r="BV60" s="6"/>
      <c r="BW60" s="6"/>
      <c r="BX60" s="6"/>
      <c r="BY60" s="6"/>
      <c r="CK60" s="4"/>
      <c r="CL60" s="4"/>
      <c r="CM60" s="10"/>
      <c r="CN60" s="10"/>
      <c r="CO60" s="10"/>
      <c r="CP60" s="10"/>
      <c r="CQ60" s="10"/>
      <c r="CR60" s="10"/>
      <c r="CS60" s="10"/>
      <c r="CT60" s="10"/>
      <c r="DR60" s="353"/>
      <c r="DS60" s="102" t="s">
        <v>7</v>
      </c>
      <c r="DT60" s="301" t="e">
        <f t="shared" si="762"/>
        <v>#VALUE!</v>
      </c>
      <c r="DU60" s="301" t="e">
        <f t="shared" si="762"/>
        <v>#VALUE!</v>
      </c>
      <c r="DV60" s="301" t="e">
        <f t="shared" si="762"/>
        <v>#VALUE!</v>
      </c>
      <c r="DW60" s="301" t="e">
        <f t="shared" si="762"/>
        <v>#VALUE!</v>
      </c>
      <c r="DX60" s="301" t="e">
        <f t="shared" si="762"/>
        <v>#VALUE!</v>
      </c>
      <c r="DY60" s="301" t="e">
        <f t="shared" si="762"/>
        <v>#VALUE!</v>
      </c>
      <c r="DZ60" s="301" t="e">
        <f t="shared" si="762"/>
        <v>#VALUE!</v>
      </c>
      <c r="EA60" s="301" t="e">
        <f t="shared" si="762"/>
        <v>#VALUE!</v>
      </c>
      <c r="EB60" s="301" t="e">
        <f t="shared" si="762"/>
        <v>#VALUE!</v>
      </c>
      <c r="EC60" s="301" t="e">
        <f t="shared" si="762"/>
        <v>#VALUE!</v>
      </c>
      <c r="ED60" s="301" t="e">
        <f t="shared" si="762"/>
        <v>#VALUE!</v>
      </c>
      <c r="EE60" s="301" t="e">
        <f t="shared" si="762"/>
        <v>#VALUE!</v>
      </c>
      <c r="EF60" s="301" t="e">
        <f t="shared" si="762"/>
        <v>#VALUE!</v>
      </c>
      <c r="EG60" s="301" t="e">
        <f t="shared" si="762"/>
        <v>#VALUE!</v>
      </c>
      <c r="EH60" s="301" t="e">
        <f t="shared" si="762"/>
        <v>#VALUE!</v>
      </c>
      <c r="EI60" s="301" t="e">
        <f t="shared" si="762"/>
        <v>#VALUE!</v>
      </c>
      <c r="EJ60" s="301" t="e">
        <f t="shared" si="762"/>
        <v>#VALUE!</v>
      </c>
      <c r="EK60" s="301" t="e">
        <f t="shared" si="762"/>
        <v>#VALUE!</v>
      </c>
      <c r="EL60" s="301" t="e">
        <f t="shared" si="762"/>
        <v>#VALUE!</v>
      </c>
      <c r="EM60" s="301" t="e">
        <f t="shared" si="762"/>
        <v>#VALUE!</v>
      </c>
      <c r="EN60" s="301" t="e">
        <f t="shared" si="762"/>
        <v>#VALUE!</v>
      </c>
      <c r="EO60" s="301" t="e">
        <f t="shared" si="762"/>
        <v>#VALUE!</v>
      </c>
      <c r="EP60" s="301" t="e">
        <f t="shared" si="762"/>
        <v>#VALUE!</v>
      </c>
      <c r="EQ60" s="301" t="e">
        <f t="shared" si="762"/>
        <v>#VALUE!</v>
      </c>
      <c r="ER60" s="301" t="e">
        <f t="shared" si="762"/>
        <v>#VALUE!</v>
      </c>
      <c r="ES60" s="301" t="e">
        <f t="shared" si="762"/>
        <v>#VALUE!</v>
      </c>
      <c r="ET60" s="301" t="e">
        <f t="shared" si="762"/>
        <v>#VALUE!</v>
      </c>
      <c r="EU60" s="301" t="e">
        <f t="shared" si="762"/>
        <v>#VALUE!</v>
      </c>
      <c r="EV60" s="301" t="e">
        <f t="shared" si="762"/>
        <v>#VALUE!</v>
      </c>
      <c r="EW60" s="301" t="e">
        <f t="shared" si="762"/>
        <v>#VALUE!</v>
      </c>
      <c r="EX60" s="301" t="e">
        <f t="shared" si="762"/>
        <v>#VALUE!</v>
      </c>
      <c r="EY60" s="301" t="e">
        <f t="shared" si="762"/>
        <v>#VALUE!</v>
      </c>
      <c r="EZ60" s="301" t="e">
        <f t="shared" si="762"/>
        <v>#VALUE!</v>
      </c>
      <c r="FA60" s="301" t="e">
        <f t="shared" si="762"/>
        <v>#VALUE!</v>
      </c>
      <c r="FB60" s="301" t="e">
        <f t="shared" si="762"/>
        <v>#VALUE!</v>
      </c>
      <c r="FC60" s="301" t="e">
        <f t="shared" si="762"/>
        <v>#VALUE!</v>
      </c>
      <c r="FD60" s="301" t="e">
        <f t="shared" si="762"/>
        <v>#VALUE!</v>
      </c>
      <c r="FE60" s="301" t="e">
        <f t="shared" si="762"/>
        <v>#VALUE!</v>
      </c>
      <c r="FF60" s="301" t="e">
        <f t="shared" si="762"/>
        <v>#VALUE!</v>
      </c>
      <c r="FG60" s="301" t="e">
        <f t="shared" si="762"/>
        <v>#VALUE!</v>
      </c>
      <c r="FH60" s="301" t="e">
        <f t="shared" si="762"/>
        <v>#VALUE!</v>
      </c>
      <c r="FI60" s="301" t="e">
        <f t="shared" si="762"/>
        <v>#VALUE!</v>
      </c>
      <c r="FJ60" s="301" t="e">
        <f t="shared" si="762"/>
        <v>#VALUE!</v>
      </c>
      <c r="FK60" s="301" t="e">
        <f t="shared" si="762"/>
        <v>#VALUE!</v>
      </c>
      <c r="FL60" s="301" t="e">
        <f t="shared" si="762"/>
        <v>#VALUE!</v>
      </c>
      <c r="FM60" s="301" t="e">
        <f t="shared" si="762"/>
        <v>#VALUE!</v>
      </c>
      <c r="FN60" s="301" t="e">
        <f t="shared" si="762"/>
        <v>#VALUE!</v>
      </c>
      <c r="FO60" s="301" t="e">
        <f t="shared" si="762"/>
        <v>#VALUE!</v>
      </c>
      <c r="FP60" s="301" t="e">
        <f t="shared" si="762"/>
        <v>#VALUE!</v>
      </c>
      <c r="FQ60" s="301" t="e">
        <f t="shared" si="762"/>
        <v>#VALUE!</v>
      </c>
      <c r="FR60" s="301" t="e">
        <f t="shared" si="762"/>
        <v>#VALUE!</v>
      </c>
      <c r="FS60" s="301" t="e">
        <f t="shared" si="762"/>
        <v>#VALUE!</v>
      </c>
      <c r="FT60" s="301" t="e">
        <f t="shared" si="762"/>
        <v>#VALUE!</v>
      </c>
      <c r="FU60" s="301" t="e">
        <f t="shared" si="762"/>
        <v>#VALUE!</v>
      </c>
      <c r="FV60" s="301" t="e">
        <f t="shared" si="762"/>
        <v>#VALUE!</v>
      </c>
      <c r="FW60" s="301" t="e">
        <f t="shared" si="762"/>
        <v>#VALUE!</v>
      </c>
      <c r="FX60" s="301" t="e">
        <f t="shared" si="762"/>
        <v>#VALUE!</v>
      </c>
      <c r="FY60" s="301" t="e">
        <f t="shared" si="762"/>
        <v>#VALUE!</v>
      </c>
      <c r="FZ60" s="301" t="e">
        <f t="shared" si="762"/>
        <v>#VALUE!</v>
      </c>
      <c r="GA60" s="301" t="e">
        <f t="shared" si="762"/>
        <v>#VALUE!</v>
      </c>
      <c r="GB60" s="301" t="e">
        <f t="shared" si="762"/>
        <v>#VALUE!</v>
      </c>
      <c r="GC60" s="301" t="e">
        <f t="shared" si="762"/>
        <v>#VALUE!</v>
      </c>
      <c r="GD60" s="301" t="e">
        <f t="shared" si="762"/>
        <v>#VALUE!</v>
      </c>
      <c r="GE60" s="301" t="e">
        <f t="shared" ref="GE60:IJ60" si="775">+IF($AE$8="4σ",GE50,IF($AE$8="3σ",IF(GE55="","",GE55)))</f>
        <v>#VALUE!</v>
      </c>
      <c r="GF60" s="301" t="e">
        <f t="shared" si="775"/>
        <v>#VALUE!</v>
      </c>
      <c r="GG60" s="301" t="e">
        <f t="shared" si="775"/>
        <v>#VALUE!</v>
      </c>
      <c r="GH60" s="301" t="e">
        <f t="shared" si="775"/>
        <v>#VALUE!</v>
      </c>
      <c r="GI60" s="301" t="e">
        <f t="shared" si="775"/>
        <v>#VALUE!</v>
      </c>
      <c r="GJ60" s="301" t="e">
        <f t="shared" si="775"/>
        <v>#VALUE!</v>
      </c>
      <c r="GK60" s="301" t="e">
        <f t="shared" si="775"/>
        <v>#VALUE!</v>
      </c>
      <c r="GL60" s="301" t="e">
        <f t="shared" si="775"/>
        <v>#VALUE!</v>
      </c>
      <c r="GM60" s="301" t="e">
        <f t="shared" si="775"/>
        <v>#VALUE!</v>
      </c>
      <c r="GN60" s="301" t="e">
        <f t="shared" si="775"/>
        <v>#VALUE!</v>
      </c>
      <c r="GO60" s="301" t="e">
        <f t="shared" si="775"/>
        <v>#VALUE!</v>
      </c>
      <c r="GP60" s="301" t="e">
        <f t="shared" si="775"/>
        <v>#VALUE!</v>
      </c>
      <c r="GQ60" s="301" t="e">
        <f t="shared" si="775"/>
        <v>#VALUE!</v>
      </c>
      <c r="GR60" s="301" t="e">
        <f t="shared" si="775"/>
        <v>#VALUE!</v>
      </c>
      <c r="GS60" s="301" t="e">
        <f t="shared" si="775"/>
        <v>#VALUE!</v>
      </c>
      <c r="GT60" s="301" t="e">
        <f t="shared" si="775"/>
        <v>#VALUE!</v>
      </c>
      <c r="GU60" s="301" t="e">
        <f t="shared" si="775"/>
        <v>#VALUE!</v>
      </c>
      <c r="GV60" s="301" t="e">
        <f t="shared" si="775"/>
        <v>#VALUE!</v>
      </c>
      <c r="GW60" s="301" t="e">
        <f t="shared" si="775"/>
        <v>#VALUE!</v>
      </c>
      <c r="GX60" s="301" t="e">
        <f t="shared" si="775"/>
        <v>#VALUE!</v>
      </c>
      <c r="GY60" s="301" t="e">
        <f t="shared" si="775"/>
        <v>#VALUE!</v>
      </c>
      <c r="GZ60" s="301" t="e">
        <f t="shared" si="775"/>
        <v>#VALUE!</v>
      </c>
      <c r="HA60" s="301" t="e">
        <f t="shared" si="775"/>
        <v>#VALUE!</v>
      </c>
      <c r="HB60" s="301" t="e">
        <f t="shared" si="775"/>
        <v>#VALUE!</v>
      </c>
      <c r="HC60" s="301" t="e">
        <f t="shared" si="775"/>
        <v>#VALUE!</v>
      </c>
      <c r="HD60" s="301" t="e">
        <f t="shared" si="775"/>
        <v>#VALUE!</v>
      </c>
      <c r="HE60" s="301" t="e">
        <f t="shared" si="775"/>
        <v>#VALUE!</v>
      </c>
      <c r="HF60" s="301" t="e">
        <f t="shared" si="775"/>
        <v>#VALUE!</v>
      </c>
      <c r="HG60" s="301" t="e">
        <f t="shared" si="775"/>
        <v>#VALUE!</v>
      </c>
      <c r="HH60" s="301" t="e">
        <f t="shared" si="775"/>
        <v>#VALUE!</v>
      </c>
      <c r="HI60" s="301" t="e">
        <f t="shared" si="775"/>
        <v>#VALUE!</v>
      </c>
      <c r="HJ60" s="301" t="e">
        <f t="shared" si="775"/>
        <v>#VALUE!</v>
      </c>
      <c r="HK60" s="301" t="e">
        <f t="shared" si="775"/>
        <v>#VALUE!</v>
      </c>
      <c r="HL60" s="301" t="e">
        <f t="shared" si="775"/>
        <v>#VALUE!</v>
      </c>
      <c r="HM60" s="301" t="e">
        <f t="shared" si="775"/>
        <v>#VALUE!</v>
      </c>
      <c r="HN60" s="301" t="e">
        <f t="shared" si="775"/>
        <v>#VALUE!</v>
      </c>
      <c r="HO60" s="301" t="e">
        <f t="shared" si="775"/>
        <v>#VALUE!</v>
      </c>
      <c r="HP60" s="301" t="e">
        <f t="shared" si="775"/>
        <v>#VALUE!</v>
      </c>
      <c r="HQ60" s="301" t="e">
        <f t="shared" si="775"/>
        <v>#VALUE!</v>
      </c>
      <c r="HR60" s="301" t="e">
        <f t="shared" si="775"/>
        <v>#VALUE!</v>
      </c>
      <c r="HS60" s="301" t="e">
        <f t="shared" si="775"/>
        <v>#VALUE!</v>
      </c>
      <c r="HT60" s="301" t="e">
        <f t="shared" si="775"/>
        <v>#VALUE!</v>
      </c>
      <c r="HU60" s="301" t="e">
        <f t="shared" si="775"/>
        <v>#VALUE!</v>
      </c>
      <c r="HV60" s="301" t="e">
        <f t="shared" si="775"/>
        <v>#VALUE!</v>
      </c>
      <c r="HW60" s="301" t="e">
        <f t="shared" si="775"/>
        <v>#VALUE!</v>
      </c>
      <c r="HX60" s="301" t="e">
        <f t="shared" si="775"/>
        <v>#VALUE!</v>
      </c>
      <c r="HY60" s="301" t="e">
        <f t="shared" si="775"/>
        <v>#VALUE!</v>
      </c>
      <c r="HZ60" s="301" t="e">
        <f t="shared" si="775"/>
        <v>#VALUE!</v>
      </c>
      <c r="IA60" s="301" t="e">
        <f t="shared" si="775"/>
        <v>#VALUE!</v>
      </c>
      <c r="IB60" s="301" t="e">
        <f t="shared" si="775"/>
        <v>#VALUE!</v>
      </c>
      <c r="IC60" s="301" t="e">
        <f t="shared" si="775"/>
        <v>#VALUE!</v>
      </c>
      <c r="ID60" s="301" t="e">
        <f t="shared" si="775"/>
        <v>#VALUE!</v>
      </c>
      <c r="IE60" s="301" t="e">
        <f t="shared" si="775"/>
        <v>#VALUE!</v>
      </c>
      <c r="IF60" s="301" t="e">
        <f t="shared" si="775"/>
        <v>#VALUE!</v>
      </c>
      <c r="IG60" s="301" t="e">
        <f t="shared" si="775"/>
        <v>#VALUE!</v>
      </c>
      <c r="IH60" s="301" t="e">
        <f t="shared" si="775"/>
        <v>#VALUE!</v>
      </c>
      <c r="II60" s="301" t="e">
        <f t="shared" si="775"/>
        <v>#VALUE!</v>
      </c>
      <c r="IJ60" s="301" t="e">
        <f t="shared" si="775"/>
        <v>#VALUE!</v>
      </c>
      <c r="IK60" s="301" t="e">
        <f>+IF($AE$8="4σ",IK50,IF($AE$8="3σ",IF(IK55="","",IK55)))</f>
        <v>#VALUE!</v>
      </c>
      <c r="IL60" s="301" t="e">
        <f t="shared" ref="IL60:JX60" si="776">+IF($AE$8="4σ",IL50,IF($AE$8="3σ",IF(IL55="","",IL55)))</f>
        <v>#VALUE!</v>
      </c>
      <c r="IM60" s="301" t="e">
        <f t="shared" si="776"/>
        <v>#VALUE!</v>
      </c>
      <c r="IN60" s="301" t="e">
        <f t="shared" si="776"/>
        <v>#VALUE!</v>
      </c>
      <c r="IO60" s="301" t="e">
        <f t="shared" si="776"/>
        <v>#VALUE!</v>
      </c>
      <c r="IP60" s="301" t="e">
        <f t="shared" si="776"/>
        <v>#VALUE!</v>
      </c>
      <c r="IQ60" s="301" t="e">
        <f t="shared" si="776"/>
        <v>#VALUE!</v>
      </c>
      <c r="IR60" s="301" t="e">
        <f t="shared" si="776"/>
        <v>#VALUE!</v>
      </c>
      <c r="IS60" s="301" t="e">
        <f t="shared" si="776"/>
        <v>#VALUE!</v>
      </c>
      <c r="IT60" s="301" t="e">
        <f t="shared" si="776"/>
        <v>#VALUE!</v>
      </c>
      <c r="IU60" s="301" t="e">
        <f t="shared" si="776"/>
        <v>#VALUE!</v>
      </c>
      <c r="IV60" s="301" t="e">
        <f t="shared" si="776"/>
        <v>#VALUE!</v>
      </c>
      <c r="IW60" s="301" t="e">
        <f t="shared" si="776"/>
        <v>#VALUE!</v>
      </c>
      <c r="IX60" s="301" t="e">
        <f t="shared" si="776"/>
        <v>#VALUE!</v>
      </c>
      <c r="IY60" s="301" t="e">
        <f t="shared" si="776"/>
        <v>#VALUE!</v>
      </c>
      <c r="IZ60" s="301" t="e">
        <f t="shared" si="776"/>
        <v>#VALUE!</v>
      </c>
      <c r="JA60" s="301" t="e">
        <f t="shared" si="776"/>
        <v>#VALUE!</v>
      </c>
      <c r="JB60" s="301" t="e">
        <f t="shared" si="776"/>
        <v>#VALUE!</v>
      </c>
      <c r="JC60" s="301" t="e">
        <f t="shared" si="776"/>
        <v>#VALUE!</v>
      </c>
      <c r="JD60" s="301" t="e">
        <f t="shared" si="776"/>
        <v>#VALUE!</v>
      </c>
      <c r="JE60" s="301" t="e">
        <f t="shared" si="776"/>
        <v>#VALUE!</v>
      </c>
      <c r="JF60" s="301" t="e">
        <f t="shared" si="776"/>
        <v>#VALUE!</v>
      </c>
      <c r="JG60" s="301" t="e">
        <f t="shared" si="776"/>
        <v>#VALUE!</v>
      </c>
      <c r="JH60" s="301" t="e">
        <f t="shared" si="776"/>
        <v>#VALUE!</v>
      </c>
      <c r="JI60" s="301" t="e">
        <f t="shared" si="776"/>
        <v>#VALUE!</v>
      </c>
      <c r="JJ60" s="301" t="e">
        <f t="shared" si="776"/>
        <v>#VALUE!</v>
      </c>
      <c r="JK60" s="301" t="e">
        <f t="shared" si="776"/>
        <v>#VALUE!</v>
      </c>
      <c r="JL60" s="301" t="e">
        <f t="shared" si="776"/>
        <v>#VALUE!</v>
      </c>
      <c r="JM60" s="301" t="e">
        <f t="shared" si="776"/>
        <v>#VALUE!</v>
      </c>
      <c r="JN60" s="301" t="e">
        <f t="shared" si="776"/>
        <v>#VALUE!</v>
      </c>
      <c r="JO60" s="301" t="e">
        <f t="shared" si="776"/>
        <v>#VALUE!</v>
      </c>
      <c r="JP60" s="301" t="e">
        <f t="shared" si="776"/>
        <v>#VALUE!</v>
      </c>
      <c r="JQ60" s="301" t="e">
        <f t="shared" si="776"/>
        <v>#VALUE!</v>
      </c>
      <c r="JR60" s="301" t="e">
        <f t="shared" si="776"/>
        <v>#VALUE!</v>
      </c>
      <c r="JS60" s="301" t="e">
        <f t="shared" si="776"/>
        <v>#VALUE!</v>
      </c>
      <c r="JT60" s="301" t="e">
        <f t="shared" si="776"/>
        <v>#VALUE!</v>
      </c>
      <c r="JU60" s="301" t="e">
        <f t="shared" si="776"/>
        <v>#VALUE!</v>
      </c>
      <c r="JV60" s="301" t="e">
        <f t="shared" si="776"/>
        <v>#VALUE!</v>
      </c>
      <c r="JW60" s="301" t="e">
        <f t="shared" si="776"/>
        <v>#VALUE!</v>
      </c>
      <c r="JX60" s="309" t="e">
        <f t="shared" si="776"/>
        <v>#VALUE!</v>
      </c>
      <c r="JZ60" s="353"/>
      <c r="KA60" s="102" t="s">
        <v>7</v>
      </c>
      <c r="KB60" s="301" t="e">
        <f t="shared" ref="KB60:MM60" si="777">+IF($AE$8="4σ",KB50,IF($AE$8="3σ",IF(KB55="","",KB55)))</f>
        <v>#VALUE!</v>
      </c>
      <c r="KC60" s="301" t="e">
        <f t="shared" si="777"/>
        <v>#VALUE!</v>
      </c>
      <c r="KD60" s="301" t="e">
        <f t="shared" si="777"/>
        <v>#VALUE!</v>
      </c>
      <c r="KE60" s="301" t="e">
        <f t="shared" si="777"/>
        <v>#VALUE!</v>
      </c>
      <c r="KF60" s="301" t="e">
        <f t="shared" si="777"/>
        <v>#VALUE!</v>
      </c>
      <c r="KG60" s="301" t="e">
        <f t="shared" si="777"/>
        <v>#VALUE!</v>
      </c>
      <c r="KH60" s="301" t="e">
        <f t="shared" si="777"/>
        <v>#VALUE!</v>
      </c>
      <c r="KI60" s="301" t="e">
        <f t="shared" si="777"/>
        <v>#VALUE!</v>
      </c>
      <c r="KJ60" s="301" t="e">
        <f t="shared" si="777"/>
        <v>#VALUE!</v>
      </c>
      <c r="KK60" s="301" t="e">
        <f t="shared" si="777"/>
        <v>#VALUE!</v>
      </c>
      <c r="KL60" s="301" t="e">
        <f t="shared" si="777"/>
        <v>#VALUE!</v>
      </c>
      <c r="KM60" s="301" t="e">
        <f t="shared" si="777"/>
        <v>#VALUE!</v>
      </c>
      <c r="KN60" s="301" t="e">
        <f t="shared" si="777"/>
        <v>#VALUE!</v>
      </c>
      <c r="KO60" s="301" t="e">
        <f t="shared" si="777"/>
        <v>#VALUE!</v>
      </c>
      <c r="KP60" s="301" t="e">
        <f t="shared" si="777"/>
        <v>#VALUE!</v>
      </c>
      <c r="KQ60" s="301" t="e">
        <f t="shared" si="777"/>
        <v>#VALUE!</v>
      </c>
      <c r="KR60" s="301" t="e">
        <f t="shared" si="777"/>
        <v>#VALUE!</v>
      </c>
      <c r="KS60" s="301" t="e">
        <f t="shared" si="777"/>
        <v>#VALUE!</v>
      </c>
      <c r="KT60" s="301" t="e">
        <f t="shared" si="777"/>
        <v>#VALUE!</v>
      </c>
      <c r="KU60" s="301" t="e">
        <f t="shared" si="777"/>
        <v>#VALUE!</v>
      </c>
      <c r="KV60" s="301" t="e">
        <f t="shared" si="777"/>
        <v>#VALUE!</v>
      </c>
      <c r="KW60" s="301" t="e">
        <f t="shared" si="777"/>
        <v>#VALUE!</v>
      </c>
      <c r="KX60" s="301" t="e">
        <f t="shared" si="777"/>
        <v>#VALUE!</v>
      </c>
      <c r="KY60" s="301" t="e">
        <f t="shared" si="777"/>
        <v>#VALUE!</v>
      </c>
      <c r="KZ60" s="301" t="e">
        <f t="shared" si="777"/>
        <v>#VALUE!</v>
      </c>
      <c r="LA60" s="301" t="e">
        <f t="shared" si="777"/>
        <v>#VALUE!</v>
      </c>
      <c r="LB60" s="301" t="e">
        <f t="shared" si="777"/>
        <v>#VALUE!</v>
      </c>
      <c r="LC60" s="301" t="e">
        <f t="shared" si="777"/>
        <v>#VALUE!</v>
      </c>
      <c r="LD60" s="301" t="e">
        <f t="shared" si="777"/>
        <v>#VALUE!</v>
      </c>
      <c r="LE60" s="301" t="e">
        <f t="shared" si="777"/>
        <v>#VALUE!</v>
      </c>
      <c r="LF60" s="301" t="e">
        <f t="shared" si="777"/>
        <v>#VALUE!</v>
      </c>
      <c r="LG60" s="301" t="e">
        <f t="shared" si="777"/>
        <v>#VALUE!</v>
      </c>
      <c r="LH60" s="301" t="e">
        <f t="shared" si="777"/>
        <v>#VALUE!</v>
      </c>
      <c r="LI60" s="301" t="e">
        <f t="shared" si="777"/>
        <v>#VALUE!</v>
      </c>
      <c r="LJ60" s="301" t="e">
        <f t="shared" si="777"/>
        <v>#VALUE!</v>
      </c>
      <c r="LK60" s="301" t="e">
        <f t="shared" si="777"/>
        <v>#VALUE!</v>
      </c>
      <c r="LL60" s="301" t="e">
        <f t="shared" si="777"/>
        <v>#VALUE!</v>
      </c>
      <c r="LM60" s="301" t="e">
        <f t="shared" si="777"/>
        <v>#VALUE!</v>
      </c>
      <c r="LN60" s="301" t="e">
        <f t="shared" si="777"/>
        <v>#VALUE!</v>
      </c>
      <c r="LO60" s="301" t="e">
        <f t="shared" si="777"/>
        <v>#VALUE!</v>
      </c>
      <c r="LP60" s="301" t="e">
        <f t="shared" si="777"/>
        <v>#VALUE!</v>
      </c>
      <c r="LQ60" s="301" t="e">
        <f t="shared" si="777"/>
        <v>#VALUE!</v>
      </c>
      <c r="LR60" s="301" t="e">
        <f t="shared" si="777"/>
        <v>#VALUE!</v>
      </c>
      <c r="LS60" s="301" t="e">
        <f t="shared" si="777"/>
        <v>#VALUE!</v>
      </c>
      <c r="LT60" s="301" t="e">
        <f t="shared" si="777"/>
        <v>#VALUE!</v>
      </c>
      <c r="LU60" s="301" t="e">
        <f t="shared" si="777"/>
        <v>#VALUE!</v>
      </c>
      <c r="LV60" s="301" t="e">
        <f t="shared" si="777"/>
        <v>#VALUE!</v>
      </c>
      <c r="LW60" s="301" t="e">
        <f t="shared" si="777"/>
        <v>#VALUE!</v>
      </c>
      <c r="LX60" s="301" t="e">
        <f t="shared" si="777"/>
        <v>#VALUE!</v>
      </c>
      <c r="LY60" s="301" t="e">
        <f t="shared" si="777"/>
        <v>#VALUE!</v>
      </c>
      <c r="LZ60" s="301" t="e">
        <f t="shared" si="777"/>
        <v>#VALUE!</v>
      </c>
      <c r="MA60" s="301" t="e">
        <f t="shared" si="777"/>
        <v>#VALUE!</v>
      </c>
      <c r="MB60" s="301" t="e">
        <f t="shared" si="777"/>
        <v>#VALUE!</v>
      </c>
      <c r="MC60" s="301" t="e">
        <f t="shared" si="777"/>
        <v>#VALUE!</v>
      </c>
      <c r="MD60" s="301" t="e">
        <f t="shared" si="777"/>
        <v>#VALUE!</v>
      </c>
      <c r="ME60" s="301" t="e">
        <f t="shared" si="777"/>
        <v>#VALUE!</v>
      </c>
      <c r="MF60" s="301" t="e">
        <f t="shared" si="777"/>
        <v>#VALUE!</v>
      </c>
      <c r="MG60" s="301" t="e">
        <f t="shared" si="777"/>
        <v>#VALUE!</v>
      </c>
      <c r="MH60" s="301" t="e">
        <f t="shared" si="777"/>
        <v>#VALUE!</v>
      </c>
      <c r="MI60" s="301" t="e">
        <f t="shared" si="777"/>
        <v>#VALUE!</v>
      </c>
      <c r="MJ60" s="301" t="e">
        <f t="shared" si="777"/>
        <v>#VALUE!</v>
      </c>
      <c r="MK60" s="301" t="e">
        <f t="shared" si="777"/>
        <v>#VALUE!</v>
      </c>
      <c r="ML60" s="301" t="e">
        <f t="shared" si="777"/>
        <v>#VALUE!</v>
      </c>
      <c r="MM60" s="301" t="e">
        <f t="shared" si="777"/>
        <v>#VALUE!</v>
      </c>
      <c r="MN60" s="301" t="e">
        <f t="shared" ref="MN60:OR60" si="778">+IF($AE$8="4σ",MN50,IF($AE$8="3σ",IF(MN55="","",MN55)))</f>
        <v>#VALUE!</v>
      </c>
      <c r="MO60" s="301" t="e">
        <f t="shared" si="778"/>
        <v>#VALUE!</v>
      </c>
      <c r="MP60" s="301" t="e">
        <f t="shared" si="778"/>
        <v>#VALUE!</v>
      </c>
      <c r="MQ60" s="301" t="e">
        <f t="shared" si="778"/>
        <v>#VALUE!</v>
      </c>
      <c r="MR60" s="301" t="e">
        <f t="shared" si="778"/>
        <v>#VALUE!</v>
      </c>
      <c r="MS60" s="301" t="e">
        <f t="shared" si="778"/>
        <v>#VALUE!</v>
      </c>
      <c r="MT60" s="301" t="e">
        <f t="shared" si="778"/>
        <v>#VALUE!</v>
      </c>
      <c r="MU60" s="301" t="e">
        <f t="shared" si="778"/>
        <v>#VALUE!</v>
      </c>
      <c r="MV60" s="301" t="e">
        <f t="shared" si="778"/>
        <v>#VALUE!</v>
      </c>
      <c r="MW60" s="301" t="e">
        <f t="shared" si="778"/>
        <v>#VALUE!</v>
      </c>
      <c r="MX60" s="301" t="e">
        <f t="shared" si="778"/>
        <v>#VALUE!</v>
      </c>
      <c r="MY60" s="301" t="e">
        <f t="shared" si="778"/>
        <v>#VALUE!</v>
      </c>
      <c r="MZ60" s="301" t="e">
        <f t="shared" si="778"/>
        <v>#VALUE!</v>
      </c>
      <c r="NA60" s="301" t="e">
        <f t="shared" si="778"/>
        <v>#VALUE!</v>
      </c>
      <c r="NB60" s="301" t="e">
        <f t="shared" si="778"/>
        <v>#VALUE!</v>
      </c>
      <c r="NC60" s="301" t="e">
        <f t="shared" si="778"/>
        <v>#VALUE!</v>
      </c>
      <c r="ND60" s="301" t="e">
        <f t="shared" si="778"/>
        <v>#VALUE!</v>
      </c>
      <c r="NE60" s="301" t="e">
        <f t="shared" si="778"/>
        <v>#VALUE!</v>
      </c>
      <c r="NF60" s="301" t="e">
        <f t="shared" si="778"/>
        <v>#VALUE!</v>
      </c>
      <c r="NG60" s="301" t="e">
        <f t="shared" si="778"/>
        <v>#VALUE!</v>
      </c>
      <c r="NH60" s="301" t="e">
        <f t="shared" si="778"/>
        <v>#VALUE!</v>
      </c>
      <c r="NI60" s="301" t="e">
        <f t="shared" si="778"/>
        <v>#VALUE!</v>
      </c>
      <c r="NJ60" s="301" t="e">
        <f t="shared" si="778"/>
        <v>#VALUE!</v>
      </c>
      <c r="NK60" s="301" t="e">
        <f t="shared" si="778"/>
        <v>#VALUE!</v>
      </c>
      <c r="NL60" s="301" t="e">
        <f t="shared" si="778"/>
        <v>#VALUE!</v>
      </c>
      <c r="NM60" s="301" t="e">
        <f t="shared" si="778"/>
        <v>#VALUE!</v>
      </c>
      <c r="NN60" s="301" t="e">
        <f t="shared" si="778"/>
        <v>#VALUE!</v>
      </c>
      <c r="NO60" s="301" t="e">
        <f t="shared" si="778"/>
        <v>#VALUE!</v>
      </c>
      <c r="NP60" s="301" t="e">
        <f t="shared" si="778"/>
        <v>#VALUE!</v>
      </c>
      <c r="NQ60" s="301" t="e">
        <f t="shared" si="778"/>
        <v>#VALUE!</v>
      </c>
      <c r="NR60" s="301" t="e">
        <f t="shared" si="778"/>
        <v>#VALUE!</v>
      </c>
      <c r="NS60" s="301" t="e">
        <f t="shared" si="778"/>
        <v>#VALUE!</v>
      </c>
      <c r="NT60" s="301" t="e">
        <f t="shared" si="778"/>
        <v>#VALUE!</v>
      </c>
      <c r="NU60" s="301" t="e">
        <f t="shared" si="778"/>
        <v>#VALUE!</v>
      </c>
      <c r="NV60" s="301" t="e">
        <f t="shared" si="778"/>
        <v>#VALUE!</v>
      </c>
      <c r="NW60" s="301" t="e">
        <f t="shared" si="778"/>
        <v>#VALUE!</v>
      </c>
      <c r="NX60" s="301" t="e">
        <f t="shared" si="778"/>
        <v>#VALUE!</v>
      </c>
      <c r="NY60" s="301" t="e">
        <f t="shared" si="778"/>
        <v>#VALUE!</v>
      </c>
      <c r="NZ60" s="301" t="e">
        <f t="shared" si="778"/>
        <v>#VALUE!</v>
      </c>
      <c r="OA60" s="301" t="e">
        <f t="shared" si="778"/>
        <v>#VALUE!</v>
      </c>
      <c r="OB60" s="301" t="e">
        <f t="shared" si="778"/>
        <v>#VALUE!</v>
      </c>
      <c r="OC60" s="301" t="e">
        <f t="shared" si="778"/>
        <v>#VALUE!</v>
      </c>
      <c r="OD60" s="301" t="e">
        <f t="shared" si="778"/>
        <v>#VALUE!</v>
      </c>
      <c r="OE60" s="301" t="e">
        <f t="shared" si="778"/>
        <v>#VALUE!</v>
      </c>
      <c r="OF60" s="301" t="e">
        <f t="shared" si="778"/>
        <v>#VALUE!</v>
      </c>
      <c r="OG60" s="301" t="e">
        <f t="shared" si="778"/>
        <v>#VALUE!</v>
      </c>
      <c r="OH60" s="301" t="e">
        <f t="shared" si="778"/>
        <v>#VALUE!</v>
      </c>
      <c r="OI60" s="301" t="e">
        <f t="shared" si="778"/>
        <v>#VALUE!</v>
      </c>
      <c r="OJ60" s="301" t="e">
        <f t="shared" si="778"/>
        <v>#VALUE!</v>
      </c>
      <c r="OK60" s="301" t="e">
        <f t="shared" si="778"/>
        <v>#VALUE!</v>
      </c>
      <c r="OL60" s="301" t="e">
        <f t="shared" si="778"/>
        <v>#VALUE!</v>
      </c>
      <c r="OM60" s="301" t="e">
        <f t="shared" si="778"/>
        <v>#VALUE!</v>
      </c>
      <c r="ON60" s="301" t="e">
        <f t="shared" si="778"/>
        <v>#VALUE!</v>
      </c>
      <c r="OO60" s="301" t="e">
        <f t="shared" si="778"/>
        <v>#VALUE!</v>
      </c>
      <c r="OP60" s="301" t="e">
        <f t="shared" si="778"/>
        <v>#VALUE!</v>
      </c>
      <c r="OQ60" s="301" t="e">
        <f t="shared" si="778"/>
        <v>#VALUE!</v>
      </c>
      <c r="OR60" s="301" t="e">
        <f t="shared" si="778"/>
        <v>#VALUE!</v>
      </c>
      <c r="OS60" s="301" t="e">
        <f>+IF($AE$8="4σ",OS50,IF($AE$8="3σ",IF(OS55="","",OS55)))</f>
        <v>#VALUE!</v>
      </c>
      <c r="OT60" s="301" t="e">
        <f t="shared" ref="OT60:QF60" si="779">+IF($AE$8="4σ",OT50,IF($AE$8="3σ",IF(OT55="","",OT55)))</f>
        <v>#VALUE!</v>
      </c>
      <c r="OU60" s="301" t="e">
        <f t="shared" si="779"/>
        <v>#VALUE!</v>
      </c>
      <c r="OV60" s="301" t="e">
        <f t="shared" si="779"/>
        <v>#VALUE!</v>
      </c>
      <c r="OW60" s="301" t="e">
        <f t="shared" si="779"/>
        <v>#VALUE!</v>
      </c>
      <c r="OX60" s="301" t="e">
        <f t="shared" si="779"/>
        <v>#VALUE!</v>
      </c>
      <c r="OY60" s="301" t="e">
        <f t="shared" si="779"/>
        <v>#VALUE!</v>
      </c>
      <c r="OZ60" s="301" t="e">
        <f t="shared" si="779"/>
        <v>#VALUE!</v>
      </c>
      <c r="PA60" s="301" t="e">
        <f t="shared" si="779"/>
        <v>#VALUE!</v>
      </c>
      <c r="PB60" s="301" t="e">
        <f t="shared" si="779"/>
        <v>#VALUE!</v>
      </c>
      <c r="PC60" s="301" t="e">
        <f t="shared" si="779"/>
        <v>#VALUE!</v>
      </c>
      <c r="PD60" s="301" t="e">
        <f t="shared" si="779"/>
        <v>#VALUE!</v>
      </c>
      <c r="PE60" s="301" t="e">
        <f t="shared" si="779"/>
        <v>#VALUE!</v>
      </c>
      <c r="PF60" s="301" t="e">
        <f t="shared" si="779"/>
        <v>#VALUE!</v>
      </c>
      <c r="PG60" s="301" t="e">
        <f t="shared" si="779"/>
        <v>#VALUE!</v>
      </c>
      <c r="PH60" s="301" t="e">
        <f t="shared" si="779"/>
        <v>#VALUE!</v>
      </c>
      <c r="PI60" s="301" t="e">
        <f t="shared" si="779"/>
        <v>#VALUE!</v>
      </c>
      <c r="PJ60" s="301" t="e">
        <f t="shared" si="779"/>
        <v>#VALUE!</v>
      </c>
      <c r="PK60" s="301" t="e">
        <f t="shared" si="779"/>
        <v>#VALUE!</v>
      </c>
      <c r="PL60" s="301" t="e">
        <f t="shared" si="779"/>
        <v>#VALUE!</v>
      </c>
      <c r="PM60" s="301" t="e">
        <f t="shared" si="779"/>
        <v>#VALUE!</v>
      </c>
      <c r="PN60" s="301" t="e">
        <f t="shared" si="779"/>
        <v>#VALUE!</v>
      </c>
      <c r="PO60" s="301" t="e">
        <f t="shared" si="779"/>
        <v>#VALUE!</v>
      </c>
      <c r="PP60" s="301" t="e">
        <f t="shared" si="779"/>
        <v>#VALUE!</v>
      </c>
      <c r="PQ60" s="301" t="e">
        <f t="shared" si="779"/>
        <v>#VALUE!</v>
      </c>
      <c r="PR60" s="301" t="e">
        <f t="shared" si="779"/>
        <v>#VALUE!</v>
      </c>
      <c r="PS60" s="301" t="e">
        <f t="shared" si="779"/>
        <v>#VALUE!</v>
      </c>
      <c r="PT60" s="301" t="e">
        <f t="shared" si="779"/>
        <v>#VALUE!</v>
      </c>
      <c r="PU60" s="301" t="e">
        <f t="shared" si="779"/>
        <v>#VALUE!</v>
      </c>
      <c r="PV60" s="301" t="e">
        <f t="shared" si="779"/>
        <v>#VALUE!</v>
      </c>
      <c r="PW60" s="301" t="e">
        <f t="shared" si="779"/>
        <v>#VALUE!</v>
      </c>
      <c r="PX60" s="301" t="e">
        <f t="shared" si="779"/>
        <v>#VALUE!</v>
      </c>
      <c r="PY60" s="301" t="e">
        <f t="shared" si="779"/>
        <v>#VALUE!</v>
      </c>
      <c r="PZ60" s="301" t="e">
        <f t="shared" si="779"/>
        <v>#VALUE!</v>
      </c>
      <c r="QA60" s="301" t="e">
        <f t="shared" si="779"/>
        <v>#VALUE!</v>
      </c>
      <c r="QB60" s="301" t="e">
        <f t="shared" si="779"/>
        <v>#VALUE!</v>
      </c>
      <c r="QC60" s="301" t="e">
        <f t="shared" si="779"/>
        <v>#VALUE!</v>
      </c>
      <c r="QD60" s="301" t="e">
        <f t="shared" si="779"/>
        <v>#VALUE!</v>
      </c>
      <c r="QE60" s="301" t="e">
        <f t="shared" si="779"/>
        <v>#VALUE!</v>
      </c>
      <c r="QF60" s="309" t="e">
        <f t="shared" si="779"/>
        <v>#VALUE!</v>
      </c>
    </row>
    <row r="61" spans="1:448" ht="12.75" customHeight="1">
      <c r="A61" s="172"/>
      <c r="B61" s="9"/>
      <c r="C61" s="4"/>
      <c r="D61" s="4"/>
      <c r="E61" s="4"/>
      <c r="F61" s="4"/>
      <c r="G61" s="4"/>
      <c r="H61" s="4"/>
      <c r="I61" s="5"/>
      <c r="J61" s="4"/>
      <c r="K61" s="4"/>
      <c r="L61" s="4"/>
      <c r="M61" s="4"/>
      <c r="N61" s="4"/>
      <c r="O61" s="8"/>
      <c r="P61" s="4"/>
      <c r="Q61" s="4"/>
      <c r="R61" s="4"/>
      <c r="S61" s="4"/>
      <c r="T61" s="4"/>
      <c r="U61" s="4"/>
      <c r="V61" s="4"/>
      <c r="W61" s="4"/>
      <c r="X61" s="4"/>
      <c r="Y61" s="349"/>
      <c r="Z61" s="349"/>
      <c r="AA61" s="195"/>
      <c r="AB61" s="195"/>
      <c r="AC61" s="195"/>
      <c r="AD61" s="195"/>
      <c r="AE61" s="195"/>
      <c r="AF61" s="5"/>
      <c r="AG61" s="5"/>
      <c r="AH61" s="5"/>
      <c r="AI61" s="5"/>
      <c r="AJ61" s="5"/>
      <c r="AK61" s="5"/>
      <c r="AL61" s="5"/>
      <c r="AM61" s="5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204"/>
      <c r="BQ61" s="221"/>
      <c r="BR61" s="6"/>
      <c r="BS61" s="6"/>
      <c r="BT61" s="6"/>
      <c r="BU61" s="6"/>
      <c r="BV61" s="6"/>
      <c r="BW61" s="6"/>
      <c r="BX61" s="6"/>
      <c r="BY61" s="6"/>
      <c r="CK61" s="4"/>
      <c r="CL61" s="4"/>
      <c r="CM61" s="10"/>
      <c r="CN61" s="10"/>
      <c r="CO61" s="10"/>
      <c r="CP61" s="10"/>
      <c r="DR61" s="9"/>
      <c r="DS61" s="4"/>
      <c r="DT61" s="4"/>
      <c r="DU61" s="4"/>
      <c r="DV61" s="310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7"/>
      <c r="JZ61" s="9"/>
      <c r="KA61" s="4"/>
      <c r="KB61" s="4"/>
      <c r="KC61" s="4"/>
      <c r="KD61" s="310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7"/>
    </row>
    <row r="62" spans="1:448" ht="12.75" customHeight="1">
      <c r="A62" s="172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349"/>
      <c r="Z62" s="349"/>
      <c r="AA62" s="195"/>
      <c r="AB62" s="195"/>
      <c r="AC62" s="195"/>
      <c r="AD62" s="195"/>
      <c r="AE62" s="195"/>
      <c r="AF62" s="5"/>
      <c r="AG62" s="5"/>
      <c r="AH62" s="5"/>
      <c r="AI62" s="5"/>
      <c r="AJ62" s="5"/>
      <c r="AK62" s="5"/>
      <c r="AL62" s="5"/>
      <c r="AM62" s="5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204"/>
      <c r="BQ62" s="221"/>
      <c r="BR62" s="6"/>
      <c r="BS62" s="6"/>
      <c r="BT62" s="6"/>
      <c r="BU62" s="6"/>
      <c r="BV62" s="6"/>
      <c r="BW62" s="6"/>
      <c r="BX62" s="6"/>
      <c r="BY62" s="6"/>
      <c r="CE62" s="4"/>
      <c r="CK62" s="4"/>
      <c r="CL62" s="4"/>
      <c r="CM62" s="5"/>
      <c r="CN62" s="5"/>
      <c r="CO62" s="5"/>
      <c r="CP62" s="5"/>
      <c r="DR62" s="311" t="s">
        <v>92</v>
      </c>
      <c r="DS62" s="284" t="s">
        <v>200</v>
      </c>
      <c r="DT62" s="4"/>
      <c r="DU62" s="4"/>
      <c r="DV62" s="304" t="s">
        <v>192</v>
      </c>
      <c r="DW62" s="305" t="s">
        <v>7</v>
      </c>
      <c r="DX62" s="305" t="s">
        <v>8</v>
      </c>
      <c r="DY62" s="305" t="s">
        <v>218</v>
      </c>
      <c r="DZ62" s="305" t="s">
        <v>219</v>
      </c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7"/>
      <c r="JZ62" s="311" t="s">
        <v>92</v>
      </c>
      <c r="KA62" s="284" t="s">
        <v>200</v>
      </c>
      <c r="KB62" s="4"/>
      <c r="KC62" s="4"/>
      <c r="KD62" s="304" t="s">
        <v>192</v>
      </c>
      <c r="KE62" s="305" t="s">
        <v>7</v>
      </c>
      <c r="KF62" s="305" t="s">
        <v>8</v>
      </c>
      <c r="KG62" s="305" t="s">
        <v>218</v>
      </c>
      <c r="KH62" s="305" t="s">
        <v>219</v>
      </c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7"/>
    </row>
    <row r="63" spans="1:448" ht="12.75" customHeight="1">
      <c r="A63" s="172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349"/>
      <c r="Z63" s="349"/>
      <c r="AA63" s="195"/>
      <c r="AB63" s="195"/>
      <c r="AC63" s="195"/>
      <c r="AD63" s="195"/>
      <c r="AE63" s="195"/>
      <c r="AF63" s="5"/>
      <c r="AG63" s="5"/>
      <c r="AH63" s="5"/>
      <c r="AI63" s="5"/>
      <c r="AJ63" s="5"/>
      <c r="AK63" s="5"/>
      <c r="AL63" s="5"/>
      <c r="AM63" s="5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204"/>
      <c r="BQ63" s="221"/>
      <c r="BR63" s="6"/>
      <c r="BS63" s="6"/>
      <c r="BT63" s="6"/>
      <c r="BU63" s="6"/>
      <c r="BV63" s="6"/>
      <c r="BW63" s="6"/>
      <c r="BX63" s="6"/>
      <c r="BY63" s="6"/>
      <c r="CK63" s="4"/>
      <c r="CL63" s="4"/>
      <c r="CM63" s="10"/>
      <c r="CN63" s="10"/>
      <c r="CO63" s="10"/>
      <c r="CP63" s="10"/>
      <c r="DR63" s="312" t="e">
        <f>+DS75+DS84</f>
        <v>#VALUE!</v>
      </c>
      <c r="DS63" s="19" cm="1">
        <f t="array" ref="DS63:DS64">+FREQUENCY(G13:G42,DR63:DR68)</f>
        <v>0</v>
      </c>
      <c r="DT63" s="4"/>
      <c r="DU63" s="4"/>
      <c r="DV63" s="303" t="e">
        <f>+DS74</f>
        <v>#DIV/0!</v>
      </c>
      <c r="DW63" s="303">
        <f>+DS77</f>
        <v>16</v>
      </c>
      <c r="DX63" s="303">
        <f>+DS78</f>
        <v>10</v>
      </c>
      <c r="DY63" s="302">
        <f>+IF(DW63="","",0)</f>
        <v>0</v>
      </c>
      <c r="DZ63" s="302">
        <f>+IF(DX63="","",0)</f>
        <v>0</v>
      </c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7"/>
      <c r="JZ63" s="312" t="e">
        <f>+KA75+KA84</f>
        <v>#VALUE!</v>
      </c>
      <c r="KA63" s="19" cm="1">
        <f t="array" ref="KA63:KA64">+FREQUENCY(I13:I42,JZ63:JZ68)</f>
        <v>0</v>
      </c>
      <c r="KB63" s="4"/>
      <c r="KC63" s="4"/>
      <c r="KD63" s="303" t="e">
        <f>+KA74</f>
        <v>#DIV/0!</v>
      </c>
      <c r="KE63" s="303">
        <f>+KA77</f>
        <v>16</v>
      </c>
      <c r="KF63" s="303">
        <f>+KA78</f>
        <v>10</v>
      </c>
      <c r="KG63" s="302">
        <f>+IF(KE63="","",0)</f>
        <v>0</v>
      </c>
      <c r="KH63" s="302">
        <f>+IF(KF63="","",0)</f>
        <v>0</v>
      </c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7"/>
    </row>
    <row r="64" spans="1:448" ht="12.75" customHeight="1">
      <c r="A64" s="172"/>
      <c r="B64" s="9"/>
      <c r="C64" s="4"/>
      <c r="D64" s="4"/>
      <c r="E64" s="4"/>
      <c r="F64" s="4"/>
      <c r="G64" s="4"/>
      <c r="H64" s="4"/>
      <c r="I64" s="5"/>
      <c r="J64" s="4"/>
      <c r="K64" s="4"/>
      <c r="L64" s="4"/>
      <c r="M64" s="4"/>
      <c r="N64" s="4"/>
      <c r="O64" s="8"/>
      <c r="P64" s="4"/>
      <c r="Q64" s="4"/>
      <c r="R64" s="4"/>
      <c r="S64" s="4"/>
      <c r="T64" s="4"/>
      <c r="U64" s="4"/>
      <c r="V64" s="4"/>
      <c r="W64" s="4"/>
      <c r="X64" s="4"/>
      <c r="Y64" s="349"/>
      <c r="Z64" s="349"/>
      <c r="AA64" s="195"/>
      <c r="AB64" s="195"/>
      <c r="AC64" s="195"/>
      <c r="AD64" s="195"/>
      <c r="AE64" s="195"/>
      <c r="AF64" s="5"/>
      <c r="AG64" s="5"/>
      <c r="AH64" s="5"/>
      <c r="AI64" s="5"/>
      <c r="AJ64" s="5"/>
      <c r="AK64" s="5"/>
      <c r="AL64" s="5"/>
      <c r="AM64" s="5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204"/>
      <c r="BQ64" s="221"/>
      <c r="BR64" s="6"/>
      <c r="BS64" s="6"/>
      <c r="BT64" s="6"/>
      <c r="BU64" s="6"/>
      <c r="BV64" s="6"/>
      <c r="BW64" s="6"/>
      <c r="BX64" s="6"/>
      <c r="BY64" s="6"/>
      <c r="CK64" s="4"/>
      <c r="CL64" s="4"/>
      <c r="CM64" s="10"/>
      <c r="CN64" s="10"/>
      <c r="CO64" s="10"/>
      <c r="CP64" s="10"/>
      <c r="DR64" s="312" t="e">
        <f>+DR63+$DS$41</f>
        <v>#VALUE!</v>
      </c>
      <c r="DS64" s="19">
        <v>0</v>
      </c>
      <c r="DT64" s="4"/>
      <c r="DU64" s="4"/>
      <c r="DV64" s="303" t="e">
        <f>+DS74</f>
        <v>#DIV/0!</v>
      </c>
      <c r="DW64" s="303">
        <f>+DS77</f>
        <v>16</v>
      </c>
      <c r="DX64" s="303">
        <f>+DS78</f>
        <v>10</v>
      </c>
      <c r="DY64" s="302">
        <f>+IF(DW63="","",30)</f>
        <v>30</v>
      </c>
      <c r="DZ64" s="302">
        <f>+IF(DX63="","",30)</f>
        <v>30</v>
      </c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7"/>
      <c r="JZ64" s="312" t="e">
        <f>+JZ63+$DS$41</f>
        <v>#VALUE!</v>
      </c>
      <c r="KA64" s="19">
        <v>0</v>
      </c>
      <c r="KB64" s="4"/>
      <c r="KC64" s="4"/>
      <c r="KD64" s="303" t="e">
        <f>+KA74</f>
        <v>#DIV/0!</v>
      </c>
      <c r="KE64" s="303">
        <f>+KA77</f>
        <v>16</v>
      </c>
      <c r="KF64" s="303">
        <f>+KA78</f>
        <v>10</v>
      </c>
      <c r="KG64" s="302">
        <f>+IF(KE63="","",30)</f>
        <v>30</v>
      </c>
      <c r="KH64" s="302">
        <f>+IF(KF63="","",30)</f>
        <v>30</v>
      </c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7"/>
    </row>
    <row r="65" spans="1:448" ht="12.75" customHeight="1">
      <c r="A65" s="172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349"/>
      <c r="Z65" s="349"/>
      <c r="AA65" s="195"/>
      <c r="AB65" s="195"/>
      <c r="AC65" s="195"/>
      <c r="AD65" s="195"/>
      <c r="AE65" s="195"/>
      <c r="AF65" s="5"/>
      <c r="AG65" s="5"/>
      <c r="AH65" s="5"/>
      <c r="AI65" s="5"/>
      <c r="AJ65" s="5"/>
      <c r="AK65" s="5"/>
      <c r="AL65" s="5"/>
      <c r="AM65" s="5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204"/>
      <c r="BQ65" s="221"/>
      <c r="BR65" s="6"/>
      <c r="BS65" s="6"/>
      <c r="BT65" s="6"/>
      <c r="BU65" s="6"/>
      <c r="BV65" s="6"/>
      <c r="BW65" s="6"/>
      <c r="BX65" s="6"/>
      <c r="BY65" s="6"/>
      <c r="CK65" s="4"/>
      <c r="CL65" s="4"/>
      <c r="CM65" s="10"/>
      <c r="CN65" s="10"/>
      <c r="CO65" s="10"/>
      <c r="CP65" s="10"/>
      <c r="DR65" s="312" t="e">
        <f>+DR64+$DS$41</f>
        <v>#VALUE!</v>
      </c>
      <c r="DS65" s="19"/>
      <c r="DT65" s="4"/>
      <c r="DU65" s="4"/>
      <c r="DV65" s="310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7"/>
      <c r="JZ65" s="312" t="e">
        <f>+JZ64+$DS$41</f>
        <v>#VALUE!</v>
      </c>
      <c r="KA65" s="19"/>
      <c r="KB65" s="4"/>
      <c r="KC65" s="4"/>
      <c r="KD65" s="310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7"/>
    </row>
    <row r="66" spans="1:448" ht="12.75" customHeight="1">
      <c r="A66" s="172"/>
      <c r="B66" s="326"/>
      <c r="C66" s="64"/>
      <c r="D66" s="64"/>
      <c r="E66" s="64"/>
      <c r="F66" s="64"/>
      <c r="G66" s="64"/>
      <c r="H66" s="64"/>
      <c r="I66" s="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349"/>
      <c r="Z66" s="349"/>
      <c r="AA66" s="317"/>
      <c r="AB66" s="317"/>
      <c r="AC66" s="317"/>
      <c r="AD66" s="317"/>
      <c r="AE66" s="317"/>
      <c r="AF66" s="318"/>
      <c r="AG66" s="318"/>
      <c r="AH66" s="318"/>
      <c r="AI66" s="318"/>
      <c r="AJ66" s="318"/>
      <c r="AK66" s="318"/>
      <c r="AL66" s="318"/>
      <c r="AM66" s="318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319"/>
      <c r="BQ66" s="221"/>
      <c r="BR66" s="6"/>
      <c r="BS66" s="6"/>
      <c r="BV66" s="6"/>
      <c r="BW66" s="6"/>
      <c r="BX66" s="6"/>
      <c r="BY66" s="6"/>
      <c r="CH66" s="2"/>
      <c r="CK66" s="4"/>
      <c r="CL66" s="4"/>
      <c r="CM66" s="5"/>
      <c r="CN66" s="5"/>
      <c r="CO66" s="5"/>
      <c r="CP66" s="5"/>
      <c r="DR66" s="312" t="e">
        <f>+DR65+$DS$41</f>
        <v>#VALUE!</v>
      </c>
      <c r="DS66" s="19"/>
      <c r="DT66" s="4"/>
      <c r="DU66" s="4"/>
      <c r="DV66" s="286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7"/>
      <c r="JZ66" s="312" t="e">
        <f>+JZ65+$DS$41</f>
        <v>#VALUE!</v>
      </c>
      <c r="KA66" s="19"/>
      <c r="KB66" s="4"/>
      <c r="KC66" s="4"/>
      <c r="KD66" s="286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7"/>
    </row>
    <row r="67" spans="1:448" ht="12.75" customHeight="1">
      <c r="A67" s="172"/>
      <c r="B67" s="326"/>
      <c r="C67" s="64"/>
      <c r="D67" s="64"/>
      <c r="E67" s="64"/>
      <c r="F67" s="64"/>
      <c r="G67" s="320"/>
      <c r="H67" s="321"/>
      <c r="I67" s="5"/>
      <c r="J67" s="64"/>
      <c r="K67" s="64"/>
      <c r="L67" s="64"/>
      <c r="M67" s="64"/>
      <c r="N67" s="64"/>
      <c r="O67" s="322"/>
      <c r="P67" s="64"/>
      <c r="Q67" s="64"/>
      <c r="R67" s="64"/>
      <c r="S67" s="64"/>
      <c r="T67" s="322"/>
      <c r="U67" s="64"/>
      <c r="V67" s="64"/>
      <c r="W67" s="64"/>
      <c r="X67" s="64"/>
      <c r="Y67" s="349"/>
      <c r="Z67" s="349"/>
      <c r="AA67" s="317"/>
      <c r="AB67" s="317"/>
      <c r="AC67" s="317"/>
      <c r="AD67" s="317"/>
      <c r="AE67" s="317"/>
      <c r="AF67" s="318"/>
      <c r="AG67" s="318"/>
      <c r="AH67" s="318"/>
      <c r="AI67" s="318"/>
      <c r="AJ67" s="318"/>
      <c r="AK67" s="318"/>
      <c r="AL67" s="318"/>
      <c r="AM67" s="318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319"/>
      <c r="BQ67" s="221"/>
      <c r="BR67" s="6"/>
      <c r="BS67" s="6"/>
      <c r="BT67" s="6"/>
      <c r="BU67" s="6"/>
      <c r="CK67" s="4"/>
      <c r="CL67" s="4"/>
      <c r="CM67" s="10"/>
      <c r="CN67" s="10"/>
      <c r="CO67" s="10"/>
      <c r="CP67" s="10"/>
      <c r="DR67" s="312" t="e">
        <f>+DR66+$DS$41</f>
        <v>#VALUE!</v>
      </c>
      <c r="DS67" s="19"/>
      <c r="DT67" s="4"/>
      <c r="DU67" s="4"/>
      <c r="DV67" s="286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7"/>
      <c r="JZ67" s="312" t="e">
        <f>+JZ66+$DS$41</f>
        <v>#VALUE!</v>
      </c>
      <c r="KA67" s="19"/>
      <c r="KB67" s="4"/>
      <c r="KC67" s="4"/>
      <c r="KD67" s="286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7"/>
    </row>
    <row r="68" spans="1:448" ht="12.75" customHeight="1">
      <c r="A68" s="172"/>
      <c r="B68" s="326"/>
      <c r="C68" s="64"/>
      <c r="D68" s="64"/>
      <c r="E68" s="64"/>
      <c r="F68" s="64"/>
      <c r="G68" s="64"/>
      <c r="H68" s="64"/>
      <c r="I68" s="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349"/>
      <c r="Z68" s="349"/>
      <c r="AA68" s="317"/>
      <c r="AB68" s="317"/>
      <c r="AC68" s="317"/>
      <c r="AD68" s="317"/>
      <c r="AE68" s="317"/>
      <c r="AF68" s="318"/>
      <c r="AG68" s="318"/>
      <c r="AH68" s="318"/>
      <c r="AI68" s="318"/>
      <c r="AJ68" s="318"/>
      <c r="AK68" s="318"/>
      <c r="AL68" s="318"/>
      <c r="AM68" s="318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319"/>
      <c r="BQ68" s="221"/>
      <c r="BR68" s="6"/>
      <c r="BS68" s="6"/>
      <c r="BT68" s="6"/>
      <c r="BU68" s="6"/>
      <c r="BV68" s="6"/>
      <c r="BW68" s="6"/>
      <c r="BX68" s="6"/>
      <c r="BY68" s="6"/>
      <c r="CK68" s="4"/>
      <c r="CL68" s="4"/>
      <c r="CM68" s="10"/>
      <c r="CN68" s="10"/>
      <c r="CO68" s="10"/>
      <c r="CP68" s="10"/>
      <c r="DR68" s="312" t="e">
        <f>+DR67+$DS$41</f>
        <v>#VALUE!</v>
      </c>
      <c r="DS68" s="19"/>
      <c r="DT68" s="4"/>
      <c r="DU68" s="4"/>
      <c r="DV68" s="286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7"/>
      <c r="JZ68" s="312" t="e">
        <f>+JZ67+$DS$41</f>
        <v>#VALUE!</v>
      </c>
      <c r="KA68" s="19"/>
      <c r="KB68" s="4"/>
      <c r="KC68" s="4"/>
      <c r="KD68" s="286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7"/>
    </row>
    <row r="69" spans="1:448" ht="12.75" customHeight="1">
      <c r="A69" s="172"/>
      <c r="B69" s="328"/>
      <c r="C69" s="329"/>
      <c r="D69" s="329"/>
      <c r="E69" s="329"/>
      <c r="F69" s="329"/>
      <c r="G69" s="329"/>
      <c r="H69" s="329"/>
      <c r="I69" s="12"/>
      <c r="J69" s="329"/>
      <c r="K69" s="329"/>
      <c r="L69" s="329"/>
      <c r="M69" s="329"/>
      <c r="N69" s="329"/>
      <c r="O69" s="329"/>
      <c r="P69" s="329"/>
      <c r="Q69" s="329"/>
      <c r="R69" s="329"/>
      <c r="S69" s="329"/>
      <c r="T69" s="329"/>
      <c r="U69" s="329"/>
      <c r="V69" s="329"/>
      <c r="W69" s="329"/>
      <c r="X69" s="329"/>
      <c r="Y69" s="349"/>
      <c r="Z69" s="349"/>
      <c r="AA69" s="330"/>
      <c r="AB69" s="330"/>
      <c r="AC69" s="330"/>
      <c r="AD69" s="330"/>
      <c r="AE69" s="330"/>
      <c r="AF69" s="331"/>
      <c r="AG69" s="331"/>
      <c r="AH69" s="331"/>
      <c r="AI69" s="331"/>
      <c r="AJ69" s="331"/>
      <c r="AK69" s="331"/>
      <c r="AL69" s="331"/>
      <c r="AM69" s="331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/>
      <c r="BL69" s="329"/>
      <c r="BM69" s="329"/>
      <c r="BN69" s="329"/>
      <c r="BO69" s="329"/>
      <c r="BP69" s="332"/>
      <c r="BQ69" s="221"/>
      <c r="BR69" s="6"/>
      <c r="BS69" s="6"/>
      <c r="BT69" s="6"/>
      <c r="BU69" s="6"/>
      <c r="BV69" s="6"/>
      <c r="BW69" s="6"/>
      <c r="BX69" s="6"/>
      <c r="BY69" s="6"/>
      <c r="CK69" s="4"/>
      <c r="CL69" s="4"/>
      <c r="CM69" s="10"/>
      <c r="CN69" s="10"/>
      <c r="CO69" s="10"/>
      <c r="CP69" s="10"/>
      <c r="DR69" s="313"/>
      <c r="DS69" s="19"/>
      <c r="DT69" s="4"/>
      <c r="DU69" s="4"/>
      <c r="DV69" s="286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7"/>
      <c r="JZ69" s="313"/>
      <c r="KA69" s="19"/>
      <c r="KB69" s="4"/>
      <c r="KC69" s="4"/>
      <c r="KD69" s="286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7"/>
    </row>
    <row r="70" spans="1:448" ht="12.75" customHeight="1">
      <c r="A70" s="172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351"/>
      <c r="Z70" s="351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7"/>
      <c r="BQ70" s="221"/>
      <c r="BR70" s="6"/>
      <c r="BS70" s="6"/>
      <c r="BT70" s="6"/>
      <c r="BU70" s="6"/>
      <c r="BV70" s="6"/>
      <c r="BW70" s="6"/>
      <c r="BX70" s="6"/>
      <c r="BY70" s="6"/>
      <c r="CK70" s="4"/>
      <c r="CL70" s="4"/>
      <c r="CM70" s="5"/>
      <c r="CN70" s="5"/>
      <c r="CO70" s="5"/>
      <c r="CP70" s="5"/>
      <c r="DR70" s="314" t="s">
        <v>201</v>
      </c>
      <c r="DS70" s="261">
        <f>SUM(_xlfn.ANCHORARRAY(DS63))</f>
        <v>0</v>
      </c>
      <c r="DT70" s="4"/>
      <c r="DU70" s="4"/>
      <c r="DV70" s="286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7"/>
      <c r="JZ70" s="314" t="s">
        <v>201</v>
      </c>
      <c r="KA70" s="261">
        <f>SUM(_xlfn.ANCHORARRAY(KA63))</f>
        <v>0</v>
      </c>
      <c r="KB70" s="4"/>
      <c r="KC70" s="4"/>
      <c r="KD70" s="286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7"/>
    </row>
    <row r="71" spans="1:448" ht="13.5" customHeight="1">
      <c r="A71" s="172"/>
      <c r="B71" s="358" t="str">
        <f>IF(H12="","",H12)</f>
        <v>Data 3</v>
      </c>
      <c r="C71" s="35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49"/>
      <c r="Z71" s="349"/>
      <c r="AA71" s="359" t="str">
        <f>IF(I12="","",I12)</f>
        <v>Data 4</v>
      </c>
      <c r="AB71" s="359"/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59"/>
      <c r="AW71" s="359"/>
      <c r="AX71" s="359"/>
      <c r="AY71" s="359"/>
      <c r="AZ71" s="359"/>
      <c r="BA71" s="359"/>
      <c r="BB71" s="359"/>
      <c r="BC71" s="359"/>
      <c r="BD71" s="359"/>
      <c r="BE71" s="359"/>
      <c r="BF71" s="359"/>
      <c r="BG71" s="359"/>
      <c r="BH71" s="359"/>
      <c r="BI71" s="359"/>
      <c r="BJ71" s="359"/>
      <c r="BK71" s="359"/>
      <c r="BL71" s="359"/>
      <c r="BM71" s="359"/>
      <c r="BN71" s="359"/>
      <c r="BO71" s="359"/>
      <c r="BP71" s="360"/>
      <c r="BQ71" s="173"/>
      <c r="BR71" s="4"/>
      <c r="BS71" s="4"/>
      <c r="BT71" s="4"/>
      <c r="BU71" s="4"/>
      <c r="BV71" s="6"/>
      <c r="BW71" s="6"/>
      <c r="BX71" s="6"/>
      <c r="BY71" s="6"/>
      <c r="CK71" s="4"/>
      <c r="CL71" s="4"/>
      <c r="CM71" s="4"/>
      <c r="CN71" s="4"/>
      <c r="CO71" s="4"/>
      <c r="CP71" s="4"/>
      <c r="DR71" s="9"/>
      <c r="DS71" s="4"/>
      <c r="DT71" s="4"/>
      <c r="DU71" s="4"/>
      <c r="DV71" s="286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7"/>
      <c r="JZ71" s="9"/>
      <c r="KA71" s="4"/>
      <c r="KB71" s="4"/>
      <c r="KC71" s="4"/>
      <c r="KD71" s="286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7"/>
    </row>
    <row r="72" spans="1:448" ht="12.75">
      <c r="A72" s="172"/>
      <c r="B72" s="326"/>
      <c r="C72" s="64"/>
      <c r="D72" s="64"/>
      <c r="E72" s="64"/>
      <c r="F72" s="64"/>
      <c r="G72" s="64"/>
      <c r="H72" s="64"/>
      <c r="I72" s="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349"/>
      <c r="Z72" s="349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323"/>
      <c r="BQ72" s="172"/>
      <c r="BV72" s="4"/>
      <c r="BW72" s="4"/>
      <c r="BX72" s="4"/>
      <c r="BY72" s="4"/>
      <c r="DR72" s="354" t="s">
        <v>193</v>
      </c>
      <c r="DS72" s="355"/>
      <c r="DT72" s="4"/>
      <c r="DU72" s="4"/>
      <c r="DV72" s="286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7"/>
      <c r="JZ72" s="354" t="s">
        <v>193</v>
      </c>
      <c r="KA72" s="355"/>
      <c r="KB72" s="4"/>
      <c r="KC72" s="4"/>
      <c r="KD72" s="286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7"/>
    </row>
    <row r="73" spans="1:448" ht="12.75" customHeight="1">
      <c r="A73" s="172"/>
      <c r="B73" s="326"/>
      <c r="C73" s="64"/>
      <c r="D73" s="64"/>
      <c r="E73" s="64"/>
      <c r="F73" s="64"/>
      <c r="G73" s="64"/>
      <c r="H73" s="64"/>
      <c r="I73" s="5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349"/>
      <c r="Z73" s="349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323"/>
      <c r="BQ73" s="172"/>
      <c r="DR73" s="315" t="s">
        <v>194</v>
      </c>
      <c r="DS73" s="19">
        <f>COUNTA(G13:G42)</f>
        <v>0</v>
      </c>
      <c r="DT73" s="4"/>
      <c r="DU73" s="4"/>
      <c r="DV73" s="286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7"/>
      <c r="JZ73" s="315" t="s">
        <v>194</v>
      </c>
      <c r="KA73" s="19">
        <f>COUNTA(I13:I42)</f>
        <v>0</v>
      </c>
      <c r="KB73" s="4"/>
      <c r="KC73" s="4"/>
      <c r="KD73" s="286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7"/>
    </row>
    <row r="74" spans="1:448" ht="12.75">
      <c r="A74" s="172"/>
      <c r="B74" s="326"/>
      <c r="C74" s="64"/>
      <c r="D74" s="64"/>
      <c r="E74" s="64"/>
      <c r="F74" s="64"/>
      <c r="G74" s="64"/>
      <c r="H74" s="64"/>
      <c r="I74" s="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349"/>
      <c r="Z74" s="349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323"/>
      <c r="BQ74" s="172"/>
      <c r="DR74" s="315" t="s">
        <v>195</v>
      </c>
      <c r="DS74" s="290" t="e">
        <f>G45</f>
        <v>#DIV/0!</v>
      </c>
      <c r="DT74" s="4"/>
      <c r="DU74" s="4"/>
      <c r="DV74" s="286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7"/>
      <c r="JZ74" s="315" t="s">
        <v>195</v>
      </c>
      <c r="KA74" s="290" t="e">
        <f>I45</f>
        <v>#DIV/0!</v>
      </c>
      <c r="KB74" s="4"/>
      <c r="KC74" s="4"/>
      <c r="KD74" s="286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7"/>
    </row>
    <row r="75" spans="1:448" ht="12.75">
      <c r="A75" s="172"/>
      <c r="B75" s="326"/>
      <c r="C75" s="64"/>
      <c r="D75" s="64"/>
      <c r="E75" s="64"/>
      <c r="F75" s="64"/>
      <c r="G75" s="64"/>
      <c r="H75" s="64"/>
      <c r="I75" s="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349"/>
      <c r="Z75" s="349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323"/>
      <c r="BQ75" s="172"/>
      <c r="DR75" s="315" t="s">
        <v>2</v>
      </c>
      <c r="DS75" s="290" t="str">
        <f>G43</f>
        <v>N/A</v>
      </c>
      <c r="DT75" s="4"/>
      <c r="DU75" s="4"/>
      <c r="DV75" s="286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7"/>
      <c r="JZ75" s="315" t="s">
        <v>2</v>
      </c>
      <c r="KA75" s="290" t="str">
        <f>I43</f>
        <v>N/A</v>
      </c>
      <c r="KB75" s="4"/>
      <c r="KC75" s="4"/>
      <c r="KD75" s="286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7"/>
    </row>
    <row r="76" spans="1:448" ht="12.75">
      <c r="A76" s="172"/>
      <c r="B76" s="326"/>
      <c r="C76" s="64"/>
      <c r="D76" s="64"/>
      <c r="E76" s="64"/>
      <c r="F76" s="64"/>
      <c r="G76" s="64"/>
      <c r="H76" s="64"/>
      <c r="I76" s="5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349"/>
      <c r="Z76" s="349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323"/>
      <c r="BQ76" s="172"/>
      <c r="DR76" s="315" t="s">
        <v>1</v>
      </c>
      <c r="DS76" s="290" t="str">
        <f>G44</f>
        <v>N/A</v>
      </c>
      <c r="DT76" s="4"/>
      <c r="DU76" s="4"/>
      <c r="DV76" s="286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7"/>
      <c r="JZ76" s="315" t="s">
        <v>1</v>
      </c>
      <c r="KA76" s="290" t="str">
        <f>I44</f>
        <v>N/A</v>
      </c>
      <c r="KB76" s="4"/>
      <c r="KC76" s="4"/>
      <c r="KD76" s="286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7"/>
    </row>
    <row r="77" spans="1:448" ht="12.75">
      <c r="A77" s="172"/>
      <c r="B77" s="326"/>
      <c r="C77" s="64"/>
      <c r="D77" s="64"/>
      <c r="E77" s="64"/>
      <c r="F77" s="64"/>
      <c r="G77" s="64"/>
      <c r="H77" s="64"/>
      <c r="I77" s="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349"/>
      <c r="Z77" s="349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323"/>
      <c r="BQ77" s="172"/>
      <c r="DR77" s="315" t="s">
        <v>7</v>
      </c>
      <c r="DS77" s="290">
        <f>+R16</f>
        <v>16</v>
      </c>
      <c r="DT77" s="4"/>
      <c r="DU77" s="4"/>
      <c r="DV77" s="286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7"/>
      <c r="JZ77" s="315" t="s">
        <v>7</v>
      </c>
      <c r="KA77" s="290">
        <f>+R16</f>
        <v>16</v>
      </c>
      <c r="KB77" s="4"/>
      <c r="KC77" s="4"/>
      <c r="KD77" s="286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7"/>
    </row>
    <row r="78" spans="1:448" ht="12.75">
      <c r="A78" s="172"/>
      <c r="B78" s="326"/>
      <c r="C78" s="64"/>
      <c r="D78" s="64"/>
      <c r="E78" s="64"/>
      <c r="F78" s="64"/>
      <c r="G78" s="64"/>
      <c r="H78" s="64"/>
      <c r="I78" s="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349"/>
      <c r="Z78" s="349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323"/>
      <c r="BQ78" s="172"/>
      <c r="DR78" s="315" t="s">
        <v>8</v>
      </c>
      <c r="DS78" s="290">
        <f>+R18</f>
        <v>10</v>
      </c>
      <c r="DT78" s="4"/>
      <c r="DU78" s="4"/>
      <c r="DV78" s="286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7"/>
      <c r="JZ78" s="315" t="s">
        <v>8</v>
      </c>
      <c r="KA78" s="290">
        <f>+R18</f>
        <v>10</v>
      </c>
      <c r="KB78" s="4"/>
      <c r="KC78" s="4"/>
      <c r="KD78" s="286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7"/>
    </row>
    <row r="79" spans="1:448" ht="12.75">
      <c r="A79" s="172"/>
      <c r="B79" s="326"/>
      <c r="C79" s="64"/>
      <c r="D79" s="64"/>
      <c r="E79" s="64"/>
      <c r="F79" s="64"/>
      <c r="G79" s="64"/>
      <c r="H79" s="64"/>
      <c r="I79" s="5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349"/>
      <c r="Z79" s="349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323"/>
      <c r="BQ79" s="172"/>
      <c r="DR79" s="315" t="s">
        <v>12</v>
      </c>
      <c r="DS79" s="290" t="str">
        <f>+G46</f>
        <v>N/A</v>
      </c>
      <c r="DT79" s="4"/>
      <c r="DU79" s="4"/>
      <c r="DV79" s="310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7"/>
      <c r="JZ79" s="315" t="s">
        <v>12</v>
      </c>
      <c r="KA79" s="290" t="str">
        <f>+I46</f>
        <v>N/A</v>
      </c>
      <c r="KB79" s="4"/>
      <c r="KC79" s="4"/>
      <c r="KD79" s="310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7"/>
    </row>
    <row r="80" spans="1:448" ht="12.75">
      <c r="A80" s="172"/>
      <c r="B80" s="326"/>
      <c r="C80" s="64"/>
      <c r="D80" s="64"/>
      <c r="E80" s="64"/>
      <c r="F80" s="64"/>
      <c r="G80" s="64"/>
      <c r="H80" s="64"/>
      <c r="I80" s="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349"/>
      <c r="Z80" s="349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323"/>
      <c r="BQ80" s="172"/>
      <c r="CH80" s="2"/>
      <c r="DR80" s="315" t="s">
        <v>196</v>
      </c>
      <c r="DS80" s="290" t="str">
        <f>+AE29</f>
        <v/>
      </c>
      <c r="DT80" s="4"/>
      <c r="DU80" s="4"/>
      <c r="DV80" s="310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7"/>
      <c r="JZ80" s="315" t="s">
        <v>196</v>
      </c>
      <c r="KA80" s="290" t="str">
        <f>+AM29</f>
        <v/>
      </c>
      <c r="KB80" s="4"/>
      <c r="KC80" s="4"/>
      <c r="KD80" s="310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7"/>
    </row>
    <row r="81" spans="1:448" ht="12.75">
      <c r="A81" s="172"/>
      <c r="B81" s="326"/>
      <c r="C81" s="64"/>
      <c r="D81" s="64"/>
      <c r="E81" s="64"/>
      <c r="F81" s="64"/>
      <c r="G81" s="64"/>
      <c r="H81" s="64"/>
      <c r="I81" s="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349"/>
      <c r="Z81" s="349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323"/>
      <c r="BQ81" s="172"/>
      <c r="DR81" s="9"/>
      <c r="DS81" s="4"/>
      <c r="DT81" s="4"/>
      <c r="DU81" s="4"/>
      <c r="DV81" s="310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7"/>
      <c r="JZ81" s="9"/>
      <c r="KA81" s="4"/>
      <c r="KB81" s="4"/>
      <c r="KC81" s="4"/>
      <c r="KD81" s="310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7"/>
    </row>
    <row r="82" spans="1:448" ht="12.75">
      <c r="A82" s="172"/>
      <c r="B82" s="326"/>
      <c r="C82" s="64"/>
      <c r="D82" s="64"/>
      <c r="E82" s="64"/>
      <c r="F82" s="64"/>
      <c r="G82" s="64"/>
      <c r="H82" s="64"/>
      <c r="I82" s="5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349"/>
      <c r="Z82" s="349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323"/>
      <c r="BQ82" s="172"/>
      <c r="DR82" s="356" t="s">
        <v>197</v>
      </c>
      <c r="DS82" s="357"/>
      <c r="DT82" s="4"/>
      <c r="DU82" s="4"/>
      <c r="DV82" s="310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7"/>
      <c r="JZ82" s="356" t="s">
        <v>197</v>
      </c>
      <c r="KA82" s="357"/>
      <c r="KB82" s="4"/>
      <c r="KC82" s="4"/>
      <c r="KD82" s="310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7"/>
    </row>
    <row r="83" spans="1:448" ht="12.75">
      <c r="A83" s="172"/>
      <c r="B83" s="326"/>
      <c r="C83" s="64"/>
      <c r="D83" s="64"/>
      <c r="E83" s="64"/>
      <c r="F83" s="64"/>
      <c r="G83" s="64"/>
      <c r="H83" s="64"/>
      <c r="I83" s="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349"/>
      <c r="Z83" s="349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323"/>
      <c r="BQ83" s="172"/>
      <c r="DR83" s="315" t="s">
        <v>198</v>
      </c>
      <c r="DS83" s="19" t="e">
        <f>1+3.3*LOG10(DS73)</f>
        <v>#NUM!</v>
      </c>
      <c r="DT83" s="4"/>
      <c r="DU83" s="4"/>
      <c r="DV83" s="310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7"/>
      <c r="JZ83" s="315" t="s">
        <v>198</v>
      </c>
      <c r="KA83" s="19" t="e">
        <f>1+3.3*LOG10(KA73)</f>
        <v>#NUM!</v>
      </c>
      <c r="KB83" s="4"/>
      <c r="KC83" s="4"/>
      <c r="KD83" s="310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7"/>
    </row>
    <row r="84" spans="1:448" ht="12.75">
      <c r="A84" s="172"/>
      <c r="B84" s="326"/>
      <c r="C84" s="64"/>
      <c r="D84" s="64"/>
      <c r="E84" s="64"/>
      <c r="F84" s="64"/>
      <c r="G84" s="64"/>
      <c r="H84" s="64"/>
      <c r="I84" s="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349"/>
      <c r="Z84" s="349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323"/>
      <c r="BQ84" s="172"/>
      <c r="DR84" s="315" t="s">
        <v>199</v>
      </c>
      <c r="DS84" s="19" t="e">
        <f>+DS79/DS83</f>
        <v>#VALUE!</v>
      </c>
      <c r="DT84" s="4"/>
      <c r="DU84" s="4"/>
      <c r="DV84" s="310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7"/>
      <c r="JZ84" s="315" t="s">
        <v>199</v>
      </c>
      <c r="KA84" s="19" t="e">
        <f>+KA79/KA83</f>
        <v>#VALUE!</v>
      </c>
      <c r="KB84" s="4"/>
      <c r="KC84" s="4"/>
      <c r="KD84" s="310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7"/>
    </row>
    <row r="85" spans="1:448" ht="13.5" thickBot="1">
      <c r="A85" s="172"/>
      <c r="B85" s="326"/>
      <c r="C85" s="64"/>
      <c r="D85" s="64"/>
      <c r="E85" s="64"/>
      <c r="F85" s="64"/>
      <c r="G85" s="64"/>
      <c r="H85" s="64"/>
      <c r="I85" s="5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349"/>
      <c r="Z85" s="349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323"/>
      <c r="BQ85" s="172"/>
      <c r="DR85" s="17"/>
      <c r="DS85" s="16"/>
      <c r="DT85" s="16"/>
      <c r="DU85" s="16"/>
      <c r="DV85" s="316"/>
      <c r="DW85" s="316"/>
      <c r="DX85" s="316"/>
      <c r="DY85" s="3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  <c r="IY85" s="16"/>
      <c r="IZ85" s="16"/>
      <c r="JA85" s="16"/>
      <c r="JB85" s="16"/>
      <c r="JC85" s="16"/>
      <c r="JD85" s="16"/>
      <c r="JE85" s="16"/>
      <c r="JF85" s="16"/>
      <c r="JG85" s="16"/>
      <c r="JH85" s="16"/>
      <c r="JI85" s="16"/>
      <c r="JJ85" s="16"/>
      <c r="JK85" s="16"/>
      <c r="JL85" s="16"/>
      <c r="JM85" s="16"/>
      <c r="JN85" s="16"/>
      <c r="JO85" s="16"/>
      <c r="JP85" s="16"/>
      <c r="JQ85" s="16"/>
      <c r="JR85" s="16"/>
      <c r="JS85" s="16"/>
      <c r="JT85" s="16"/>
      <c r="JU85" s="16"/>
      <c r="JV85" s="16"/>
      <c r="JW85" s="16"/>
      <c r="JX85" s="15"/>
      <c r="JZ85" s="17"/>
      <c r="KA85" s="16"/>
      <c r="KB85" s="16"/>
      <c r="KC85" s="16"/>
      <c r="KD85" s="316"/>
      <c r="KE85" s="316"/>
      <c r="KF85" s="316"/>
      <c r="KG85" s="316"/>
      <c r="KH85" s="16"/>
      <c r="KI85" s="16"/>
      <c r="KJ85" s="16"/>
      <c r="KK85" s="16"/>
      <c r="KL85" s="16"/>
      <c r="KM85" s="16"/>
      <c r="KN85" s="16"/>
      <c r="KO85" s="16"/>
      <c r="KP85" s="16"/>
      <c r="KQ85" s="16"/>
      <c r="KR85" s="16"/>
      <c r="KS85" s="16"/>
      <c r="KT85" s="16"/>
      <c r="KU85" s="16"/>
      <c r="KV85" s="16"/>
      <c r="KW85" s="16"/>
      <c r="KX85" s="16"/>
      <c r="KY85" s="16"/>
      <c r="KZ85" s="16"/>
      <c r="LA85" s="16"/>
      <c r="LB85" s="16"/>
      <c r="LC85" s="16"/>
      <c r="LD85" s="16"/>
      <c r="LE85" s="16"/>
      <c r="LF85" s="16"/>
      <c r="LG85" s="16"/>
      <c r="LH85" s="16"/>
      <c r="LI85" s="16"/>
      <c r="LJ85" s="16"/>
      <c r="LK85" s="16"/>
      <c r="LL85" s="16"/>
      <c r="LM85" s="16"/>
      <c r="LN85" s="16"/>
      <c r="LO85" s="16"/>
      <c r="LP85" s="16"/>
      <c r="LQ85" s="16"/>
      <c r="LR85" s="16"/>
      <c r="LS85" s="16"/>
      <c r="LT85" s="16"/>
      <c r="LU85" s="16"/>
      <c r="LV85" s="16"/>
      <c r="LW85" s="16"/>
      <c r="LX85" s="16"/>
      <c r="LY85" s="16"/>
      <c r="LZ85" s="16"/>
      <c r="MA85" s="16"/>
      <c r="MB85" s="16"/>
      <c r="MC85" s="16"/>
      <c r="MD85" s="16"/>
      <c r="ME85" s="16"/>
      <c r="MF85" s="16"/>
      <c r="MG85" s="16"/>
      <c r="MH85" s="16"/>
      <c r="MI85" s="16"/>
      <c r="MJ85" s="16"/>
      <c r="MK85" s="16"/>
      <c r="ML85" s="16"/>
      <c r="MM85" s="16"/>
      <c r="MN85" s="16"/>
      <c r="MO85" s="16"/>
      <c r="MP85" s="16"/>
      <c r="MQ85" s="16"/>
      <c r="MR85" s="16"/>
      <c r="MS85" s="16"/>
      <c r="MT85" s="16"/>
      <c r="MU85" s="16"/>
      <c r="MV85" s="16"/>
      <c r="MW85" s="16"/>
      <c r="MX85" s="16"/>
      <c r="MY85" s="16"/>
      <c r="MZ85" s="16"/>
      <c r="NA85" s="16"/>
      <c r="NB85" s="16"/>
      <c r="NC85" s="16"/>
      <c r="ND85" s="16"/>
      <c r="NE85" s="16"/>
      <c r="NF85" s="16"/>
      <c r="NG85" s="16"/>
      <c r="NH85" s="16"/>
      <c r="NI85" s="16"/>
      <c r="NJ85" s="16"/>
      <c r="NK85" s="16"/>
      <c r="NL85" s="16"/>
      <c r="NM85" s="16"/>
      <c r="NN85" s="16"/>
      <c r="NO85" s="16"/>
      <c r="NP85" s="16"/>
      <c r="NQ85" s="16"/>
      <c r="NR85" s="16"/>
      <c r="NS85" s="16"/>
      <c r="NT85" s="16"/>
      <c r="NU85" s="16"/>
      <c r="NV85" s="16"/>
      <c r="NW85" s="16"/>
      <c r="NX85" s="16"/>
      <c r="NY85" s="16"/>
      <c r="NZ85" s="16"/>
      <c r="OA85" s="16"/>
      <c r="OB85" s="16"/>
      <c r="OC85" s="16"/>
      <c r="OD85" s="16"/>
      <c r="OE85" s="16"/>
      <c r="OF85" s="16"/>
      <c r="OG85" s="16"/>
      <c r="OH85" s="16"/>
      <c r="OI85" s="16"/>
      <c r="OJ85" s="16"/>
      <c r="OK85" s="16"/>
      <c r="OL85" s="16"/>
      <c r="OM85" s="16"/>
      <c r="ON85" s="16"/>
      <c r="OO85" s="16"/>
      <c r="OP85" s="16"/>
      <c r="OQ85" s="16"/>
      <c r="OR85" s="16"/>
      <c r="OS85" s="16"/>
      <c r="OT85" s="16"/>
      <c r="OU85" s="16"/>
      <c r="OV85" s="16"/>
      <c r="OW85" s="16"/>
      <c r="OX85" s="16"/>
      <c r="OY85" s="16"/>
      <c r="OZ85" s="16"/>
      <c r="PA85" s="16"/>
      <c r="PB85" s="16"/>
      <c r="PC85" s="16"/>
      <c r="PD85" s="16"/>
      <c r="PE85" s="16"/>
      <c r="PF85" s="16"/>
      <c r="PG85" s="16"/>
      <c r="PH85" s="16"/>
      <c r="PI85" s="16"/>
      <c r="PJ85" s="16"/>
      <c r="PK85" s="16"/>
      <c r="PL85" s="16"/>
      <c r="PM85" s="16"/>
      <c r="PN85" s="16"/>
      <c r="PO85" s="16"/>
      <c r="PP85" s="16"/>
      <c r="PQ85" s="16"/>
      <c r="PR85" s="16"/>
      <c r="PS85" s="16"/>
      <c r="PT85" s="16"/>
      <c r="PU85" s="16"/>
      <c r="PV85" s="16"/>
      <c r="PW85" s="16"/>
      <c r="PX85" s="16"/>
      <c r="PY85" s="16"/>
      <c r="PZ85" s="16"/>
      <c r="QA85" s="16"/>
      <c r="QB85" s="16"/>
      <c r="QC85" s="16"/>
      <c r="QD85" s="16"/>
      <c r="QE85" s="16"/>
      <c r="QF85" s="15"/>
    </row>
    <row r="86" spans="1:448" ht="12.75">
      <c r="A86" s="172"/>
      <c r="B86" s="326"/>
      <c r="C86" s="64"/>
      <c r="D86" s="64"/>
      <c r="E86" s="64"/>
      <c r="F86" s="64"/>
      <c r="G86" s="64"/>
      <c r="H86" s="64"/>
      <c r="I86" s="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349"/>
      <c r="Z86" s="349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323"/>
      <c r="BQ86" s="172"/>
      <c r="DV86" s="288"/>
    </row>
    <row r="87" spans="1:448" ht="12.75">
      <c r="A87" s="172"/>
      <c r="B87" s="326"/>
      <c r="C87" s="64"/>
      <c r="D87" s="64"/>
      <c r="E87" s="64"/>
      <c r="F87" s="64"/>
      <c r="G87" s="64"/>
      <c r="H87" s="64"/>
      <c r="I87" s="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349"/>
      <c r="Z87" s="349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323"/>
      <c r="BQ87" s="172"/>
      <c r="DV87" s="288"/>
    </row>
    <row r="88" spans="1:448" ht="12.75">
      <c r="A88" s="172"/>
      <c r="B88" s="326"/>
      <c r="C88" s="64"/>
      <c r="D88" s="64"/>
      <c r="E88" s="64"/>
      <c r="F88" s="64"/>
      <c r="G88" s="64"/>
      <c r="H88" s="64"/>
      <c r="I88" s="5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349"/>
      <c r="Z88" s="349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323"/>
      <c r="BQ88" s="172"/>
      <c r="DV88" s="288"/>
    </row>
    <row r="89" spans="1:448" ht="12.75">
      <c r="A89" s="172"/>
      <c r="B89" s="326"/>
      <c r="C89" s="64"/>
      <c r="D89" s="64"/>
      <c r="E89" s="64"/>
      <c r="F89" s="64"/>
      <c r="G89" s="64"/>
      <c r="H89" s="64"/>
      <c r="I89" s="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349"/>
      <c r="Z89" s="349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323"/>
      <c r="BQ89" s="172"/>
      <c r="DV89" s="288"/>
    </row>
    <row r="90" spans="1:448" ht="13.5" thickBot="1">
      <c r="A90" s="172"/>
      <c r="B90" s="327"/>
      <c r="C90" s="324"/>
      <c r="D90" s="324"/>
      <c r="E90" s="324"/>
      <c r="F90" s="324"/>
      <c r="G90" s="324"/>
      <c r="H90" s="324"/>
      <c r="I90" s="16"/>
      <c r="J90" s="324"/>
      <c r="K90" s="324"/>
      <c r="L90" s="324"/>
      <c r="M90" s="324"/>
      <c r="N90" s="324"/>
      <c r="O90" s="324"/>
      <c r="P90" s="324"/>
      <c r="Q90" s="324"/>
      <c r="R90" s="324"/>
      <c r="S90" s="324"/>
      <c r="T90" s="324"/>
      <c r="U90" s="324"/>
      <c r="V90" s="324"/>
      <c r="W90" s="324"/>
      <c r="X90" s="324"/>
      <c r="Y90" s="350"/>
      <c r="Z90" s="350"/>
      <c r="AA90" s="324"/>
      <c r="AB90" s="324"/>
      <c r="AC90" s="324"/>
      <c r="AD90" s="324"/>
      <c r="AE90" s="324"/>
      <c r="AF90" s="324"/>
      <c r="AG90" s="324"/>
      <c r="AH90" s="324"/>
      <c r="AI90" s="324"/>
      <c r="AJ90" s="324"/>
      <c r="AK90" s="324"/>
      <c r="AL90" s="324"/>
      <c r="AM90" s="324"/>
      <c r="AN90" s="324"/>
      <c r="AO90" s="324"/>
      <c r="AP90" s="324"/>
      <c r="AQ90" s="324"/>
      <c r="AR90" s="324"/>
      <c r="AS90" s="324"/>
      <c r="AT90" s="324"/>
      <c r="AU90" s="324"/>
      <c r="AV90" s="324"/>
      <c r="AW90" s="324"/>
      <c r="AX90" s="324"/>
      <c r="AY90" s="324"/>
      <c r="AZ90" s="324"/>
      <c r="BA90" s="324"/>
      <c r="BB90" s="324"/>
      <c r="BC90" s="324"/>
      <c r="BD90" s="324"/>
      <c r="BE90" s="324"/>
      <c r="BF90" s="324"/>
      <c r="BG90" s="324"/>
      <c r="BH90" s="324"/>
      <c r="BI90" s="324"/>
      <c r="BJ90" s="324"/>
      <c r="BK90" s="324"/>
      <c r="BL90" s="324"/>
      <c r="BM90" s="324"/>
      <c r="BN90" s="324"/>
      <c r="BO90" s="324"/>
      <c r="BP90" s="325"/>
      <c r="BQ90" s="172"/>
      <c r="DV90" s="288"/>
    </row>
    <row r="91" spans="1:448" ht="12.75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2"/>
      <c r="BE91" s="172"/>
      <c r="BF91" s="172"/>
      <c r="BG91" s="172"/>
      <c r="BH91" s="172"/>
      <c r="BI91" s="172"/>
      <c r="BJ91" s="172"/>
      <c r="BK91" s="172"/>
      <c r="BL91" s="172"/>
      <c r="BM91" s="172"/>
      <c r="BN91" s="172"/>
      <c r="BO91" s="172"/>
      <c r="BP91" s="172"/>
      <c r="BQ91" s="172"/>
      <c r="DV91" s="288"/>
    </row>
    <row r="92" spans="1:448" ht="12.75" hidden="1"/>
    <row r="93" spans="1:448" ht="12.75" hidden="1"/>
    <row r="94" spans="1:448" ht="12.75" hidden="1">
      <c r="CG94" s="2"/>
      <c r="CH94" s="2"/>
    </row>
    <row r="95" spans="1:448" ht="12.75" hidden="1"/>
    <row r="96" spans="1:448" ht="12.75" hidden="1"/>
    <row r="97" ht="12.75" hidden="1"/>
    <row r="98" ht="12.75" hidden="1"/>
    <row r="99" ht="12.75" hidden="1"/>
    <row r="100" ht="12.75" hidden="1"/>
    <row r="101" ht="12.75" hidden="1"/>
    <row r="102" ht="12.75" hidden="1"/>
    <row r="103" ht="12.75" hidden="1"/>
    <row r="104" ht="12.75" hidden="1"/>
    <row r="105" ht="12.75" hidden="1"/>
    <row r="106" ht="12.75" hidden="1"/>
    <row r="107" ht="12.75" hidden="1"/>
    <row r="108" ht="12.75" hidden="1"/>
    <row r="109" ht="12.75" hidden="1"/>
    <row r="110" ht="12.75" hidden="1"/>
    <row r="111" ht="12.75" hidden="1"/>
    <row r="112" ht="12.75" hidden="1"/>
    <row r="113" ht="12.75" hidden="1"/>
    <row r="114" ht="12.75" hidden="1"/>
    <row r="115" ht="12.75" hidden="1"/>
    <row r="116" ht="12.75" hidden="1"/>
    <row r="117" ht="12.75" hidden="1"/>
    <row r="118" ht="12.75" hidden="1"/>
    <row r="119" ht="12.75" hidden="1"/>
    <row r="120" ht="12.75" hidden="1"/>
    <row r="121" ht="12.75" hidden="1"/>
    <row r="122" ht="12.75" hidden="1"/>
    <row r="123" ht="12.75" hidden="1"/>
    <row r="124" ht="12.75" hidden="1"/>
    <row r="125" ht="12.75" hidden="1"/>
    <row r="126" ht="12.75" hidden="1"/>
    <row r="127" ht="12.75" hidden="1"/>
    <row r="128" ht="12.75" hidden="1"/>
    <row r="129" ht="12.75" hidden="1"/>
    <row r="130" ht="12.75" hidden="1"/>
    <row r="131" ht="12.75" hidden="1"/>
    <row r="132" ht="12.75" hidden="1"/>
    <row r="133" ht="12.75" hidden="1"/>
    <row r="134" ht="12.75" hidden="1"/>
    <row r="135" ht="12.75" hidden="1"/>
    <row r="136" ht="12.75" hidden="1"/>
    <row r="137" ht="12.75" hidden="1"/>
    <row r="138" ht="12.75" hidden="1"/>
    <row r="139" ht="12.75" hidden="1"/>
    <row r="140" ht="12.75" hidden="1"/>
    <row r="141" ht="12.75" hidden="1"/>
    <row r="142" ht="12.75" hidden="1"/>
    <row r="143" ht="12.75" hidden="1"/>
    <row r="144" ht="12.75" hidden="1"/>
    <row r="145" ht="12.75" hidden="1"/>
    <row r="146" ht="12.75" hidden="1"/>
    <row r="147" ht="12.75" hidden="1"/>
    <row r="148" ht="12.75" hidden="1"/>
    <row r="149" ht="12.75" hidden="1"/>
    <row r="150" ht="12.75" hidden="1"/>
    <row r="151" ht="12.75" hidden="1"/>
    <row r="152" ht="12.75" hidden="1"/>
    <row r="153" ht="12.75" hidden="1"/>
    <row r="154" ht="12.75" hidden="1"/>
    <row r="155" ht="12.75" hidden="1"/>
    <row r="156" ht="12.75" hidden="1"/>
    <row r="157" ht="12.75" hidden="1"/>
    <row r="158" ht="12.75" hidden="1"/>
    <row r="159" ht="12.75" hidden="1"/>
    <row r="160" ht="12.75" hidden="1"/>
    <row r="161" ht="12.75" hidden="1"/>
    <row r="162" ht="12.75" hidden="1"/>
    <row r="163" ht="12.75" hidden="1"/>
    <row r="164" ht="12.75" hidden="1"/>
    <row r="165" ht="12.75" hidden="1"/>
    <row r="166" ht="12.75" hidden="1"/>
    <row r="167" ht="12.75" hidden="1"/>
    <row r="168" ht="12.75" hidden="1"/>
    <row r="169" ht="12.75" hidden="1"/>
    <row r="170" ht="12.75" hidden="1"/>
    <row r="171" ht="12.75" hidden="1"/>
    <row r="172" ht="12.75" hidden="1"/>
    <row r="173" ht="12.75" hidden="1"/>
    <row r="174" ht="12.75" hidden="1"/>
    <row r="175" ht="12.75" hidden="1"/>
    <row r="176" ht="12.75" hidden="1"/>
    <row r="177" ht="12.75" hidden="1"/>
    <row r="178" ht="12.75" hidden="1"/>
    <row r="179" ht="12.75" hidden="1"/>
    <row r="180" ht="12.75" hidden="1"/>
    <row r="181" ht="12.75" hidden="1"/>
    <row r="182" ht="12.75" hidden="1"/>
    <row r="183" ht="12.75" hidden="1"/>
    <row r="184" ht="12.75" hidden="1"/>
    <row r="185" ht="12.75" hidden="1"/>
    <row r="186" ht="12.75" hidden="1"/>
    <row r="187" ht="12.75" hidden="1"/>
    <row r="188" ht="12.75" hidden="1"/>
    <row r="189" ht="12.75" hidden="1"/>
    <row r="190" ht="12.75" hidden="1"/>
    <row r="191" ht="12.75" hidden="1"/>
    <row r="192" ht="12.75" hidden="1"/>
    <row r="193" ht="12.75" hidden="1"/>
    <row r="194" ht="12.75" hidden="1"/>
    <row r="195" ht="12.75" hidden="1"/>
    <row r="196" ht="12.75" hidden="1"/>
    <row r="197" ht="12.75" hidden="1"/>
    <row r="198" ht="12.75" hidden="1"/>
    <row r="199" ht="12.75" hidden="1"/>
    <row r="200" ht="12.75" hidden="1"/>
    <row r="201" ht="12.75" hidden="1"/>
    <row r="202" ht="12.75" hidden="1"/>
    <row r="203" ht="12.75" hidden="1"/>
    <row r="204" ht="12.75" hidden="1"/>
    <row r="205" ht="12.75" hidden="1"/>
    <row r="206" ht="12.75" hidden="1"/>
    <row r="207" ht="12.75" hidden="1"/>
    <row r="208" ht="12.75" hidden="1"/>
    <row r="209" ht="12.75" hidden="1"/>
    <row r="210" ht="12.75" hidden="1"/>
    <row r="211" ht="12.75" hidden="1"/>
  </sheetData>
  <sheetProtection algorithmName="SHA-512" hashValue="eK6p7SF9x0ops46PscOhtqu9wz6ZLpPGLddwIySLYdLT9Fn/g4vQzepXfE93VbjbyJaclwYNR/NyZWKjwfy/8w==" saltValue="d3RZB1I3lVjbHKG/OPPrqg==" spinCount="100000" sheet="1" objects="1" scenarios="1" selectLockedCells="1"/>
  <mergeCells count="349">
    <mergeCell ref="DR6:DR7"/>
    <mergeCell ref="DR3:DS3"/>
    <mergeCell ref="DR2:JX2"/>
    <mergeCell ref="DR4:DS4"/>
    <mergeCell ref="DR5:DS5"/>
    <mergeCell ref="DR29:DS29"/>
    <mergeCell ref="DR39:DS39"/>
    <mergeCell ref="DR8:DS8"/>
    <mergeCell ref="DR9:DS9"/>
    <mergeCell ref="DR10:DS10"/>
    <mergeCell ref="DR11:DR12"/>
    <mergeCell ref="DR13:DS13"/>
    <mergeCell ref="DR14:DS14"/>
    <mergeCell ref="DR15:DS15"/>
    <mergeCell ref="DR16:DR17"/>
    <mergeCell ref="DN43:DO43"/>
    <mergeCell ref="W46:Z46"/>
    <mergeCell ref="P10:X10"/>
    <mergeCell ref="W31:Z31"/>
    <mergeCell ref="AA31:AD31"/>
    <mergeCell ref="AE31:AH31"/>
    <mergeCell ref="AI31:AL31"/>
    <mergeCell ref="AM31:AP31"/>
    <mergeCell ref="AE33:AH33"/>
    <mergeCell ref="AI33:AL33"/>
    <mergeCell ref="AM33:AP33"/>
    <mergeCell ref="W27:Z27"/>
    <mergeCell ref="AA27:AD27"/>
    <mergeCell ref="AE27:AH27"/>
    <mergeCell ref="AA40:AD42"/>
    <mergeCell ref="AE40:AH42"/>
    <mergeCell ref="AI40:AL42"/>
    <mergeCell ref="AM40:AP42"/>
    <mergeCell ref="W40:Z43"/>
    <mergeCell ref="AR43:BO46"/>
    <mergeCell ref="DN44:DO44"/>
    <mergeCell ref="DJ18:DL18"/>
    <mergeCell ref="AR33:BO37"/>
    <mergeCell ref="AM46:AP46"/>
    <mergeCell ref="AH3:BP3"/>
    <mergeCell ref="DC12:DC13"/>
    <mergeCell ref="DC18:DC19"/>
    <mergeCell ref="DK8:DK9"/>
    <mergeCell ref="DM8:DM10"/>
    <mergeCell ref="AM45:AP45"/>
    <mergeCell ref="AE35:AH36"/>
    <mergeCell ref="BV6:CD6"/>
    <mergeCell ref="BJ8:BP8"/>
    <mergeCell ref="AR9:AW9"/>
    <mergeCell ref="AX9:BP9"/>
    <mergeCell ref="CE30:CE36"/>
    <mergeCell ref="CE37:CE42"/>
    <mergeCell ref="CE22:CE29"/>
    <mergeCell ref="BZ25:CA25"/>
    <mergeCell ref="BZ23:CC23"/>
    <mergeCell ref="DH43:DK43"/>
    <mergeCell ref="DG18:DI18"/>
    <mergeCell ref="AM35:AP36"/>
    <mergeCell ref="AE38:AH39"/>
    <mergeCell ref="AI38:AL39"/>
    <mergeCell ref="AM38:AP39"/>
    <mergeCell ref="AT13:AZ13"/>
    <mergeCell ref="BA13:BP13"/>
    <mergeCell ref="AE46:AH46"/>
    <mergeCell ref="DE18:DF18"/>
    <mergeCell ref="BJ5:BP5"/>
    <mergeCell ref="BC5:BI5"/>
    <mergeCell ref="AV5:BB5"/>
    <mergeCell ref="AO5:AU5"/>
    <mergeCell ref="AH5:AN5"/>
    <mergeCell ref="BJ4:BP4"/>
    <mergeCell ref="BC4:BI4"/>
    <mergeCell ref="AV4:BB4"/>
    <mergeCell ref="AO4:AU4"/>
    <mergeCell ref="AH4:AN4"/>
    <mergeCell ref="AR38:BO42"/>
    <mergeCell ref="AV7:BB7"/>
    <mergeCell ref="AO7:AU7"/>
    <mergeCell ref="AH7:AN7"/>
    <mergeCell ref="H6:AG7"/>
    <mergeCell ref="BZ36:CB36"/>
    <mergeCell ref="CI19:CO19"/>
    <mergeCell ref="BV46:CZ46"/>
    <mergeCell ref="CI35:CO35"/>
    <mergeCell ref="AM34:AP34"/>
    <mergeCell ref="AI30:AL30"/>
    <mergeCell ref="AM30:AP30"/>
    <mergeCell ref="C47:E47"/>
    <mergeCell ref="AA43:AD43"/>
    <mergeCell ref="AE43:AH43"/>
    <mergeCell ref="AI43:AL43"/>
    <mergeCell ref="AM43:AP43"/>
    <mergeCell ref="AA47:AD47"/>
    <mergeCell ref="AE47:AH47"/>
    <mergeCell ref="AI47:AL47"/>
    <mergeCell ref="AM47:AP47"/>
    <mergeCell ref="W47:Z47"/>
    <mergeCell ref="C43:E43"/>
    <mergeCell ref="C44:E44"/>
    <mergeCell ref="C45:E45"/>
    <mergeCell ref="C46:E46"/>
    <mergeCell ref="K43:U47"/>
    <mergeCell ref="AE44:AH44"/>
    <mergeCell ref="AI44:AL44"/>
    <mergeCell ref="AM44:AP44"/>
    <mergeCell ref="AA45:AD45"/>
    <mergeCell ref="AE45:AH45"/>
    <mergeCell ref="AI45:AL45"/>
    <mergeCell ref="AI46:AL46"/>
    <mergeCell ref="W45:Z45"/>
    <mergeCell ref="AA46:AD46"/>
    <mergeCell ref="AI37:AL37"/>
    <mergeCell ref="AM37:AP37"/>
    <mergeCell ref="AA29:AD29"/>
    <mergeCell ref="W32:Z32"/>
    <mergeCell ref="AA32:AD32"/>
    <mergeCell ref="AE32:AH32"/>
    <mergeCell ref="AI32:AL32"/>
    <mergeCell ref="AM32:AP32"/>
    <mergeCell ref="W33:Z33"/>
    <mergeCell ref="AA34:AD34"/>
    <mergeCell ref="W29:Z29"/>
    <mergeCell ref="AE34:AH34"/>
    <mergeCell ref="AI34:AL34"/>
    <mergeCell ref="AA33:AD33"/>
    <mergeCell ref="W37:Z39"/>
    <mergeCell ref="W34:Z36"/>
    <mergeCell ref="K12:R12"/>
    <mergeCell ref="AA44:AD44"/>
    <mergeCell ref="N29:U29"/>
    <mergeCell ref="K30:U35"/>
    <mergeCell ref="W44:Z44"/>
    <mergeCell ref="K19:P19"/>
    <mergeCell ref="R19:U19"/>
    <mergeCell ref="K17:P17"/>
    <mergeCell ref="R17:U17"/>
    <mergeCell ref="K20:L21"/>
    <mergeCell ref="M20:T20"/>
    <mergeCell ref="K27:M28"/>
    <mergeCell ref="N26:U27"/>
    <mergeCell ref="N28:U28"/>
    <mergeCell ref="N23:P23"/>
    <mergeCell ref="R23:T23"/>
    <mergeCell ref="K22:L23"/>
    <mergeCell ref="M22:M23"/>
    <mergeCell ref="M21:T21"/>
    <mergeCell ref="K18:P18"/>
    <mergeCell ref="R18:U18"/>
    <mergeCell ref="AA38:AD39"/>
    <mergeCell ref="W30:Z30"/>
    <mergeCell ref="AA30:AD30"/>
    <mergeCell ref="W13:AC13"/>
    <mergeCell ref="AD12:AS12"/>
    <mergeCell ref="AD13:AS13"/>
    <mergeCell ref="AT12:AZ12"/>
    <mergeCell ref="BA12:BP12"/>
    <mergeCell ref="AX10:AZ10"/>
    <mergeCell ref="AI10:AL10"/>
    <mergeCell ref="AM10:AQ10"/>
    <mergeCell ref="Y10:AB10"/>
    <mergeCell ref="B9:E9"/>
    <mergeCell ref="H9:R9"/>
    <mergeCell ref="S9:AA9"/>
    <mergeCell ref="Z8:AD8"/>
    <mergeCell ref="AB9:AQ9"/>
    <mergeCell ref="B10:F10"/>
    <mergeCell ref="G10:I10"/>
    <mergeCell ref="AR10:AU10"/>
    <mergeCell ref="AV10:AW10"/>
    <mergeCell ref="B8:E8"/>
    <mergeCell ref="F8:G8"/>
    <mergeCell ref="I8:O8"/>
    <mergeCell ref="AH8:AN8"/>
    <mergeCell ref="AO8:AU8"/>
    <mergeCell ref="P8:T8"/>
    <mergeCell ref="U8:Y8"/>
    <mergeCell ref="AE8:AG8"/>
    <mergeCell ref="AC10:AH10"/>
    <mergeCell ref="B50:BP50"/>
    <mergeCell ref="BB27:BD27"/>
    <mergeCell ref="AX27:BA27"/>
    <mergeCell ref="BE27:BI27"/>
    <mergeCell ref="AA35:AD36"/>
    <mergeCell ref="K36:U42"/>
    <mergeCell ref="AI27:AL27"/>
    <mergeCell ref="AM27:AP27"/>
    <mergeCell ref="AR27:AW27"/>
    <mergeCell ref="AE29:AH29"/>
    <mergeCell ref="AI29:AL29"/>
    <mergeCell ref="AM29:AP29"/>
    <mergeCell ref="BJ27:BO27"/>
    <mergeCell ref="AE28:AH28"/>
    <mergeCell ref="AI28:AL28"/>
    <mergeCell ref="K29:L29"/>
    <mergeCell ref="AM28:AP28"/>
    <mergeCell ref="AR28:BO32"/>
    <mergeCell ref="AE30:AH30"/>
    <mergeCell ref="AI35:AL36"/>
    <mergeCell ref="W28:Z28"/>
    <mergeCell ref="AA28:AD28"/>
    <mergeCell ref="AA37:AD37"/>
    <mergeCell ref="AE37:AH37"/>
    <mergeCell ref="CJ29:CN29"/>
    <mergeCell ref="BW9:BX9"/>
    <mergeCell ref="CF6:CP6"/>
    <mergeCell ref="CI37:CI38"/>
    <mergeCell ref="BZ21:CC21"/>
    <mergeCell ref="BZ22:CC22"/>
    <mergeCell ref="DC30:DC33"/>
    <mergeCell ref="DC34:DC37"/>
    <mergeCell ref="DC38:DC41"/>
    <mergeCell ref="BW21:BW38"/>
    <mergeCell ref="CI39:CI40"/>
    <mergeCell ref="DC26:DC29"/>
    <mergeCell ref="BW13:BX13"/>
    <mergeCell ref="BW16:BX16"/>
    <mergeCell ref="BW14:BX14"/>
    <mergeCell ref="BW15:BX15"/>
    <mergeCell ref="BZ31:CB31"/>
    <mergeCell ref="AO6:AU6"/>
    <mergeCell ref="AV6:BB6"/>
    <mergeCell ref="BC6:BI6"/>
    <mergeCell ref="BJ7:BP7"/>
    <mergeCell ref="BC7:BI7"/>
    <mergeCell ref="K14:R15"/>
    <mergeCell ref="S14:U15"/>
    <mergeCell ref="DB2:DP2"/>
    <mergeCell ref="CJ23:CN23"/>
    <mergeCell ref="DD12:DD13"/>
    <mergeCell ref="DE12:DF12"/>
    <mergeCell ref="DG12:DJ12"/>
    <mergeCell ref="DK12:DN12"/>
    <mergeCell ref="DD18:DD19"/>
    <mergeCell ref="K16:P16"/>
    <mergeCell ref="R16:U16"/>
    <mergeCell ref="BQ10:BQ16"/>
    <mergeCell ref="BT10:BT16"/>
    <mergeCell ref="BA10:BD10"/>
    <mergeCell ref="BE10:BG10"/>
    <mergeCell ref="BH10:BJ10"/>
    <mergeCell ref="BK10:BM10"/>
    <mergeCell ref="BN10:BP10"/>
    <mergeCell ref="S12:U12"/>
    <mergeCell ref="DR47:DS47"/>
    <mergeCell ref="DR48:DS48"/>
    <mergeCell ref="DR49:DR50"/>
    <mergeCell ref="DR51:DS51"/>
    <mergeCell ref="DR52:DS52"/>
    <mergeCell ref="DR53:DS53"/>
    <mergeCell ref="DR54:DR55"/>
    <mergeCell ref="B2:AG2"/>
    <mergeCell ref="M3:AG5"/>
    <mergeCell ref="B3:L3"/>
    <mergeCell ref="B4:L4"/>
    <mergeCell ref="B5:L5"/>
    <mergeCell ref="CS6:CZ6"/>
    <mergeCell ref="CE21:CF21"/>
    <mergeCell ref="BV19:CG19"/>
    <mergeCell ref="C12:E12"/>
    <mergeCell ref="J10:O10"/>
    <mergeCell ref="AV8:BB8"/>
    <mergeCell ref="BC8:BI8"/>
    <mergeCell ref="W12:AC12"/>
    <mergeCell ref="AH2:BB2"/>
    <mergeCell ref="BC2:BP2"/>
    <mergeCell ref="BJ6:BP6"/>
    <mergeCell ref="AH6:AN6"/>
    <mergeCell ref="DR58:DS58"/>
    <mergeCell ref="DR59:DR60"/>
    <mergeCell ref="DR72:DS72"/>
    <mergeCell ref="DR82:DS82"/>
    <mergeCell ref="JZ2:QF2"/>
    <mergeCell ref="JZ3:KA3"/>
    <mergeCell ref="JZ4:KA4"/>
    <mergeCell ref="JZ5:KA5"/>
    <mergeCell ref="JZ6:JZ7"/>
    <mergeCell ref="JZ8:KA8"/>
    <mergeCell ref="JZ9:KA9"/>
    <mergeCell ref="JZ10:KA10"/>
    <mergeCell ref="JZ11:JZ12"/>
    <mergeCell ref="JZ13:KA13"/>
    <mergeCell ref="JZ14:KA14"/>
    <mergeCell ref="JZ15:KA15"/>
    <mergeCell ref="JZ16:JZ17"/>
    <mergeCell ref="JZ29:KA29"/>
    <mergeCell ref="JZ39:KA39"/>
    <mergeCell ref="JZ45:QF45"/>
    <mergeCell ref="JZ46:KA46"/>
    <mergeCell ref="JZ47:KA47"/>
    <mergeCell ref="DR45:JX45"/>
    <mergeCell ref="DR46:DS46"/>
    <mergeCell ref="JZ48:KA48"/>
    <mergeCell ref="JZ49:JZ50"/>
    <mergeCell ref="JZ51:KA51"/>
    <mergeCell ref="JZ52:KA52"/>
    <mergeCell ref="JZ53:KA53"/>
    <mergeCell ref="JZ54:JZ55"/>
    <mergeCell ref="JZ56:KA56"/>
    <mergeCell ref="JZ57:KA57"/>
    <mergeCell ref="JZ58:KA58"/>
    <mergeCell ref="JZ59:JZ60"/>
    <mergeCell ref="JZ72:KA72"/>
    <mergeCell ref="JZ82:KA82"/>
    <mergeCell ref="B51:X51"/>
    <mergeCell ref="AA51:BP51"/>
    <mergeCell ref="B71:X71"/>
    <mergeCell ref="AA71:BP71"/>
    <mergeCell ref="Y51:Z51"/>
    <mergeCell ref="Y52:Z52"/>
    <mergeCell ref="Y53:Z53"/>
    <mergeCell ref="Y54:Z54"/>
    <mergeCell ref="Y55:Z55"/>
    <mergeCell ref="Y56:Z56"/>
    <mergeCell ref="Y57:Z57"/>
    <mergeCell ref="Y58:Z58"/>
    <mergeCell ref="Y59:Z59"/>
    <mergeCell ref="Y60:Z60"/>
    <mergeCell ref="Y61:Z61"/>
    <mergeCell ref="Y62:Z62"/>
    <mergeCell ref="Y63:Z63"/>
    <mergeCell ref="Y64:Z64"/>
    <mergeCell ref="Y65:Z65"/>
    <mergeCell ref="DR56:DS56"/>
    <mergeCell ref="DR57:DS57"/>
    <mergeCell ref="Y66:Z66"/>
    <mergeCell ref="Y67:Z67"/>
    <mergeCell ref="Y68:Z68"/>
    <mergeCell ref="Y69:Z69"/>
    <mergeCell ref="Y70:Z70"/>
    <mergeCell ref="Y71:Z71"/>
    <mergeCell ref="Y72:Z72"/>
    <mergeCell ref="Y73:Z73"/>
    <mergeCell ref="Y74:Z74"/>
    <mergeCell ref="Y84:Z84"/>
    <mergeCell ref="Y85:Z85"/>
    <mergeCell ref="Y86:Z86"/>
    <mergeCell ref="Y87:Z87"/>
    <mergeCell ref="Y88:Z88"/>
    <mergeCell ref="Y89:Z89"/>
    <mergeCell ref="Y90:Z90"/>
    <mergeCell ref="Y75:Z75"/>
    <mergeCell ref="Y76:Z76"/>
    <mergeCell ref="Y77:Z77"/>
    <mergeCell ref="Y78:Z78"/>
    <mergeCell ref="Y79:Z79"/>
    <mergeCell ref="Y80:Z80"/>
    <mergeCell ref="Y81:Z81"/>
    <mergeCell ref="Y82:Z82"/>
    <mergeCell ref="Y83:Z83"/>
  </mergeCells>
  <conditionalFormatting sqref="AA27:AD27">
    <cfRule type="cellIs" dxfId="34" priority="62" operator="equal">
      <formula>0</formula>
    </cfRule>
  </conditionalFormatting>
  <conditionalFormatting sqref="AE27:AH27">
    <cfRule type="cellIs" dxfId="33" priority="61" operator="equal">
      <formula>0</formula>
    </cfRule>
  </conditionalFormatting>
  <conditionalFormatting sqref="AI27:AL27">
    <cfRule type="cellIs" dxfId="32" priority="60" operator="equal">
      <formula>0</formula>
    </cfRule>
  </conditionalFormatting>
  <conditionalFormatting sqref="AM27:AP27">
    <cfRule type="cellIs" dxfId="31" priority="59" operator="equal">
      <formula>0</formula>
    </cfRule>
  </conditionalFormatting>
  <conditionalFormatting sqref="F45:I45">
    <cfRule type="containsErrors" dxfId="30" priority="45">
      <formula>ISERROR(F45)</formula>
    </cfRule>
  </conditionalFormatting>
  <conditionalFormatting sqref="AX10:BD10">
    <cfRule type="expression" dxfId="29" priority="271">
      <formula>$AM$10="max"</formula>
    </cfRule>
    <cfRule type="expression" dxfId="28" priority="272">
      <formula>$AM$10="min"</formula>
    </cfRule>
  </conditionalFormatting>
  <conditionalFormatting sqref="BE10:BJ10">
    <cfRule type="expression" dxfId="27" priority="273">
      <formula>$AM$10="min"</formula>
    </cfRule>
  </conditionalFormatting>
  <conditionalFormatting sqref="BK10:BP10">
    <cfRule type="expression" dxfId="26" priority="274">
      <formula>$AM$10="max"</formula>
    </cfRule>
  </conditionalFormatting>
  <conditionalFormatting sqref="K20:U25">
    <cfRule type="expression" dxfId="25" priority="31">
      <formula>$AE$8="P0"</formula>
    </cfRule>
    <cfRule type="expression" dxfId="24" priority="278">
      <formula>$AM$10="min"</formula>
    </cfRule>
    <cfRule type="expression" dxfId="23" priority="279">
      <formula>$AM$10="max"</formula>
    </cfRule>
  </conditionalFormatting>
  <conditionalFormatting sqref="K29:U29 K26:N26 K27:M27 K28:N28">
    <cfRule type="expression" dxfId="22" priority="280">
      <formula>$AM$10="min &amp; max"</formula>
    </cfRule>
  </conditionalFormatting>
  <conditionalFormatting sqref="K30:U35">
    <cfRule type="expression" dxfId="21" priority="30">
      <formula>$AE$8="P0"</formula>
    </cfRule>
  </conditionalFormatting>
  <conditionalFormatting sqref="AE40:AH42">
    <cfRule type="expression" dxfId="20" priority="29">
      <formula>$AE$40="X"</formula>
    </cfRule>
  </conditionalFormatting>
  <conditionalFormatting sqref="AA40:AD42">
    <cfRule type="expression" dxfId="19" priority="28">
      <formula>$AA$40="X"</formula>
    </cfRule>
  </conditionalFormatting>
  <conditionalFormatting sqref="AI40:AL42">
    <cfRule type="expression" dxfId="18" priority="27">
      <formula>$AI$40="X"</formula>
    </cfRule>
  </conditionalFormatting>
  <conditionalFormatting sqref="AM40:AP42">
    <cfRule type="expression" dxfId="17" priority="26">
      <formula>$AM$40="X"</formula>
    </cfRule>
  </conditionalFormatting>
  <conditionalFormatting sqref="BJ7:BP7">
    <cfRule type="containsText" dxfId="16" priority="1" operator="containsText" text="  ">
      <formula>NOT(ISERROR(SEARCH("  ",BJ7)))</formula>
    </cfRule>
    <cfRule type="containsText" dxfId="15" priority="11" operator="containsText" text="_">
      <formula>NOT(ISERROR(SEARCH("_",BJ7)))</formula>
    </cfRule>
    <cfRule type="containsText" dxfId="14" priority="24" operator="containsText" text="SIGNED">
      <formula>NOT(ISERROR(SEARCH("SIGNED",BJ7)))</formula>
    </cfRule>
  </conditionalFormatting>
  <conditionalFormatting sqref="BJ8:BP8">
    <cfRule type="notContainsBlanks" dxfId="13" priority="287">
      <formula>LEN(TRIM(BJ8))&gt;0</formula>
    </cfRule>
  </conditionalFormatting>
  <conditionalFormatting sqref="AH8:BI8">
    <cfRule type="notContainsBlanks" dxfId="12" priority="288">
      <formula>LEN(TRIM(AH8))&gt;0</formula>
    </cfRule>
  </conditionalFormatting>
  <conditionalFormatting sqref="BC7:BI7">
    <cfRule type="containsText" dxfId="11" priority="10" operator="containsText" text="_">
      <formula>NOT(ISERROR(SEARCH("_",BC7)))</formula>
    </cfRule>
    <cfRule type="containsText" dxfId="10" priority="14" operator="containsText" text="SIGNED">
      <formula>NOT(ISERROR(SEARCH("SIGNED",BC7)))</formula>
    </cfRule>
  </conditionalFormatting>
  <conditionalFormatting sqref="AV7:BB7">
    <cfRule type="containsText" dxfId="9" priority="9" operator="containsText" text="_">
      <formula>NOT(ISERROR(SEARCH("_",AV7)))</formula>
    </cfRule>
    <cfRule type="containsText" dxfId="8" priority="13" operator="containsText" text="SIGNED">
      <formula>NOT(ISERROR(SEARCH("SIGNED",AV7)))</formula>
    </cfRule>
  </conditionalFormatting>
  <conditionalFormatting sqref="AO7:AU7">
    <cfRule type="containsText" dxfId="7" priority="8" operator="containsText" text="_">
      <formula>NOT(ISERROR(SEARCH("_",AO7)))</formula>
    </cfRule>
    <cfRule type="containsText" dxfId="6" priority="12" operator="containsText" text="SIGNED">
      <formula>NOT(ISERROR(SEARCH("SIGNED",AO7)))</formula>
    </cfRule>
  </conditionalFormatting>
  <conditionalFormatting sqref="S14">
    <cfRule type="containsText" dxfId="5" priority="6" operator="containsText" text="X">
      <formula>NOT(ISERROR(SEARCH("X",S14)))</formula>
    </cfRule>
  </conditionalFormatting>
  <dataValidations xWindow="539" yWindow="392" count="9">
    <dataValidation type="list" allowBlank="1" showInputMessage="1" showErrorMessage="1" promptTitle="Please Input Measurement Stage" prompt="Mass. Prod. = Mass Production_x000a_Early Stage = Early Stage Control" sqref="AC10:AH10" xr:uid="{00000000-0002-0000-0000-000000000000}">
      <formula1>$DN$20:$DN$22</formula1>
    </dataValidation>
    <dataValidation allowBlank="1" showInputMessage="1" showErrorMessage="1" errorTitle="PROHIBITED PROCESS" error="Only can choose between these character:_x000a_&quot;O&quot; and &quot;X&quot;" promptTitle="IMPORTANT !!!" prompt=" X = some column need to be fill_x000a_O = proceed the capability calculation" sqref="S14" xr:uid="{00000000-0002-0000-0000-000001000000}"/>
    <dataValidation type="list" allowBlank="1" showInputMessage="1" showErrorMessage="1" errorTitle="WRONG INPUT !!!" error="Please input base on list." promptTitle="IMPORTANT !!!" prompt="QA2: Char. value &lt; R &gt; &lt; C &gt; ( R ) ( F ) (( S )) (( E )) (( R )) (( F )) (( C )) _x000a__x000a_QA1:Char. Value &lt; S &gt; &lt; E &gt; &lt; F &gt; ( S ) ( E ) ( C ) _x000a__x000a_QB :None imp. char with value Desribed on QA Designation_x000a__x000a_QC:General Char. Values" sqref="U8:Y8" xr:uid="{00000000-0002-0000-0000-000002000000}">
      <formula1>$BX$21:$BX$38</formula1>
    </dataValidation>
    <dataValidation type="list" allowBlank="1" showInputMessage="1" showErrorMessage="1" promptTitle="Data Source:" prompt="_x000a_3σ : Production_x000a_4σ : Development_x000a_P0 : Qty evaluation" sqref="AE8:AG8" xr:uid="{00000000-0002-0000-0000-000003000000}">
      <formula1>$BZ$26:$BZ$29</formula1>
    </dataValidation>
    <dataValidation type="list" allowBlank="1" showInputMessage="1" showErrorMessage="1" sqref="BC2:BP2" xr:uid="{00000000-0002-0000-0000-000004000000}">
      <formula1>$BZ$32:$BZ$34</formula1>
    </dataValidation>
    <dataValidation type="list" allowBlank="1" showInputMessage="1" showErrorMessage="1" promptTitle="LIMIIT Setting" prompt="Please input the limit base on requirement_x000a_MIN = Minimum Standard_x000a_MAX = Maximum Standard_x000a_MIN &amp; MAX = Minimum &amp; Maximum Standard" sqref="AM10:AQ10" xr:uid="{00000000-0002-0000-0000-000005000000}">
      <formula1>$CC$26:$CC$29</formula1>
    </dataValidation>
    <dataValidation type="list" allowBlank="1" showErrorMessage="1" promptTitle="INPUT the Product" sqref="F9" xr:uid="{00000000-0002-0000-0000-000006000000}">
      <formula1>$CF$22:$CF$44</formula1>
    </dataValidation>
    <dataValidation type="list" allowBlank="1" showInputMessage="1" showErrorMessage="1" promptTitle="Correction Factor" prompt="sample 6 ~ 9 pcs = 2_x000a_sample 10 ~19 pcs = 1,4_x000a_sample 20 ~29 pcs = 1,2_x000a_sample 30 ~ 49 pcs = 1,1_x000a_sample &gt; 50 pcs = 1" sqref="S12" xr:uid="{00000000-0002-0000-0000-000007000000}">
      <formula1>$CB$37:$CB$38</formula1>
    </dataValidation>
    <dataValidation type="list" allowBlank="1" showInputMessage="1" showErrorMessage="1" sqref="AV4:BB4" xr:uid="{6743CD74-959F-429B-A2ED-D535361F9BF1}">
      <formula1>$CA$32:$CA$33</formula1>
    </dataValidation>
  </dataValidations>
  <printOptions horizontalCentered="1" verticalCentered="1"/>
  <pageMargins left="0" right="0" top="0" bottom="0" header="0" footer="0"/>
  <pageSetup paperSize="9" scale="97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6" operator="containsText" id="{5B8DA1A6-EB2F-4E69-AD1E-2A5406EE033B}">
            <xm:f>NOT(ISERROR(SEARCH($BJ$4,BJ6)))</xm:f>
            <xm:f>$BJ$4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BJ6:BP6</xm:sqref>
        </x14:conditionalFormatting>
        <x14:conditionalFormatting xmlns:xm="http://schemas.microsoft.com/office/excel/2006/main">
          <x14:cfRule type="containsText" priority="5" operator="containsText" id="{89F8A736-6E4B-4A05-8D1F-25136346EE49}">
            <xm:f>NOT(ISERROR(SEARCH($BC$4,BC6)))</xm:f>
            <xm:f>$BC$4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BC6:BI6</xm:sqref>
        </x14:conditionalFormatting>
        <x14:conditionalFormatting xmlns:xm="http://schemas.microsoft.com/office/excel/2006/main">
          <x14:cfRule type="containsText" priority="4" operator="containsText" id="{88367475-0311-4267-8244-65F562DD76D5}">
            <xm:f>NOT(ISERROR(SEARCH($AV$4,AV6)))</xm:f>
            <xm:f>$AV$4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AV6:BB6</xm:sqref>
        </x14:conditionalFormatting>
        <x14:conditionalFormatting xmlns:xm="http://schemas.microsoft.com/office/excel/2006/main">
          <x14:cfRule type="containsText" priority="3" operator="containsText" id="{13340770-57E1-4ACF-AC14-D0B69196EE4E}">
            <xm:f>NOT(ISERROR(SEARCH($AO$4,AO6)))</xm:f>
            <xm:f>$AO$4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AO6:AU6</xm:sqref>
        </x14:conditionalFormatting>
        <x14:conditionalFormatting xmlns:xm="http://schemas.microsoft.com/office/excel/2006/main">
          <x14:cfRule type="containsText" priority="2" operator="containsText" id="{AC071A2B-44F2-42A5-ABCE-683774FA8376}">
            <xm:f>NOT(ISERROR(SEARCH($AH$4,AH6)))</xm:f>
            <xm:f>$AH$4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AH6:AN6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C05-D493-4E20-A0D8-4B21E5551457}">
  <dimension ref="B1:N39"/>
  <sheetViews>
    <sheetView showGridLines="0" zoomScale="109" zoomScaleNormal="109" zoomScaleSheetLayoutView="115" workbookViewId="0">
      <selection activeCell="I4" sqref="I4:N38"/>
    </sheetView>
  </sheetViews>
  <sheetFormatPr defaultColWidth="0" defaultRowHeight="12.75" customHeight="1" zeroHeight="1"/>
  <cols>
    <col min="1" max="1" width="2.7109375" style="340" customWidth="1"/>
    <col min="2" max="2" width="9" style="340" customWidth="1"/>
    <col min="3" max="14" width="9.140625" style="340" customWidth="1"/>
    <col min="15" max="15" width="1.85546875" style="340" customWidth="1"/>
    <col min="16" max="16384" width="0" style="340" hidden="1"/>
  </cols>
  <sheetData>
    <row r="1" spans="2:14" ht="6" customHeight="1" thickBot="1"/>
    <row r="2" spans="2:14">
      <c r="B2" s="738" t="s">
        <v>213</v>
      </c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40"/>
    </row>
    <row r="3" spans="2:14">
      <c r="B3" s="741"/>
      <c r="C3" s="742"/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3"/>
    </row>
    <row r="4" spans="2:14">
      <c r="B4" s="341"/>
      <c r="I4" s="744" t="s">
        <v>223</v>
      </c>
      <c r="J4" s="745"/>
      <c r="K4" s="745"/>
      <c r="L4" s="745"/>
      <c r="M4" s="745"/>
      <c r="N4" s="746"/>
    </row>
    <row r="5" spans="2:14">
      <c r="B5" s="341"/>
      <c r="I5" s="745"/>
      <c r="J5" s="745"/>
      <c r="K5" s="745"/>
      <c r="L5" s="745"/>
      <c r="M5" s="745"/>
      <c r="N5" s="746"/>
    </row>
    <row r="6" spans="2:14">
      <c r="B6" s="341"/>
      <c r="I6" s="745"/>
      <c r="J6" s="745"/>
      <c r="K6" s="745"/>
      <c r="L6" s="745"/>
      <c r="M6" s="745"/>
      <c r="N6" s="746"/>
    </row>
    <row r="7" spans="2:14">
      <c r="B7" s="341"/>
      <c r="I7" s="745"/>
      <c r="J7" s="745"/>
      <c r="K7" s="745"/>
      <c r="L7" s="745"/>
      <c r="M7" s="745"/>
      <c r="N7" s="746"/>
    </row>
    <row r="8" spans="2:14">
      <c r="B8" s="341"/>
      <c r="I8" s="745"/>
      <c r="J8" s="745"/>
      <c r="K8" s="745"/>
      <c r="L8" s="745"/>
      <c r="M8" s="745"/>
      <c r="N8" s="746"/>
    </row>
    <row r="9" spans="2:14">
      <c r="B9" s="341"/>
      <c r="I9" s="745"/>
      <c r="J9" s="745"/>
      <c r="K9" s="745"/>
      <c r="L9" s="745"/>
      <c r="M9" s="745"/>
      <c r="N9" s="746"/>
    </row>
    <row r="10" spans="2:14">
      <c r="B10" s="341"/>
      <c r="I10" s="745"/>
      <c r="J10" s="745"/>
      <c r="K10" s="745"/>
      <c r="L10" s="745"/>
      <c r="M10" s="745"/>
      <c r="N10" s="746"/>
    </row>
    <row r="11" spans="2:14">
      <c r="B11" s="341"/>
      <c r="I11" s="745"/>
      <c r="J11" s="745"/>
      <c r="K11" s="745"/>
      <c r="L11" s="745"/>
      <c r="M11" s="745"/>
      <c r="N11" s="746"/>
    </row>
    <row r="12" spans="2:14">
      <c r="B12" s="341"/>
      <c r="I12" s="745"/>
      <c r="J12" s="745"/>
      <c r="K12" s="745"/>
      <c r="L12" s="745"/>
      <c r="M12" s="745"/>
      <c r="N12" s="746"/>
    </row>
    <row r="13" spans="2:14">
      <c r="B13" s="341"/>
      <c r="I13" s="745"/>
      <c r="J13" s="745"/>
      <c r="K13" s="745"/>
      <c r="L13" s="745"/>
      <c r="M13" s="745"/>
      <c r="N13" s="746"/>
    </row>
    <row r="14" spans="2:14">
      <c r="B14" s="341"/>
      <c r="I14" s="745"/>
      <c r="J14" s="745"/>
      <c r="K14" s="745"/>
      <c r="L14" s="745"/>
      <c r="M14" s="745"/>
      <c r="N14" s="746"/>
    </row>
    <row r="15" spans="2:14">
      <c r="B15" s="341"/>
      <c r="I15" s="745"/>
      <c r="J15" s="745"/>
      <c r="K15" s="745"/>
      <c r="L15" s="745"/>
      <c r="M15" s="745"/>
      <c r="N15" s="746"/>
    </row>
    <row r="16" spans="2:14">
      <c r="B16" s="341"/>
      <c r="I16" s="745"/>
      <c r="J16" s="745"/>
      <c r="K16" s="745"/>
      <c r="L16" s="745"/>
      <c r="M16" s="745"/>
      <c r="N16" s="746"/>
    </row>
    <row r="17" spans="2:14">
      <c r="B17" s="341"/>
      <c r="I17" s="745"/>
      <c r="J17" s="745"/>
      <c r="K17" s="745"/>
      <c r="L17" s="745"/>
      <c r="M17" s="745"/>
      <c r="N17" s="746"/>
    </row>
    <row r="18" spans="2:14">
      <c r="B18" s="341"/>
      <c r="I18" s="745"/>
      <c r="J18" s="745"/>
      <c r="K18" s="745"/>
      <c r="L18" s="745"/>
      <c r="M18" s="745"/>
      <c r="N18" s="746"/>
    </row>
    <row r="19" spans="2:14">
      <c r="B19" s="341"/>
      <c r="I19" s="745"/>
      <c r="J19" s="745"/>
      <c r="K19" s="745"/>
      <c r="L19" s="745"/>
      <c r="M19" s="745"/>
      <c r="N19" s="746"/>
    </row>
    <row r="20" spans="2:14">
      <c r="B20" s="341"/>
      <c r="I20" s="745"/>
      <c r="J20" s="745"/>
      <c r="K20" s="745"/>
      <c r="L20" s="745"/>
      <c r="M20" s="745"/>
      <c r="N20" s="746"/>
    </row>
    <row r="21" spans="2:14">
      <c r="B21" s="341"/>
      <c r="I21" s="745"/>
      <c r="J21" s="745"/>
      <c r="K21" s="745"/>
      <c r="L21" s="745"/>
      <c r="M21" s="745"/>
      <c r="N21" s="746"/>
    </row>
    <row r="22" spans="2:14">
      <c r="B22" s="341"/>
      <c r="I22" s="745"/>
      <c r="J22" s="745"/>
      <c r="K22" s="745"/>
      <c r="L22" s="745"/>
      <c r="M22" s="745"/>
      <c r="N22" s="746"/>
    </row>
    <row r="23" spans="2:14" ht="12.75" customHeight="1">
      <c r="B23" s="749" t="s">
        <v>214</v>
      </c>
      <c r="C23" s="750"/>
      <c r="D23" s="750"/>
      <c r="E23" s="750"/>
      <c r="F23" s="750"/>
      <c r="G23" s="750"/>
      <c r="H23" s="751"/>
      <c r="I23" s="745"/>
      <c r="J23" s="745"/>
      <c r="K23" s="745"/>
      <c r="L23" s="745"/>
      <c r="M23" s="745"/>
      <c r="N23" s="746"/>
    </row>
    <row r="24" spans="2:14" ht="12.75" customHeight="1">
      <c r="B24" s="752" t="s">
        <v>220</v>
      </c>
      <c r="C24" s="744"/>
      <c r="D24" s="744"/>
      <c r="E24" s="753"/>
      <c r="F24" s="757" t="s">
        <v>215</v>
      </c>
      <c r="G24" s="744"/>
      <c r="H24" s="753"/>
      <c r="I24" s="745"/>
      <c r="J24" s="745"/>
      <c r="K24" s="745"/>
      <c r="L24" s="745"/>
      <c r="M24" s="745"/>
      <c r="N24" s="746"/>
    </row>
    <row r="25" spans="2:14">
      <c r="B25" s="752"/>
      <c r="C25" s="744"/>
      <c r="D25" s="744"/>
      <c r="E25" s="753"/>
      <c r="F25" s="757"/>
      <c r="G25" s="744"/>
      <c r="H25" s="753"/>
      <c r="I25" s="745"/>
      <c r="J25" s="745"/>
      <c r="K25" s="745"/>
      <c r="L25" s="745"/>
      <c r="M25" s="745"/>
      <c r="N25" s="746"/>
    </row>
    <row r="26" spans="2:14">
      <c r="B26" s="752"/>
      <c r="C26" s="744"/>
      <c r="D26" s="744"/>
      <c r="E26" s="753"/>
      <c r="F26" s="757"/>
      <c r="G26" s="744"/>
      <c r="H26" s="753"/>
      <c r="I26" s="745"/>
      <c r="J26" s="745"/>
      <c r="K26" s="745"/>
      <c r="L26" s="745"/>
      <c r="M26" s="745"/>
      <c r="N26" s="746"/>
    </row>
    <row r="27" spans="2:14">
      <c r="B27" s="752"/>
      <c r="C27" s="744"/>
      <c r="D27" s="744"/>
      <c r="E27" s="753"/>
      <c r="F27" s="757"/>
      <c r="G27" s="744"/>
      <c r="H27" s="753"/>
      <c r="I27" s="745"/>
      <c r="J27" s="745"/>
      <c r="K27" s="745"/>
      <c r="L27" s="745"/>
      <c r="M27" s="745"/>
      <c r="N27" s="746"/>
    </row>
    <row r="28" spans="2:14">
      <c r="B28" s="752"/>
      <c r="C28" s="744"/>
      <c r="D28" s="744"/>
      <c r="E28" s="753"/>
      <c r="F28" s="757"/>
      <c r="G28" s="744"/>
      <c r="H28" s="753"/>
      <c r="I28" s="745"/>
      <c r="J28" s="745"/>
      <c r="K28" s="745"/>
      <c r="L28" s="745"/>
      <c r="M28" s="745"/>
      <c r="N28" s="746"/>
    </row>
    <row r="29" spans="2:14">
      <c r="B29" s="752"/>
      <c r="C29" s="744"/>
      <c r="D29" s="744"/>
      <c r="E29" s="753"/>
      <c r="F29" s="757"/>
      <c r="G29" s="744"/>
      <c r="H29" s="753"/>
      <c r="I29" s="745"/>
      <c r="J29" s="745"/>
      <c r="K29" s="745"/>
      <c r="L29" s="745"/>
      <c r="M29" s="745"/>
      <c r="N29" s="746"/>
    </row>
    <row r="30" spans="2:14">
      <c r="B30" s="752"/>
      <c r="C30" s="744"/>
      <c r="D30" s="744"/>
      <c r="E30" s="753"/>
      <c r="F30" s="758" t="s">
        <v>216</v>
      </c>
      <c r="G30" s="759"/>
      <c r="H30" s="760"/>
      <c r="I30" s="745"/>
      <c r="J30" s="745"/>
      <c r="K30" s="745"/>
      <c r="L30" s="745"/>
      <c r="M30" s="745"/>
      <c r="N30" s="746"/>
    </row>
    <row r="31" spans="2:14" ht="12.75" customHeight="1">
      <c r="B31" s="752"/>
      <c r="C31" s="744"/>
      <c r="D31" s="744"/>
      <c r="E31" s="753"/>
      <c r="F31" s="757" t="s">
        <v>217</v>
      </c>
      <c r="G31" s="761"/>
      <c r="H31" s="753"/>
      <c r="I31" s="745"/>
      <c r="J31" s="745"/>
      <c r="K31" s="745"/>
      <c r="L31" s="745"/>
      <c r="M31" s="745"/>
      <c r="N31" s="746"/>
    </row>
    <row r="32" spans="2:14" ht="10.5" customHeight="1">
      <c r="B32" s="752"/>
      <c r="C32" s="744"/>
      <c r="D32" s="744"/>
      <c r="E32" s="753"/>
      <c r="F32" s="757"/>
      <c r="G32" s="761"/>
      <c r="H32" s="753"/>
      <c r="I32" s="745"/>
      <c r="J32" s="745"/>
      <c r="K32" s="745"/>
      <c r="L32" s="745"/>
      <c r="M32" s="745"/>
      <c r="N32" s="746"/>
    </row>
    <row r="33" spans="2:14">
      <c r="B33" s="752"/>
      <c r="C33" s="744"/>
      <c r="D33" s="744"/>
      <c r="E33" s="753"/>
      <c r="F33" s="757"/>
      <c r="G33" s="761"/>
      <c r="H33" s="753"/>
      <c r="I33" s="745"/>
      <c r="J33" s="745"/>
      <c r="K33" s="745"/>
      <c r="L33" s="745"/>
      <c r="M33" s="745"/>
      <c r="N33" s="746"/>
    </row>
    <row r="34" spans="2:14">
      <c r="B34" s="752"/>
      <c r="C34" s="744"/>
      <c r="D34" s="744"/>
      <c r="E34" s="753"/>
      <c r="F34" s="757"/>
      <c r="G34" s="761"/>
      <c r="H34" s="753"/>
      <c r="I34" s="745"/>
      <c r="J34" s="745"/>
      <c r="K34" s="745"/>
      <c r="L34" s="745"/>
      <c r="M34" s="745"/>
      <c r="N34" s="746"/>
    </row>
    <row r="35" spans="2:14">
      <c r="B35" s="752"/>
      <c r="C35" s="744"/>
      <c r="D35" s="744"/>
      <c r="E35" s="753"/>
      <c r="F35" s="757"/>
      <c r="G35" s="761"/>
      <c r="H35" s="753"/>
      <c r="I35" s="745"/>
      <c r="J35" s="745"/>
      <c r="K35" s="745"/>
      <c r="L35" s="745"/>
      <c r="M35" s="745"/>
      <c r="N35" s="746"/>
    </row>
    <row r="36" spans="2:14">
      <c r="B36" s="752"/>
      <c r="C36" s="744"/>
      <c r="D36" s="744"/>
      <c r="E36" s="753"/>
      <c r="F36" s="757"/>
      <c r="G36" s="761"/>
      <c r="H36" s="753"/>
      <c r="I36" s="745"/>
      <c r="J36" s="745"/>
      <c r="K36" s="745"/>
      <c r="L36" s="745"/>
      <c r="M36" s="745"/>
      <c r="N36" s="746"/>
    </row>
    <row r="37" spans="2:14">
      <c r="B37" s="752"/>
      <c r="C37" s="744"/>
      <c r="D37" s="744"/>
      <c r="E37" s="753"/>
      <c r="F37" s="342"/>
      <c r="G37" s="343"/>
      <c r="H37" s="344"/>
      <c r="I37" s="745"/>
      <c r="J37" s="745"/>
      <c r="K37" s="745"/>
      <c r="L37" s="745"/>
      <c r="M37" s="745"/>
      <c r="N37" s="746"/>
    </row>
    <row r="38" spans="2:14" ht="13.5" thickBot="1">
      <c r="B38" s="754"/>
      <c r="C38" s="755"/>
      <c r="D38" s="755"/>
      <c r="E38" s="756"/>
      <c r="F38" s="345"/>
      <c r="G38" s="346"/>
      <c r="H38" s="347"/>
      <c r="I38" s="747"/>
      <c r="J38" s="747"/>
      <c r="K38" s="747"/>
      <c r="L38" s="747"/>
      <c r="M38" s="747"/>
      <c r="N38" s="748"/>
    </row>
    <row r="39" spans="2:14" ht="9" customHeight="1"/>
  </sheetData>
  <sheetProtection algorithmName="SHA-512" hashValue="qm+Np5vbL273rp9+9mbMNm6mG4XX+Hu9j22SY3M5VU2gkOyF0Te2F1wIHDIsp8boMvYhjU56rCNCOzwMAG1zWQ==" saltValue="85MtCYpdsL9aATfcQAdoVg==" spinCount="100000" sheet="1" objects="1" scenarios="1" selectLockedCells="1"/>
  <mergeCells count="7">
    <mergeCell ref="B2:N3"/>
    <mergeCell ref="I4:N38"/>
    <mergeCell ref="B23:H23"/>
    <mergeCell ref="B24:E38"/>
    <mergeCell ref="F24:H29"/>
    <mergeCell ref="F30:H30"/>
    <mergeCell ref="F31:H36"/>
  </mergeCells>
  <pageMargins left="0" right="0" top="0" bottom="0" header="0" footer="0"/>
  <pageSetup paperSize="9" scale="123" orientation="landscape" r:id="rId1"/>
  <colBreaks count="1" manualBreakCount="1">
    <brk id="15" max="3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972F-0CF0-40A4-9309-94C7A32BD78F}">
  <dimension ref="A1:L2"/>
  <sheetViews>
    <sheetView showGridLines="0" view="pageBreakPreview" zoomScale="160" zoomScaleNormal="70" zoomScaleSheetLayoutView="160" workbookViewId="0">
      <selection sqref="A1:L2"/>
    </sheetView>
  </sheetViews>
  <sheetFormatPr defaultRowHeight="12.75"/>
  <sheetData>
    <row r="1" spans="1:12">
      <c r="A1" s="762" t="s">
        <v>212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</row>
    <row r="2" spans="1:12">
      <c r="A2" s="762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</row>
  </sheetData>
  <sheetProtection algorithmName="SHA-512" hashValue="RRGtAqIk6bRf6i83nKCcjl/CWhRMGt5C5qdINblg7PZDasfEIORMk7K1MDeGcgR1TLB3bNZSudY0Nm2pw1OIQw==" saltValue="xbFqae+IvjwuKDxuROgG9g==" spinCount="100000" sheet="1" objects="1" scenarios="1" selectLockedCells="1"/>
  <mergeCells count="1">
    <mergeCell ref="A1:L2"/>
  </mergeCells>
  <pageMargins left="0.11811023622047245" right="0.11811023622047245" top="0.19685039370078741" bottom="0" header="0.39370078740157483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 Cpk Form</vt:lpstr>
      <vt:lpstr>How To Use</vt:lpstr>
      <vt:lpstr>Version History</vt:lpstr>
      <vt:lpstr>'How To Use'!Print_Area</vt:lpstr>
      <vt:lpstr>'PE Cpk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Setiawan</dc:creator>
  <cp:lastModifiedBy>Asep Syafrudin (DNIA)</cp:lastModifiedBy>
  <cp:lastPrinted>2024-03-07T02:29:02Z</cp:lastPrinted>
  <dcterms:created xsi:type="dcterms:W3CDTF">2016-06-07T09:31:44Z</dcterms:created>
  <dcterms:modified xsi:type="dcterms:W3CDTF">2024-03-12T02:19:43Z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2024-01-23T07:18:02Z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eeda63d0-5bc8-43cf-9abb-09969b46614d</vt:lpwstr>
  </property>
  <property fmtid="{D5CDD505-2E9C-101B-9397-08002B2CF9AE}" pid="8" name="MSIP_Label_6add209e-37c4-4e15-ab1b-f9befe71def1_ContentBits">
    <vt:lpwstr>0</vt:lpwstr>
  </property>
</Properties>
</file>