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tajki\Desktop\replication_package\_data\"/>
    </mc:Choice>
  </mc:AlternateContent>
  <xr:revisionPtr revIDLastSave="0" documentId="13_ncr:1_{CE1B61FA-5ECF-4B03-9650-E27B2D70EFF4}" xr6:coauthVersionLast="47" xr6:coauthVersionMax="47" xr10:uidLastSave="{00000000-0000-0000-0000-000000000000}"/>
  <bookViews>
    <workbookView xWindow="28680" yWindow="-120" windowWidth="29040" windowHeight="15720" xr2:uid="{00000000-000D-0000-FFFF-FFFF00000000}"/>
  </bookViews>
  <sheets>
    <sheet name="dataset_files" sheetId="1" r:id="rId1"/>
    <sheet name="summary" sheetId="2" r:id="rId2"/>
    <sheet name="file_format_analysis" sheetId="3" r:id="rId3"/>
    <sheet name="per_repo_data_files_count" sheetId="4" r:id="rId4"/>
  </sheets>
  <definedNames>
    <definedName name="_xlnm._FilterDatabase" localSheetId="0" hidden="1">dataset_files!$A$1:$I$322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2" i="4" l="1"/>
  <c r="A81" i="4"/>
  <c r="A80" i="4"/>
  <c r="C80" i="4" s="1"/>
  <c r="A79" i="4"/>
  <c r="C79" i="4" s="1"/>
  <c r="A78" i="4"/>
  <c r="C78" i="4" s="1"/>
  <c r="A77" i="4"/>
  <c r="C77" i="4" s="1"/>
  <c r="A76" i="4"/>
  <c r="C76" i="4" s="1"/>
  <c r="A75" i="4"/>
  <c r="C75" i="4" s="1"/>
  <c r="A74" i="4"/>
  <c r="C74" i="4" s="1"/>
  <c r="A73" i="4"/>
  <c r="C73" i="4" s="1"/>
  <c r="A72" i="4"/>
  <c r="C72" i="4" s="1"/>
  <c r="A71" i="4"/>
  <c r="C71" i="4" s="1"/>
  <c r="A70" i="4"/>
  <c r="C70" i="4" s="1"/>
  <c r="A69" i="4"/>
  <c r="C69" i="4" s="1"/>
  <c r="A68" i="4"/>
  <c r="C68" i="4" s="1"/>
  <c r="A67" i="4"/>
  <c r="C67" i="4" s="1"/>
  <c r="A66" i="4"/>
  <c r="C66" i="4" s="1"/>
  <c r="A65" i="4"/>
  <c r="C65" i="4" s="1"/>
  <c r="A64" i="4"/>
  <c r="C64" i="4" s="1"/>
  <c r="A63" i="4"/>
  <c r="C63" i="4" s="1"/>
  <c r="A62" i="4"/>
  <c r="C62" i="4" s="1"/>
  <c r="A61" i="4"/>
  <c r="C61" i="4" s="1"/>
  <c r="A60" i="4"/>
  <c r="C60" i="4" s="1"/>
  <c r="A59" i="4"/>
  <c r="C59" i="4" s="1"/>
  <c r="A58" i="4"/>
  <c r="C58" i="4" s="1"/>
  <c r="A57" i="4"/>
  <c r="C57" i="4" s="1"/>
  <c r="A56" i="4"/>
  <c r="C56" i="4" s="1"/>
  <c r="A55" i="4"/>
  <c r="C55" i="4" s="1"/>
  <c r="A54" i="4"/>
  <c r="C54" i="4" s="1"/>
  <c r="A53" i="4"/>
  <c r="C53" i="4" s="1"/>
  <c r="A52" i="4"/>
  <c r="C52" i="4" s="1"/>
  <c r="A51" i="4"/>
  <c r="C51" i="4" s="1"/>
  <c r="A50" i="4"/>
  <c r="C50" i="4" s="1"/>
  <c r="A49" i="4"/>
  <c r="C49" i="4" s="1"/>
  <c r="A48" i="4"/>
  <c r="C48" i="4" s="1"/>
  <c r="A47" i="4"/>
  <c r="C47" i="4" s="1"/>
  <c r="A46" i="4"/>
  <c r="C46" i="4" s="1"/>
  <c r="A45" i="4"/>
  <c r="C45" i="4" s="1"/>
  <c r="A44" i="4"/>
  <c r="C44" i="4" s="1"/>
  <c r="A43" i="4"/>
  <c r="C43" i="4" s="1"/>
  <c r="A42" i="4"/>
  <c r="C42" i="4" s="1"/>
  <c r="A41" i="4"/>
  <c r="C41" i="4" s="1"/>
  <c r="A40" i="4"/>
  <c r="C40" i="4" s="1"/>
  <c r="A39" i="4"/>
  <c r="C39" i="4" s="1"/>
  <c r="A38" i="4"/>
  <c r="C38" i="4" s="1"/>
  <c r="A37" i="4"/>
  <c r="C37" i="4" s="1"/>
  <c r="A36" i="4"/>
  <c r="C36" i="4" s="1"/>
  <c r="A35" i="4"/>
  <c r="C35" i="4" s="1"/>
  <c r="A34" i="4"/>
  <c r="C34" i="4" s="1"/>
  <c r="A33" i="4"/>
  <c r="C33" i="4" s="1"/>
  <c r="A32" i="4"/>
  <c r="C32" i="4" s="1"/>
  <c r="A31" i="4"/>
  <c r="C31" i="4" s="1"/>
  <c r="C30" i="4"/>
  <c r="A30" i="4"/>
  <c r="A29" i="4"/>
  <c r="C29" i="4" s="1"/>
  <c r="A28" i="4"/>
  <c r="C28" i="4" s="1"/>
  <c r="A27" i="4"/>
  <c r="C27" i="4" s="1"/>
  <c r="A26" i="4"/>
  <c r="C26" i="4" s="1"/>
  <c r="A25" i="4"/>
  <c r="C25" i="4" s="1"/>
  <c r="A24" i="4"/>
  <c r="C24" i="4" s="1"/>
  <c r="A23" i="4"/>
  <c r="C23" i="4" s="1"/>
  <c r="A22" i="4"/>
  <c r="C22" i="4" s="1"/>
  <c r="A21" i="4"/>
  <c r="C21" i="4" s="1"/>
  <c r="A20" i="4"/>
  <c r="C20" i="4" s="1"/>
  <c r="A19" i="4"/>
  <c r="C19" i="4" s="1"/>
  <c r="A18" i="4"/>
  <c r="C18" i="4" s="1"/>
  <c r="A17" i="4"/>
  <c r="C17" i="4" s="1"/>
  <c r="A16" i="4"/>
  <c r="C16" i="4" s="1"/>
  <c r="A15" i="4"/>
  <c r="C15" i="4" s="1"/>
  <c r="A14" i="4"/>
  <c r="C14" i="4" s="1"/>
  <c r="A13" i="4"/>
  <c r="C13" i="4" s="1"/>
  <c r="A12" i="4"/>
  <c r="C12" i="4" s="1"/>
  <c r="A11" i="4"/>
  <c r="C11" i="4" s="1"/>
  <c r="A10" i="4"/>
  <c r="C10" i="4" s="1"/>
  <c r="A9" i="4"/>
  <c r="C9" i="4" s="1"/>
  <c r="A8" i="4"/>
  <c r="C8" i="4" s="1"/>
  <c r="A7" i="4"/>
  <c r="C7" i="4" s="1"/>
  <c r="A6" i="4"/>
  <c r="C6" i="4" s="1"/>
  <c r="A5" i="4"/>
  <c r="C5" i="4" s="1"/>
  <c r="A4" i="4"/>
  <c r="C4" i="4" s="1"/>
  <c r="A3" i="4"/>
  <c r="C3" i="4" s="1"/>
  <c r="A2" i="4"/>
  <c r="C2" i="4" s="1"/>
  <c r="A1" i="4"/>
  <c r="C1" i="4" s="1"/>
  <c r="B122" i="3"/>
  <c r="B121" i="3"/>
  <c r="B120" i="3"/>
  <c r="B119" i="3"/>
  <c r="B118" i="3"/>
  <c r="B117" i="3"/>
  <c r="B116" i="3"/>
  <c r="B115" i="3"/>
  <c r="B114" i="3"/>
  <c r="B113" i="3"/>
  <c r="B112" i="3"/>
  <c r="B111" i="3"/>
  <c r="B110" i="3"/>
  <c r="B109" i="3"/>
  <c r="B108" i="3"/>
  <c r="B107" i="3"/>
  <c r="B106" i="3"/>
  <c r="B105" i="3"/>
  <c r="B104" i="3"/>
  <c r="B103" i="3"/>
  <c r="B102" i="3"/>
  <c r="B101" i="3"/>
  <c r="B100" i="3"/>
  <c r="B99" i="3"/>
  <c r="B98" i="3"/>
  <c r="B97" i="3"/>
  <c r="B96" i="3"/>
  <c r="B95" i="3"/>
  <c r="B94" i="3"/>
  <c r="B93" i="3"/>
  <c r="B92" i="3"/>
  <c r="B91" i="3"/>
  <c r="B90" i="3"/>
  <c r="B89" i="3"/>
  <c r="B88" i="3"/>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A31" i="3"/>
  <c r="B31" i="3" s="1"/>
  <c r="A30" i="3"/>
  <c r="B30" i="3" s="1"/>
  <c r="A29" i="3"/>
  <c r="B29" i="3" s="1"/>
  <c r="A28" i="3"/>
  <c r="B28" i="3" s="1"/>
  <c r="A27" i="3"/>
  <c r="B27" i="3" s="1"/>
  <c r="A26" i="3"/>
  <c r="B26" i="3" s="1"/>
  <c r="A25" i="3"/>
  <c r="B25" i="3" s="1"/>
  <c r="A24" i="3"/>
  <c r="B24" i="3" s="1"/>
  <c r="A23" i="3"/>
  <c r="B23" i="3" s="1"/>
  <c r="A22" i="3"/>
  <c r="B22" i="3" s="1"/>
  <c r="A21" i="3"/>
  <c r="B21" i="3" s="1"/>
  <c r="A20" i="3"/>
  <c r="B20" i="3" s="1"/>
  <c r="A19" i="3"/>
  <c r="B19" i="3" s="1"/>
  <c r="A18" i="3"/>
  <c r="B18" i="3" s="1"/>
  <c r="A17" i="3"/>
  <c r="B17" i="3" s="1"/>
  <c r="A16" i="3"/>
  <c r="B16" i="3" s="1"/>
  <c r="A15" i="3"/>
  <c r="B15" i="3" s="1"/>
  <c r="A14" i="3"/>
  <c r="B14" i="3" s="1"/>
  <c r="A13" i="3"/>
  <c r="B13" i="3" s="1"/>
  <c r="A12" i="3"/>
  <c r="B12" i="3" s="1"/>
  <c r="A11" i="3"/>
  <c r="B11" i="3" s="1"/>
  <c r="A10" i="3"/>
  <c r="B10" i="3" s="1"/>
  <c r="A9" i="3"/>
  <c r="B9" i="3" s="1"/>
  <c r="A8" i="3"/>
  <c r="B8" i="3" s="1"/>
  <c r="A7" i="3"/>
  <c r="B7" i="3" s="1"/>
  <c r="A6" i="3"/>
  <c r="B6" i="3" s="1"/>
  <c r="A5" i="3"/>
  <c r="B5" i="3" s="1"/>
  <c r="A4" i="3"/>
  <c r="B4" i="3" s="1"/>
  <c r="A3" i="3"/>
  <c r="B3" i="3" s="1"/>
  <c r="A2" i="3"/>
  <c r="B2" i="3" s="1"/>
  <c r="C1" i="3"/>
  <c r="A1" i="3"/>
  <c r="A1" i="2"/>
</calcChain>
</file>

<file path=xl/sharedStrings.xml><?xml version="1.0" encoding="utf-8"?>
<sst xmlns="http://schemas.openxmlformats.org/spreadsheetml/2006/main" count="2022" uniqueCount="678">
  <si>
    <t>repository_name</t>
  </si>
  <si>
    <t>issues_on_url</t>
  </si>
  <si>
    <t>data_type</t>
  </si>
  <si>
    <t>dataset_path</t>
  </si>
  <si>
    <t>files_count</t>
  </si>
  <si>
    <t>dataset_location</t>
  </si>
  <si>
    <t>dataset_path_set_from</t>
  </si>
  <si>
    <t>dataset_size</t>
  </si>
  <si>
    <t>comments</t>
  </si>
  <si>
    <t>alanmitchell/bmon</t>
  </si>
  <si>
    <t>sqlite</t>
  </si>
  <si>
    <t>bmsapp/readingdb/data/bms_data.sqlite</t>
  </si>
  <si>
    <t>database (not saved in VCS)</t>
  </si>
  <si>
    <t>hard coded and program variable</t>
  </si>
  <si>
    <t>[]</t>
  </si>
  <si>
    <t>https://bmon.analysisnorth.com</t>
  </si>
  <si>
    <t>library dataset</t>
  </si>
  <si>
    <t>library api</t>
  </si>
  <si>
    <t>['Requesting to the app server for data through their api.']</t>
  </si>
  <si>
    <t>allegroai/clearml-serving</t>
  </si>
  <si>
    <t>make_blobs(n_samples=100, centers=2, n_features=2, random_state=1)</t>
  </si>
  <si>
    <t>program method</t>
  </si>
  <si>
    <t>['the dataset is loaded using the sklearn.datasets that generates isotropic Gaussian blobs for clustering. It is used to generate test datasets for machine learning algorithms.']</t>
  </si>
  <si>
    <t>make_blobs(n_samples=100, centers=2, n_features=3, random_state=1)</t>
  </si>
  <si>
    <t>mnist.load_data()</t>
  </si>
  <si>
    <t>['the dataset is loaded using the tensorflow.keras.datasets.']</t>
  </si>
  <si>
    <t>angsten/pianonet</t>
  </si>
  <si>
    <t>mna_jl</t>
  </si>
  <si>
    <t>pianonet_mini_dataset_0_training.mna_jl</t>
  </si>
  <si>
    <t>file system (not saved in VCS)</t>
  </si>
  <si>
    <t>json file</t>
  </si>
  <si>
    <t>aristoteleo/spateo-release</t>
  </si>
  <si>
    <t>unknown</t>
  </si>
  <si>
    <t>program variable</t>
  </si>
  <si>
    <t>['The value passed through method parameter, however, the method has never been called.', 'the value passed through method parameter, however, the method has never been called.']</t>
  </si>
  <si>
    <t>artonson/def</t>
  </si>
  <si>
    <t>hdf5</t>
  </si>
  <si>
    <t>/data/abc/sharp_features_whole_models/whole_images/high_res/50/abc_0050_00500166_5894bbd701b2bb0fc88a6978_007.hdf5</t>
  </si>
  <si>
    <t>file system (not saved in VCS - outside of the repository)</t>
  </si>
  <si>
    <t>hard coded</t>
  </si>
  <si>
    <t>Personal storage</t>
  </si>
  <si>
    <t>gz</t>
  </si>
  <si>
    <t>https://www.dropbox.com/s/5k2swrpb0vhqv15/images_align4mm_fullmesh_whole.tar.gz?dl=0</t>
  </si>
  <si>
    <t>online</t>
  </si>
  <si>
    <t>readme file</t>
  </si>
  <si>
    <t>753 MB</t>
  </si>
  <si>
    <t>https://www.dropbox.com/s/ej7qzmh2153birb/points_align4mm_partmesh_whole.tar.gz?dl=0</t>
  </si>
  <si>
    <t>6348.8 MB</t>
  </si>
  <si>
    <t>https://www.dropbox.com/scl/fo/o1iwodlqs1ksd0riiymuq/h?dl=0&amp;rlkey=37oc14dg1m5f0jzh6t1prjtbw</t>
  </si>
  <si>
    <t>87244.8 MB</t>
  </si>
  <si>
    <t>["Dataset they used to train their model."]</t>
  </si>
  <si>
    <t>https://www.dropbox.com/scl/fo/yizmgvuxtdblqqr6656c1/h?dl=0&amp;rlkey=10knittkmv6v64dsmhdsbytx8</t>
  </si>
  <si>
    <t>56524.8 MB</t>
  </si>
  <si>
    <t>["intended for evaluation only."]</t>
  </si>
  <si>
    <t>['The dataset passed through method parameter. However, the method has never been called.']</t>
  </si>
  <si>
    <t>untraceable</t>
  </si>
  <si>
    <t>['The dataset passed through parameter. However, the call of the method is untraceable due to too much cascade call']</t>
  </si>
  <si>
    <t>AshuKulu/HacktoberFest2022</t>
  </si>
  <si>
    <t>csv</t>
  </si>
  <si>
    <t>Python/ElectricalUsagePrediction/energydata_complete.csv</t>
  </si>
  <si>
    <t>file system (saved in VCS)</t>
  </si>
  <si>
    <t>11.43 MB</t>
  </si>
  <si>
    <t>['Although the data is loaded from /content/gdrive/MyDrive/Dataset_Time_Series/energydata_complete.csv, a location outsode of the repository, a file with the same name found in the repository too. Noted down the saved file and its size.']</t>
  </si>
  <si>
    <t>Python/Email Spam Classifier/spam.csv</t>
  </si>
  <si>
    <t>0.5 MB</t>
  </si>
  <si>
    <t>atulapra/Emotion-detection</t>
  </si>
  <si>
    <t xml:space="preserve">https://www.kaggle.com/deadskull7/fer2013
</t>
  </si>
  <si>
    <t>301.07 MB</t>
  </si>
  <si>
    <t>['Instruction has been given to download the data and put it in the src folder.']</t>
  </si>
  <si>
    <t>avinashkranjan/Amazing-Python-Scripts</t>
  </si>
  <si>
    <t>/content/Dataset/&lt;row&gt;</t>
  </si>
  <si>
    <t>Face-Mask-Detection/kaggle/input/face-mask-detection/train/&lt;image_file_name&gt;</t>
  </si>
  <si>
    <t>Malaria/input/malaria/cell_images/Parasitized/&lt;file_name&gt;</t>
  </si>
  <si>
    <t>['Used multiple dataset for the training (Malaria/input/malaria/cell_images/Uninfected/&lt;file_name&gt;)']</t>
  </si>
  <si>
    <t>Malaria/input/malaria/cell_images/Uninfected/&lt;file_name&gt;</t>
  </si>
  <si>
    <t>['Used multiple dataset for the training (Malaria/input/malaria/cell_images/Parasitized/&lt;file_name&gt;)']</t>
  </si>
  <si>
    <t>Message-Spam/spam.csv</t>
  </si>
  <si>
    <t>0.47 MB</t>
  </si>
  <si>
    <t>Message_Spam_Detection/Cleaned_Dataset.csv</t>
  </si>
  <si>
    <t>0.29 MB</t>
  </si>
  <si>
    <t>pickle</t>
  </si>
  <si>
    <t>Movie-Genre-Prediction-Chatbot/data.pickle</t>
  </si>
  <si>
    <t>0.05 MB</t>
  </si>
  <si>
    <t>Reddit-Scraping-And-Flair-Detection/data.csv</t>
  </si>
  <si>
    <t>7.40 MB</t>
  </si>
  <si>
    <t>['Although the file is loaded from drive/MyDrive/data.csv, a file with exact name found in the same directory level.']</t>
  </si>
  <si>
    <t>Salary Predictor/dataset/cleaned_dataset.csv</t>
  </si>
  <si>
    <t>3 MB</t>
  </si>
  <si>
    <t>jpg</t>
  </si>
  <si>
    <t>images/1-Saint-Basils-Cathedral.jpg</t>
  </si>
  <si>
    <t>BioDepot/BioDepot-workflow-builder</t>
  </si>
  <si>
    <t>method parameter</t>
  </si>
  <si>
    <t>['The data passed through argument and the value is not set', "The data paased through method parameter, however, couldn't find the call of the method.", "The data paased through method parameter, however, couldn't find any call of the method."]</t>
  </si>
  <si>
    <t>boxkite-ml/boxkite</t>
  </si>
  <si>
    <t>load_diabetes()</t>
  </si>
  <si>
    <t>load_iris()</t>
  </si>
  <si>
    <t>pd.DataFrame({...})</t>
  </si>
  <si>
    <t>runtime memory</t>
  </si>
  <si>
    <t>["Used demo code to load some fixed values as data. Developer commentted 'User code to load training data'."]</t>
  </si>
  <si>
    <t>bupt-ai-cz/LLVIP</t>
  </si>
  <si>
    <t>LLVIP/images/train</t>
  </si>
  <si>
    <t>script file</t>
  </si>
  <si>
    <t>h5</t>
  </si>
  <si>
    <t>checkpoint_20/Train_LLVIP_ir/train.h5</t>
  </si>
  <si>
    <t>argument and hard coded</t>
  </si>
  <si>
    <t>['Used multiple dataset for the training']</t>
  </si>
  <si>
    <t>checkpoint_20/Train_LLVIP_vi/train.h5</t>
  </si>
  <si>
    <t>University storage</t>
  </si>
  <si>
    <t>zip</t>
  </si>
  <si>
    <t>http://efrosgans.eecs.berkeley.edu/cyclegan/datasets/ae_photos.zip</t>
  </si>
  <si>
    <t>10.18 MB</t>
  </si>
  <si>
    <t>['The dataset file names noted from the text block above the code block in the notebook.']</t>
  </si>
  <si>
    <t>http://efrosgans.eecs.berkeley.edu/cyclegan/datasets/apple2orange.zip</t>
  </si>
  <si>
    <t>74.82 MB</t>
  </si>
  <si>
    <t>http://efrosgans.eecs.berkeley.edu/cyclegan/datasets/cezanne2photo.zip</t>
  </si>
  <si>
    <t>266.92 MB</t>
  </si>
  <si>
    <t>http://efrosgans.eecs.berkeley.edu/cyclegan/datasets/cityscapes.zip</t>
  </si>
  <si>
    <t>57.62 MB</t>
  </si>
  <si>
    <t>http://efrosgans.eecs.berkeley.edu/cyclegan/datasets/facades.zip</t>
  </si>
  <si>
    <t>33.51 MB</t>
  </si>
  <si>
    <t>http://efrosgans.eecs.berkeley.edu/cyclegan/datasets/horse2zebra.zip</t>
  </si>
  <si>
    <t>111.45 MB</t>
  </si>
  <si>
    <t>http://efrosgans.eecs.berkeley.edu/cyclegan/datasets/iphone2dslr_flower.zip</t>
  </si>
  <si>
    <t>324.22 MB</t>
  </si>
  <si>
    <t>http://efrosgans.eecs.berkeley.edu/cyclegan/datasets/maps.zip</t>
  </si>
  <si>
    <t>1408.34 MB</t>
  </si>
  <si>
    <t>http://efrosgans.eecs.berkeley.edu/cyclegan/datasets/monet2photo.zip</t>
  </si>
  <si>
    <t>291.09 MB</t>
  </si>
  <si>
    <t>http://efrosgans.eecs.berkeley.edu/cyclegan/datasets/ukiyoe2photo.zip</t>
  </si>
  <si>
    <t>279.38 MB</t>
  </si>
  <si>
    <t>http://efrosgans.eecs.berkeley.edu/cyclegan/datasets/vangogh2photo.zip</t>
  </si>
  <si>
    <t>292.39 MB</t>
  </si>
  <si>
    <t>http://efrosgans.eecs.berkeley.edu/pix2pix/datasets/cityscapes.tar.gz</t>
  </si>
  <si>
    <t>98.65 MB</t>
  </si>
  <si>
    <t>http://efrosgans.eecs.berkeley.edu/pix2pix/datasets/edges2handbags.tar.gz</t>
  </si>
  <si>
    <t>8160.03 MB</t>
  </si>
  <si>
    <t>http://efrosgans.eecs.berkeley.edu/pix2pix/datasets/edges2shoes.tar.gz</t>
  </si>
  <si>
    <t>2064.98 MB</t>
  </si>
  <si>
    <t>http://efrosgans.eecs.berkeley.edu/pix2pix/datasets/facades.tar.gz</t>
  </si>
  <si>
    <t>28.77 MB</t>
  </si>
  <si>
    <t>http://efrosgans.eecs.berkeley.edu/pix2pix/datasets/maps.tar.gz</t>
  </si>
  <si>
    <t>238.65 MB</t>
  </si>
  <si>
    <t>http://efrosgans.eecs.berkeley.edu/pix2pix/datasets/night2day.tar.gz</t>
  </si>
  <si>
    <t>1968.09 MB</t>
  </si>
  <si>
    <t>http://images.cocodataset.org/zips/train2017.zip</t>
  </si>
  <si>
    <t>18441.07 MB</t>
  </si>
  <si>
    <t>['Downloaded the data if not exists in the file system using a script. Found the config file in the same directory and same structure of the example config file used in notebook.', "Downloaded the data if not exists in the file system using a script. The config file doesn't exists in the exact directory, found inside one level."]</t>
  </si>
  <si>
    <t>http://trax-geometry.s3.amazonaws.com/cvpr_challenge/SKU110K_fixed.tar.gz</t>
  </si>
  <si>
    <t>11631.16 MB</t>
  </si>
  <si>
    <t>['Downloaded the data if not exists in the file system using a script. Found the config file in the same directory and same structure of the example config file used in notebook.']</t>
  </si>
  <si>
    <t>Error</t>
  </si>
  <si>
    <t>https://argoverse-hd.s3.us-east-2.amazonaws.com/Argoverse-HD-Full.zip</t>
  </si>
  <si>
    <t>config file</t>
  </si>
  <si>
    <t>['Got 404. Downloaded the data if not exists in the file system using a script. Found the config file in the same directory and same structure of the example config file used in notebook.']</t>
  </si>
  <si>
    <t>Landing page, Need login</t>
  </si>
  <si>
    <t>https://challenge.xviewdataset.org</t>
  </si>
  <si>
    <t>['Need to login to access data. Also, the path is not refering to any exact data file. Downloaded the data if not exists in the file system using a script. Found the config file in the same directory and same structure of the example config file used in notebook.']</t>
  </si>
  <si>
    <t>https://dorc.ks3-cn-beijing.ksyun.com/data-set/2020Objects365%E6%95%B0%E6%8D%AE%E9%9B%86/train/</t>
  </si>
  <si>
    <t>['Got 403. Downloaded the data if not exists in the file system using a script. Found the config file in the same directory and same structure of the example config file used in notebook.']</t>
  </si>
  <si>
    <t>https://github.com/ultralytics/yolov5/releases/download/v1.0/VOCtrainval_06-Nov-2007.zip</t>
  </si>
  <si>
    <t>425 MB</t>
  </si>
  <si>
    <t>['Downloaded the data if not exists in the file system using a script. Found the config file in the same directory and same structure of the example config file used in notebook. Used multiple dataset for the training.']</t>
  </si>
  <si>
    <t>https://github.com/ultralytics/yolov5/releases/download/v1.0/VOCtrainval_11-May-2012.zip</t>
  </si>
  <si>
    <t>1860.09 MB</t>
  </si>
  <si>
    <t>https://github.com/ultralytics/yolov5/releases/download/v1.0/VisDrone2019-DET-train.zip</t>
  </si>
  <si>
    <t>1478.08 MB</t>
  </si>
  <si>
    <t>https://zenodo.org/record/4298502/files/global-wheat-codalab-official.zip</t>
  </si>
  <si>
    <t>6607.23 MB</t>
  </si>
  <si>
    <t>City-of-Helsinki/mlops-template</t>
  </si>
  <si>
    <t>examples/iris_dataset.csv</t>
  </si>
  <si>
    <t>0.0 MB</t>
  </si>
  <si>
    <t>colinrsmall/This-Hockey-Player-Does-Not-Exist</t>
  </si>
  <si>
    <t>tf.random_normal([self.minibatch_per_gpu] + Gs_clone.input_shape[1:])</t>
  </si>
  <si>
    <t>['Dataset of random values']</t>
  </si>
  <si>
    <t>Covid-19-Response-Greece/covid19-data-greece</t>
  </si>
  <si>
    <t>https://covid19live.ismood.com/</t>
  </si>
  <si>
    <t>['Got 404. The url referes to landing page, not to any data file. Used multiple dataset for the training.']</t>
  </si>
  <si>
    <t>Landing page, Multiple version</t>
  </si>
  <si>
    <t>https://el.wikipedia.org/wiki/Χρονολόγιο_κρουσμάτων_της_πανδημίας_του_κορονοϊού_στην_Ελλάδα_το_2020</t>
  </si>
  <si>
    <t>['The url referes to landing page, not to any data file. Used multiple dataset for the training.']</t>
  </si>
  <si>
    <t>https://eody.gov.gr/</t>
  </si>
  <si>
    <t>https://github.com/CSSEGISandData/COVID-19</t>
  </si>
  <si>
    <t>https://raw.githubusercontent.com/Covid-19-Response-Greece/covid19-data-greece/master/data/all_countries/JohnsHopkinsCSSE/deaths_global.csv</t>
  </si>
  <si>
    <t>['Got 404. Used multiple dataset for the training.']</t>
  </si>
  <si>
    <t>https://raw.githubusercontent.com/Covid-19-Response-Greece/covid19-data-greece/master/data/all_countries/JohnsHopkinsCSSE/recovered_global.csv</t>
  </si>
  <si>
    <t>https://raw.githubusercontent.com/Covid-19-Response-Greece/covid19-data-greece/master/data/all_countries/JohnsHopkinsCSSE/time_series_covid19_confirmed_global.csv</t>
  </si>
  <si>
    <t>Landing page, Real-time data</t>
  </si>
  <si>
    <t>https://systems.jhu.edu/research/public-health/ncov</t>
  </si>
  <si>
    <t>https://www.who.int/</t>
  </si>
  <si>
    <t>["The dataset passed through a method parameter, however, couldn't find any call of the method."]</t>
  </si>
  <si>
    <t>eclipse/kura</t>
  </si>
  <si>
    <t>kura/examples/scenarios/org.eclipse.kura.example.ai/training/new-train-raw.csv.zip</t>
  </si>
  <si>
    <t>2.84 MB</t>
  </si>
  <si>
    <t>['The original file is in csv format']</t>
  </si>
  <si>
    <t>ekinakyurek/deprem_openai_apis</t>
  </si>
  <si>
    <t>jsonl</t>
  </si>
  <si>
    <t>/home/akyurek/git/deprem//exps/new_labels_code_davinci_v4/merged.jsonl</t>
  </si>
  <si>
    <t>data/test.jsonl</t>
  </si>
  <si>
    <t>0.003 MB</t>
  </si>
  <si>
    <t>['The file is a test file to show how to save the data']</t>
  </si>
  <si>
    <t>EngineerDDP/Parallel-SGD</t>
  </si>
  <si>
    <t>.data/cifar_data/cifar10</t>
  </si>
  <si>
    <t>idx3-ubyte</t>
  </si>
  <si>
    <t>.data/mnist_data/</t>
  </si>
  <si>
    <t>63.4 MB</t>
  </si>
  <si>
    <t>.data/mnist_data/train-images.idx3-ubyte</t>
  </si>
  <si>
    <t>44.86 MB</t>
  </si>
  <si>
    <t>np.linspace(0, 5, 100).reshape([-1, 1])</t>
  </si>
  <si>
    <t>np.random.uniform(...)</t>
  </si>
  <si>
    <t>eternagame/KaggleOpenVaccine</t>
  </si>
  <si>
    <t>data/Kaggle_RYOS_data/Kaggle_RYOS_trainset.csv</t>
  </si>
  <si>
    <t>15.36 MB</t>
  </si>
  <si>
    <t>facebookresearch/param</t>
  </si>
  <si>
    <t>torch.randn(batch_size, input_size, device=device)</t>
  </si>
  <si>
    <t>GauthierDmn/question_answering</t>
  </si>
  <si>
    <t>https://rajpurkar.github.io/SQuAD-explorer/dataset</t>
  </si>
  <si>
    <t>['Got 404']</t>
  </si>
  <si>
    <t>Giskard-AI/giskard</t>
  </si>
  <si>
    <t>python-client/tests/test_data/enron_data.csv</t>
  </si>
  <si>
    <t>0.56 MB</t>
  </si>
  <si>
    <t>python-client/tests/test_data/german_credit_prepared.csv</t>
  </si>
  <si>
    <t>0.26 MB</t>
  </si>
  <si>
    <t>harshareddy794/HACKTOBERFEST2020</t>
  </si>
  <si>
    <t>Python/Sports Avalytics/sample_data.csv</t>
  </si>
  <si>
    <t>0.02 MB</t>
  </si>
  <si>
    <t>Python/flight delay/flightss.csv</t>
  </si>
  <si>
    <t>9.62 MB</t>
  </si>
  <si>
    <t>hukaixuan19970627/yolov5_obb</t>
  </si>
  <si>
    <t>/media/test/4d846cae-2315-4928-8d1b-ca6d3a61a3c6/DOTA/DOTAv1.5/train_split_1024_gap200/images</t>
  </si>
  <si>
    <t>argument and config file</t>
  </si>
  <si>
    <t>['Found the config file in the same directory of the default config file']</t>
  </si>
  <si>
    <t>/media/test/4d846cae-2315-4928-8d1b-ca6d3a61a3c6/DroneVehicle/train/raw/images</t>
  </si>
  <si>
    <t>png</t>
  </si>
  <si>
    <t>dataset/dataset_demo/images</t>
  </si>
  <si>
    <t>5.3 MB</t>
  </si>
  <si>
    <t>['Found the config file in the same directory of the default config file. Only a sample image is stored in the directory.']</t>
  </si>
  <si>
    <t>dataset/dataset_demo_rate1.0_split1024_gap200/images</t>
  </si>
  <si>
    <t>["Couldn't find the config file sent through argument for the dataset path."]</t>
  </si>
  <si>
    <t>informagi/REL</t>
  </si>
  <si>
    <t>http://gem.cs.ru.nl/generic.tar.gz</t>
  </si>
  <si>
    <t>2969.6 MB</t>
  </si>
  <si>
    <t>http://gem.cs.ru.nl/wiki_2014.tar.gz</t>
  </si>
  <si>
    <t>7884.8 MB</t>
  </si>
  <si>
    <t>http://gem.cs.ru.nl/wiki_2019.tar.gz</t>
  </si>
  <si>
    <t>17715.2 MB</t>
  </si>
  <si>
    <t>infstellar/genshin_impact_assistant</t>
  </si>
  <si>
    <t>datasets/COCO</t>
  </si>
  <si>
    <t>program variable and hard coded</t>
  </si>
  <si>
    <t>datasets/coco128</t>
  </si>
  <si>
    <t>iPieter/RobBERT</t>
  </si>
  <si>
    <t>data/processed/dbrd/train</t>
  </si>
  <si>
    <t>argument</t>
  </si>
  <si>
    <t>['The dataset is loaded from file system, however, the path is unknown']</t>
  </si>
  <si>
    <t>joapolarbear/dpro</t>
  </si>
  <si>
    <t>&lt;args.output_dir&gt;/kernel_dataset/dataset</t>
  </si>
  <si>
    <t>["The data is passed through method parameter, however, couldn't find the call to the method."]</t>
  </si>
  <si>
    <t>Kirili4ik/code2vec</t>
  </si>
  <si>
    <t>c2v</t>
  </si>
  <si>
    <t>data/my_dataset/my_dataset.train.c2v</t>
  </si>
  <si>
    <t>13.64 MB</t>
  </si>
  <si>
    <t>['Part of the path is set through argument. A similar name pattern found in the file system and measured size of it. The original path set is &lt;TRAIN_DATA_PATH_PREFIX&gt;.train.c2v']</t>
  </si>
  <si>
    <t>kubeflow/kfp-tekton</t>
  </si>
  <si>
    <t>/mnt/shared/data</t>
  </si>
  <si>
    <t>kwrobel-nlp/krnnt</t>
  </si>
  <si>
    <t>spickle</t>
  </si>
  <si>
    <t>data/train-reanalyzed.spickle</t>
  </si>
  <si>
    <t>hard codede</t>
  </si>
  <si>
    <t>LineaLabs/lineapy</t>
  </si>
  <si>
    <t>/tmp/penguins.csv</t>
  </si>
  <si>
    <t>examples/use_cases/creating_reusable_components/data/Skyserver_SQL2_27_2018 6_51_39 PM.csv</t>
  </si>
  <si>
    <t>1.32 MB</t>
  </si>
  <si>
    <t>fetch_california_housing(return_X_y=True)</t>
  </si>
  <si>
    <t>sklearn api</t>
  </si>
  <si>
    <t>fetch_openml("yeast", version=4, return_X_y=True)</t>
  </si>
  <si>
    <t>data</t>
  </si>
  <si>
    <t>http://archive.ics.uci.edu/ml/machine-learning-databases/auto-mpg/auto-mpg.data</t>
  </si>
  <si>
    <t>0.03 MB</t>
  </si>
  <si>
    <t>http://storage.googleapis.com/download.tensorflow.org/data/petfinder-mini.zip</t>
  </si>
  <si>
    <t>1.59 MB</t>
  </si>
  <si>
    <t>https://raw.githubusercontent.com/LineaLabs/lineapy/main/examples/tutorials/data/iris.csv</t>
  </si>
  <si>
    <t>https://raw.githubusercontent.com/LineaLabs/lineapy/main/examples/use_cases/predict_house_price/data/ames_train_cleaned.csv</t>
  </si>
  <si>
    <t>0.64 MB</t>
  </si>
  <si>
    <t>tgz</t>
  </si>
  <si>
    <t>https://storage.googleapis.com/download.tensorflow.org/example_images/flower_photos.tgz</t>
  </si>
  <si>
    <t>218 MB</t>
  </si>
  <si>
    <t>https://storage.googleapis.com/tf-datasets/titanic/train.csv</t>
  </si>
  <si>
    <t>load_breast_cancer(return_X_y=True)</t>
  </si>
  <si>
    <t>load_digits(return_X_y=True, n_class=3)</t>
  </si>
  <si>
    <t>['synthetic dataset']</t>
  </si>
  <si>
    <t>load_wine(return_X_y=True)</t>
  </si>
  <si>
    <t>make_circles(n_samples=n_samples, shuffle=False)</t>
  </si>
  <si>
    <t>np.random.RandomState(random_state)</t>
  </si>
  <si>
    <t>['sythetic dataset']</t>
  </si>
  <si>
    <t>s3://data/data/ames_train_cleaned.csv</t>
  </si>
  <si>
    <t>AWS api</t>
  </si>
  <si>
    <t>tests/ames_train_cleaned.csv</t>
  </si>
  <si>
    <t>0.65 MB</t>
  </si>
  <si>
    <t>['Found the file in a bit different directory level with same file name.']</t>
  </si>
  <si>
    <t>louis-she/minetorch</t>
  </si>
  <si>
    <t>datasets.MNIST('./data', train=True, download=True, ...)</t>
  </si>
  <si>
    <t>luca-ant/WhatsSee</t>
  </si>
  <si>
    <t>http://images.cocodataset.org/annotations/annotations_trainval2017.zip</t>
  </si>
  <si>
    <t>program variable and readme file</t>
  </si>
  <si>
    <t>241 MB</t>
  </si>
  <si>
    <t>Multiple version</t>
  </si>
  <si>
    <t>https://github.com/luca-ant/WhatsSee_dataset</t>
  </si>
  <si>
    <t>1063 MB</t>
  </si>
  <si>
    <t>['A github repository of dataset']</t>
  </si>
  <si>
    <t>m-doru/Facial-based-authentication-system</t>
  </si>
  <si>
    <t>random.uniform(...)</t>
  </si>
  <si>
    <t>['Some random values generated for testing purpose']</t>
  </si>
  <si>
    <t>src/databases/MSU_MFSD/MSU-MFSD/scene01/attack/*</t>
  </si>
  <si>
    <t>src/databases/MSU_MFSD/MSU-MFSD/scene01/real/*</t>
  </si>
  <si>
    <t>src/databases/MSU_USSA/MSU_USSA_Public/SpoofSubjectImages/*/*</t>
  </si>
  <si>
    <t>src/databases/cbsr_antispoofing/train_release/*/*</t>
  </si>
  <si>
    <t>src/databases/idiap/train/attack/*/*</t>
  </si>
  <si>
    <t>src/databases/idiap/train/real/*/*</t>
  </si>
  <si>
    <t>mahdeslami11/pyannote-audio</t>
  </si>
  <si>
    <t>["The dataset is passed through method parameter, however, couldn't find the method call.", 'The dataset is not defined in the config file.']</t>
  </si>
  <si>
    <t>makgyver/gossipy</t>
  </si>
  <si>
    <t>CIFAR10(root=path, train=True, download=download)</t>
  </si>
  <si>
    <t>['Run the training in a simulator']</t>
  </si>
  <si>
    <t>http://download.joachims.org/svm_light/examples/example1.tar.gz</t>
  </si>
  <si>
    <t>1.17 MB</t>
  </si>
  <si>
    <t>txt</t>
  </si>
  <si>
    <t>https://archive.ics.uci.edu/ml/machine-learning-databases/00267/data_banknote_authentication.txt</t>
  </si>
  <si>
    <t>https://archive.ics.uci.edu/ml/machine-learning-databases/abalone/abalone.data</t>
  </si>
  <si>
    <t>0.18 MB</t>
  </si>
  <si>
    <t>https://archive.ics.uci.edu/ml/machine-learning-databases/ionosphere/ionosphere.data</t>
  </si>
  <si>
    <t>0.07 MB</t>
  </si>
  <si>
    <t>https://archive.ics.uci.edu/ml/machine-learning-databases/spambase/spambase.data</t>
  </si>
  <si>
    <t>0.67 MB</t>
  </si>
  <si>
    <t>all-data</t>
  </si>
  <si>
    <t>https://archive.ics.uci.edu/ml/machine-learning-databases/undocumented/connectionist-bench/sonar/sonar.all-data</t>
  </si>
  <si>
    <t>0.08 MB</t>
  </si>
  <si>
    <t>load_breast_cancer()</t>
  </si>
  <si>
    <t>load_digits()</t>
  </si>
  <si>
    <t>load_svmlight_file(name_or_path)</t>
  </si>
  <si>
    <t>load_wine()</t>
  </si>
  <si>
    <t>['The dataset passed through method parameter, however, the method never been called.']</t>
  </si>
  <si>
    <t>manthan89-py/Plant-Disease-Detection</t>
  </si>
  <si>
    <t>Model/Dataset</t>
  </si>
  <si>
    <t>test_images/</t>
  </si>
  <si>
    <t>1.11 MB</t>
  </si>
  <si>
    <t>marcusturewicz/dotnet-twitter-bot</t>
  </si>
  <si>
    <t>xlsx</t>
  </si>
  <si>
    <t>/Users/marcusturewicz/Documents/tweets.xlsx</t>
  </si>
  <si>
    <t>['Loaded the model from C# code']</t>
  </si>
  <si>
    <t>memgraph/mage</t>
  </si>
  <si>
    <t>['The dataset passed through a method parameter, however, the method never been called.']</t>
  </si>
  <si>
    <t>microsoft/nnfusion</t>
  </si>
  <si>
    <t>MNIST('./tmp', train=True, download=True, transform=transform)</t>
  </si>
  <si>
    <t>http://ai.stanford.edu/\~amaas/data/sentiment/aclImdb_v1.tar.gz</t>
  </si>
  <si>
    <t>80.2 MB</t>
  </si>
  <si>
    <t>tf.get_variable("w", shape=[3], initializer=tf.constant_initializer([0.1, -0.2, -0.1]))</t>
  </si>
  <si>
    <t>miha-skalic/youtube8mchallenge</t>
  </si>
  <si>
    <t>tfrecord</t>
  </si>
  <si>
    <t>data/frame/train/*.tfrecord</t>
  </si>
  <si>
    <t>['The model is the dataset here. The weights of the models are used for training to do model quantization.']</t>
  </si>
  <si>
    <t>Moving-AI/virtual-walk</t>
  </si>
  <si>
    <t>data/training_data.txt</t>
  </si>
  <si>
    <t>mr-chen-king/auto_control_app</t>
  </si>
  <si>
    <t>jump_range.csv</t>
  </si>
  <si>
    <t>nasa/bingo</t>
  </si>
  <si>
    <t>np.linspace(-10, 10).reshape((-1, 1))</t>
  </si>
  <si>
    <t>numpy api</t>
  </si>
  <si>
    <t>['Run a quick example to ensure that the installation works properly']</t>
  </si>
  <si>
    <t>np.linspace(-10, 10, 1000).reshape([-1, 1])</t>
  </si>
  <si>
    <t>np.linspace(-10, 10, num=30).reshape((-1, 1))</t>
  </si>
  <si>
    <t>['Used dummy training data. More on training data is provided in a link.']</t>
  </si>
  <si>
    <t>["The dataset has been passed through method parameter. However, didn't find any call of the method"]</t>
  </si>
  <si>
    <t>naturalis/sdmdl</t>
  </si>
  <si>
    <t>&lt;self.gh.spec_ppa_env&gt;/&lt;self.spec&gt;_env_dataframe.csv</t>
  </si>
  <si>
    <t>nsu-ai-team/conv1d-text-vae</t>
  </si>
  <si>
    <t>data/eng_rus_for_training.txt</t>
  </si>
  <si>
    <t>22.47 MB</t>
  </si>
  <si>
    <t>open-mmlab/mmskeleton</t>
  </si>
  <si>
    <t>['The data loaded from config passed through argument, however, no such variable exists in the arguments.', 'The data loaded from the path provided through argument, however, no such variable exists in the arguments.']</t>
  </si>
  <si>
    <t>OpenStackweb/openstack-org</t>
  </si>
  <si>
    <t>mysql database</t>
  </si>
  <si>
    <t>['Although the path is set from argument, no database file found in the repository. A template for the db config file is available at db.ini.template']</t>
  </si>
  <si>
    <t>pangyuteng/aigonewrong</t>
  </si>
  <si>
    <t>/mnt/hd1/aigonewrong/stable-diffusion/ct/niftis.csv</t>
  </si>
  <si>
    <t>/mnt/hd2/data/celeba_gan/img_align_celeba/*.jpg</t>
  </si>
  <si>
    <t>/mnt/scratch/data/DeepLesion/Images_png/*.png</t>
  </si>
  <si>
    <t>/mnt/scratch/data/Totalsegmentator_dataset/*/ct.nii.gz</t>
  </si>
  <si>
    <t>npy</t>
  </si>
  <si>
    <t>finance/transformer-volatility/X.npy</t>
  </si>
  <si>
    <t>finance/transformer/X.npy</t>
  </si>
  <si>
    <t>keras.datasets.mnist.load_data()</t>
  </si>
  <si>
    <t>keras api</t>
  </si>
  <si>
    <t>tfds.load(dataset_name, split=split, shuffle_files=True)</t>
  </si>
  <si>
    <t>PMMon/Thesis_Social_Interactions</t>
  </si>
  <si>
    <t>Experiments/datasets/eth/train</t>
  </si>
  <si>
    <t>argument and program variable</t>
  </si>
  <si>
    <t>1.26 MB</t>
  </si>
  <si>
    <t>Experiments/datasets/hotel/train</t>
  </si>
  <si>
    <t>1.07 MB</t>
  </si>
  <si>
    <t>Experiments/datasets/univ/train</t>
  </si>
  <si>
    <t>0.78 MB</t>
  </si>
  <si>
    <t>Experiments/datasets/zara1/train</t>
  </si>
  <si>
    <t>Experiments/datasets/zara2/train</t>
  </si>
  <si>
    <t>1.45 MB</t>
  </si>
  <si>
    <t>pulp-platform/snitch</t>
  </si>
  <si>
    <t>torch.randn(...)</t>
  </si>
  <si>
    <t>QData/FastSK</t>
  </si>
  <si>
    <t>fasta</t>
  </si>
  <si>
    <t>data/1.1.train.fasta</t>
  </si>
  <si>
    <t>0.37 MB</t>
  </si>
  <si>
    <t>['The training uses 25 datasets files. For simplicity, keeping path and size of one file only. Will have to change if we analyze hoe many times a dataset file is used for trainings.', 'Used multiple dataset for the training', "Didn't find the file 1.1.train.fasta in location. Found the file in data/1.1.train.fasta and calculated size from there.", 'The training uses 11 datasets files. For simplicity, keeping path and size of one file only. Will have to change if we analyze hoe many times a dataset file is used for trainings.', 'The training uses multiple datasets files. For simplicity, keeping path and size of one file only. Will have to change if we analyze hoe many times a dataset file is used for trainings.']</t>
  </si>
  <si>
    <t>data/1.34.train.fasta</t>
  </si>
  <si>
    <t>0.28 MB</t>
  </si>
  <si>
    <t>data/2.1.train.fasta</t>
  </si>
  <si>
    <t>0.8 MB</t>
  </si>
  <si>
    <t>data/2.19.train.fasta</t>
  </si>
  <si>
    <t>0.24 MB</t>
  </si>
  <si>
    <t>data/2.31.train.fasta</t>
  </si>
  <si>
    <t>0.43 MB</t>
  </si>
  <si>
    <t>data/2.34.train.fasta</t>
  </si>
  <si>
    <t>0.3 MB</t>
  </si>
  <si>
    <t>data/2.41.train.fasta</t>
  </si>
  <si>
    <t>data/2.8.train.fasta</t>
  </si>
  <si>
    <t>0.22 MB</t>
  </si>
  <si>
    <t>data/3.19.train.fasta</t>
  </si>
  <si>
    <t>0.4 MB</t>
  </si>
  <si>
    <t>data/3.25.train.fasta</t>
  </si>
  <si>
    <t>0.44 MB</t>
  </si>
  <si>
    <t>data/3.33.train.fasta</t>
  </si>
  <si>
    <t>data/3.50.train.fasta</t>
  </si>
  <si>
    <t>0.25 MB</t>
  </si>
  <si>
    <t>data/AImed.train.fasta</t>
  </si>
  <si>
    <t>data/BioInfer.train.fasta</t>
  </si>
  <si>
    <t>0.52 MB</t>
  </si>
  <si>
    <t>data/CC1-LLL.train.fasta</t>
  </si>
  <si>
    <t>0.76 MB</t>
  </si>
  <si>
    <t>data/CC2-IEPA.train.fasta</t>
  </si>
  <si>
    <t>0.66 MB</t>
  </si>
  <si>
    <t>data/CC3-HPRD50.train.fasta</t>
  </si>
  <si>
    <t>0.77 MB</t>
  </si>
  <si>
    <t>data/CTCF.train.fasta</t>
  </si>
  <si>
    <t>0.2 MB</t>
  </si>
  <si>
    <t>['Used multiple dataset for the training.', 'Used multiple dataset for the training', 'The training uses multiple datasets files. For simplicity, keeping path and size of one file only. Will have to change if we analyze hoe many times a dataset file is used for trainings.']</t>
  </si>
  <si>
    <t>data/DrugBank.train.fasta</t>
  </si>
  <si>
    <t>data/EP300.train.fasta</t>
  </si>
  <si>
    <t>['Used multiple dataset for the training.', 'Used multiple dataset for the training']</t>
  </si>
  <si>
    <t>data/EP300_47848.train.fasta</t>
  </si>
  <si>
    <t>1.28 MB</t>
  </si>
  <si>
    <t>data/Hek29.train.fasta</t>
  </si>
  <si>
    <t>1.96 MB</t>
  </si>
  <si>
    <t>data/JUND.train.fasta</t>
  </si>
  <si>
    <t>data/KAT2B.train.fasta</t>
  </si>
  <si>
    <t>1.24 MB</t>
  </si>
  <si>
    <t>data/Mcf7.train.fasta</t>
  </si>
  <si>
    <t>1.92 MB</t>
  </si>
  <si>
    <t>data/MedLine.train.fasta</t>
  </si>
  <si>
    <t>0.12 MB</t>
  </si>
  <si>
    <t>data/NR2C2.train.fasta</t>
  </si>
  <si>
    <t>1.85 MB</t>
  </si>
  <si>
    <t>data/Pbde.train.fasta</t>
  </si>
  <si>
    <t>2.18 MB</t>
  </si>
  <si>
    <t>data/RAD21.train.fasta</t>
  </si>
  <si>
    <t>data/SIN3A.train.fasta</t>
  </si>
  <si>
    <t>data/TP53.train.fasta</t>
  </si>
  <si>
    <t>0.87 MB</t>
  </si>
  <si>
    <t>data/ZBTB33.train.fasta</t>
  </si>
  <si>
    <t>1.12 MB</t>
  </si>
  <si>
    <t>data/ZZZ3.train.fasta</t>
  </si>
  <si>
    <t>data/sentiment-train.fasta</t>
  </si>
  <si>
    <t>data/sentiment.train.fasta</t>
  </si>
  <si>
    <t>data/small.train.fasta</t>
  </si>
  <si>
    <t>data/webkb-train.fasta</t>
  </si>
  <si>
    <t>2.3 MB</t>
  </si>
  <si>
    <t>temp/kernel.txt</t>
  </si>
  <si>
    <t>qianxunclub/ticket</t>
  </si>
  <si>
    <t>npz</t>
  </si>
  <si>
    <t>python/captcha.npz</t>
  </si>
  <si>
    <t>python/texts.txt</t>
  </si>
  <si>
    <t>['The loaded file in code is an .npz file which is not in the VCS, however, a .txt file with the same name found in the same location. Measured the size of the file.']</t>
  </si>
  <si>
    <t>python/texts.v2.npz</t>
  </si>
  <si>
    <t>raffg/trump-tweet-author-identification</t>
  </si>
  <si>
    <t>pkl</t>
  </si>
  <si>
    <t>X.pkl</t>
  </si>
  <si>
    <t>https://github.com/bpb27/trump_tweet_data_archive</t>
  </si>
  <si>
    <t>9.4 MB</t>
  </si>
  <si>
    <t>labeled_data_through_mar_11.pkl</t>
  </si>
  <si>
    <t>raphaelsty/mkb</t>
  </si>
  <si>
    <t>["The dataset has been passed through program parameter, however, couldn't find the call of the method."]</t>
  </si>
  <si>
    <t>refinery-platform/heatmap-scatter-dash</t>
  </si>
  <si>
    <t>["The dataset passed through a method parameter. However, didn't find any call of the method."]</t>
  </si>
  <si>
    <t>ryry013/Rai</t>
  </si>
  <si>
    <t>cogs/utils/advanced.csv</t>
  </si>
  <si>
    <t>['Ask Ryry013 for the language files needed to make this work (comment by the developer). The model trained and returned for prediction. Used multiple dataset for the training']</t>
  </si>
  <si>
    <t>cogs/utils/avanzado.csv</t>
  </si>
  <si>
    <t>cogs/utils/beginner.csv</t>
  </si>
  <si>
    <t>cogs/utils/principiante.csv</t>
  </si>
  <si>
    <t>SamarthTMSL/HacktoberFest-Projects-and-games</t>
  </si>
  <si>
    <t>data.DataReader('AAPL', 'yahoo', start, end)</t>
  </si>
  <si>
    <t>['Apple Inc. stock market data from Yahoo Finance is loaded using library api']</t>
  </si>
  <si>
    <t>energy-usage-prediction/energydata_complete.csv</t>
  </si>
  <si>
    <t>['Although the dataset is loaded from /content/gdrive/MyDrive/Dataset_Time_Series/energydata_complete.csv, a file with the exact name found in the same level of directory in the repository.']</t>
  </si>
  <si>
    <t>youtube-adview-predictor/Youtube-Adview-Prediction/train.csv</t>
  </si>
  <si>
    <t>0.73 MB</t>
  </si>
  <si>
    <t>['Although the data is loaded from /content/train.csv, found a same file in the same level of directory in the repository.']</t>
  </si>
  <si>
    <t>Samuel-Buteau/universal-battery-database</t>
  </si>
  <si>
    <t>file</t>
  </si>
  <si>
    <t>&lt;dataset_path&gt;/dataset_ver_&lt;data_version&gt;.file</t>
  </si>
  <si>
    <t>sapols/Satellite-Telemetry-Anomaly-Detection</t>
  </si>
  <si>
    <t>Data/BatteryTemperature.csv</t>
  </si>
  <si>
    <t>4.83 MB</t>
  </si>
  <si>
    <t>Data/BusVoltage.csv</t>
  </si>
  <si>
    <t>1.94 MB</t>
  </si>
  <si>
    <t>Data/TotalBusCurrent.csv</t>
  </si>
  <si>
    <t>0.16 MB</t>
  </si>
  <si>
    <t>Data/WheelRPM.csv.zip</t>
  </si>
  <si>
    <t>3.67 MB</t>
  </si>
  <si>
    <t>['Data is loaded in csv format', 'Used multiple dataset for the training']</t>
  </si>
  <si>
    <t>Data/WheelTemperature.csv.zip</t>
  </si>
  <si>
    <t>2.93 MB</t>
  </si>
  <si>
    <t>SeanNaren/deepspeech.pytorch</t>
  </si>
  <si>
    <t>data/train_manifest.csv</t>
  </si>
  <si>
    <t>SoloTodo/solotodo_core</t>
  </si>
  <si>
    <t>django.db</t>
  </si>
  <si>
    <t>['Extended django.db.models for database query and filtering']</t>
  </si>
  <si>
    <t>StanfordASL/CoCo</t>
  </si>
  <si>
    <t>p</t>
  </si>
  <si>
    <t>cartpole/data/default/train.p</t>
  </si>
  <si>
    <t>0.09 MB</t>
  </si>
  <si>
    <t>free_flyer/data/default/train.p</t>
  </si>
  <si>
    <t>manipulation/data/default/train.p</t>
  </si>
  <si>
    <t>0.04 MB</t>
  </si>
  <si>
    <t>SteveF92/FantasyCritic</t>
  </si>
  <si>
    <t>boto3.resource('s3')</t>
  </si>
  <si>
    <t>['Amazon S3 (Simple Storage Service)']</t>
  </si>
  <si>
    <t>TexasInstruments/edgeai-benchmark</t>
  </si>
  <si>
    <t>http://data.csail.mit.edu/places/ADEchallenge/ADEChallengeData2016.zip</t>
  </si>
  <si>
    <t>923 MB</t>
  </si>
  <si>
    <t>['A detail instruction has been given on how to download the dataset']</t>
  </si>
  <si>
    <t>tar</t>
  </si>
  <si>
    <t>http://host.robots.ox.ac.uk/pascal/VOC/voc2012/VOCdevkit_18-May-2011.tar</t>
  </si>
  <si>
    <t>0.49 MB</t>
  </si>
  <si>
    <t>['A detail instruction has been given on how to download the dataset. Used multiple dataset for the training']</t>
  </si>
  <si>
    <t>http://host.robots.ox.ac.uk/pascal/VOC/voc2012/VOCtrainval_11-May-2012.tar</t>
  </si>
  <si>
    <t>1945.6 MB</t>
  </si>
  <si>
    <t>http://images.cocodataset.org/zips/val2017.zip</t>
  </si>
  <si>
    <t>778 MB</t>
  </si>
  <si>
    <t>jpeg</t>
  </si>
  <si>
    <t>http://www.image-net.org/</t>
  </si>
  <si>
    <t>6451.2 MB</t>
  </si>
  <si>
    <t>Proprietary</t>
  </si>
  <si>
    <t>https://www.cityscapes-dataset.com/</t>
  </si>
  <si>
    <t>['A detail instruction has been given on how to download the dataset. The dataset  is not freely available for download.']</t>
  </si>
  <si>
    <t>Need login</t>
  </si>
  <si>
    <t>https://www.cvlibs.net/datasets/kitti/</t>
  </si>
  <si>
    <t>['A detail instruction has been given on how to download the dataset. Needs to login to download the dataset.']</t>
  </si>
  <si>
    <t>thevasudevgupta/bigbird</t>
  </si>
  <si>
    <t>load_dataset("natural_questions")</t>
  </si>
  <si>
    <t>46151.68 MB</t>
  </si>
  <si>
    <t>['Calculated the data size from https://huggingface.co/datasets/natural_questions']</t>
  </si>
  <si>
    <t>tianxing1994/OpenCV</t>
  </si>
  <si>
    <t>pgm</t>
  </si>
  <si>
    <t>dataset/data/car_data/TrainImages</t>
  </si>
  <si>
    <t>4.10 MB</t>
  </si>
  <si>
    <t>dataset/data/image_sample/bird.jpg</t>
  </si>
  <si>
    <t>dataset/data/image_sample/lena.png</t>
  </si>
  <si>
    <t>dataset/nlp/data_digits</t>
  </si>
  <si>
    <t>11.2 MB</t>
  </si>
  <si>
    <t>utf8</t>
  </si>
  <si>
    <t>dataset/nlp/hmm_corpus/pku_training.utf8</t>
  </si>
  <si>
    <t>7.37 MB</t>
  </si>
  <si>
    <t>fetch_lfw_people(min_faces_per_person=60)</t>
  </si>
  <si>
    <t>fixed list of chinese string</t>
  </si>
  <si>
    <t>fixed list of english string</t>
  </si>
  <si>
    <t>load_boston()</t>
  </si>
  <si>
    <t>make_blobs(n_samples=500, centers=5, cluster_std=1.2, random_state=None)</t>
  </si>
  <si>
    <t>make_classification(...)</t>
  </si>
  <si>
    <t>np.array(np.linspace(0, 100, 20, endpoint=False), np.int)</t>
  </si>
  <si>
    <t>["The data passed through a method parameter, however, couldn't find the method call."]</t>
  </si>
  <si>
    <t>练习实例/SIFT_SURF 图像特征作目标检测(在图片中检测出 QQ 图标的位置)/template_match/dataset/image</t>
  </si>
  <si>
    <t>16.3 MB</t>
  </si>
  <si>
    <t>['Although the full path is not understandable from the code, found the dataset folder and images in the location.']</t>
  </si>
  <si>
    <t>tjhunter/dds_py</t>
  </si>
  <si>
    <t>https://raw.githubusercontent.com/zygmuntz/wine-quality/master/winequality/winequality-red.csv</t>
  </si>
  <si>
    <t>['The code is to test their api in a scenario to download data with their app']</t>
  </si>
  <si>
    <t>toshan-luktuke/stock-market-analyser</t>
  </si>
  <si>
    <t>yf.download('SPY')</t>
  </si>
  <si>
    <t>['Yahoo Finance dataset is loaded using library api']</t>
  </si>
  <si>
    <t>yf.download(name, auto_adjust=True)</t>
  </si>
  <si>
    <t>['Used the yfinance library to download historical stock price data']</t>
  </si>
  <si>
    <t>trevphil/cryptosym</t>
  </si>
  <si>
    <t>data/&lt;hash_algo&gt;_d&lt;difficulty&gt;/train.hdf5</t>
  </si>
  <si>
    <t>['A script is provided for dataset generation in dataset_generation/generate.py']</t>
  </si>
  <si>
    <t>ubicomplab/rPPG-Toolbox</t>
  </si>
  <si>
    <t>/data/rPPG_dataset/mini_MMPD</t>
  </si>
  <si>
    <t>/data1/acsp/toolbox_data/PURE/RawData</t>
  </si>
  <si>
    <t>/data1/acsp/toolbox_data/UBFC/RawData/</t>
  </si>
  <si>
    <t>/data1/acsp/toolbox_data/scamps/RawData/Train/</t>
  </si>
  <si>
    <t>/gscratch/ubicomp/xliu0/data3/mnt/Datasets/PURE/RawData</t>
  </si>
  <si>
    <t>/gscratch/ubicomp/xliu0/data3/mnt/Datasets/SCAMPS/RawData/Train</t>
  </si>
  <si>
    <t>/gscratch/ubicomp/xliu0/data3/mnt/Datasets/UBFC/RawData</t>
  </si>
  <si>
    <t>undera/chess-engine-nn</t>
  </si>
  <si>
    <t>results.pkl</t>
  </si>
  <si>
    <t>UnitTestBot/UTBotJava</t>
  </si>
  <si>
    <t>['The data is read from csv file, however, no csv file found in the repository']</t>
  </si>
  <si>
    <t>v-sivak/quantum-control-rl</t>
  </si>
  <si>
    <t>['The training is invoked from six different files. The data is loaded using a library. However, it is being untraceable to identify the data source.']</t>
  </si>
  <si>
    <t>vtuber-plan/vcvits</t>
  </si>
  <si>
    <t>wav</t>
  </si>
  <si>
    <t>dataset/example/&lt;folder_name&gt;/&lt;file_name&gt;.wav</t>
  </si>
  <si>
    <t>["The dataset passed through method parameter, however, couldn't find the method call."]</t>
  </si>
  <si>
    <t>wandb/sweeps</t>
  </si>
  <si>
    <t>["The dataset passed through method paramter, however, didn't find the method call"]</t>
  </si>
  <si>
    <t>wildboar-foundation/wildboar</t>
  </si>
  <si>
    <t>After request</t>
  </si>
  <si>
    <t>Get the url after requesting to a repository url</t>
  </si>
  <si>
    <t>['Get the url after requesting to the repository url']</t>
  </si>
  <si>
    <t>load_dataset("GunPoint", repository="wildboar/ucr-tiny", merge_train_test=False)</t>
  </si>
  <si>
    <t>['The data returned from a']</t>
  </si>
  <si>
    <t>["The data set through a program variable, however, couldn't find the assignment of the variable", "The data passed through method parameter, however, couldn't find the call of the method."]</t>
  </si>
  <si>
    <t>wimlds-trojmiasto/detect-waste</t>
  </si>
  <si>
    <t>../../FastRCNN/TACO-master/data/</t>
  </si>
  <si>
    <t>/dih4/dih4_2/wimlds/amikolajczyk/detect-waste/classifier/images_square/train</t>
  </si>
  <si>
    <t>/dih4/dih4_2/wimlds/data/all_detect_images</t>
  </si>
  <si>
    <t>/dih4/dih4_2/wimlds/smajchrowska/detr/balloon/</t>
  </si>
  <si>
    <t>/dih4/dih4_2/wimlds/smajchrowska/detr/balloon/train2017</t>
  </si>
  <si>
    <t>https://conservancy.umn.edu/bitstream/handle/11299/214366/trash_ICRA19.zip?sequence=12&amp;isAllowed=y</t>
  </si>
  <si>
    <t>980 MB</t>
  </si>
  <si>
    <t>['Used multiple dataset for the training.']</t>
  </si>
  <si>
    <t>https://conservancy.umn.edu/bitstream/handle/11299/214865/dataset.zip?sequence=12&amp;isAllowed=y</t>
  </si>
  <si>
    <t>527 MB</t>
  </si>
  <si>
    <t>https://drive.google.com/file/d/1o101UBJGeeMPpI-DSY6oh-tLk9AHXMny&amp;export=download</t>
  </si>
  <si>
    <t>https://github.com/PUTvision/UAVVaste/blob/main/annotations/flickurls.csv</t>
  </si>
  <si>
    <t>2878.15 MB</t>
  </si>
  <si>
    <t>['The csv file contains list of urls of images. Calculated size of the images from the urls. Used multiple dataset for the training.']</t>
  </si>
  <si>
    <t>https://github.com/garythung/trashnet</t>
  </si>
  <si>
    <t>40.97 MB</t>
  </si>
  <si>
    <t>["Url provides the landing page only. Calculated the size of the 'data' directory. Used multiple dataset for the training."]</t>
  </si>
  <si>
    <t>https://github.com/majsylw/wade-ai/tree/coco-annotation/Trash_Detection/trash/dataset</t>
  </si>
  <si>
    <t>720 MB</t>
  </si>
  <si>
    <t>https://github.com/pedropro/TACO/blob/master/data/all_image_urls.csv</t>
  </si>
  <si>
    <t>7086.21 MB</t>
  </si>
  <si>
    <t>https://www.kaggle.com/datasets/arkadiyhacks/drinking-waste-classification/download?datasetVersionNumber=2</t>
  </si>
  <si>
    <t>1536 MB</t>
  </si>
  <si>
    <t>['Need to sign in to download the dataset. Used multiple dataset for the training.']</t>
  </si>
  <si>
    <t>https://www.kaggle.com/datasets/wangziang/waste-pictures</t>
  </si>
  <si>
    <t>2048 MB</t>
  </si>
  <si>
    <t>wolfmanstout/screen-ocr</t>
  </si>
  <si>
    <t>logs/*.png</t>
  </si>
  <si>
    <t>yjh0410/FreeYOLO</t>
  </si>
  <si>
    <t>D:\\python_work\\object-detection\\dataset\\COCO</t>
  </si>
  <si>
    <t>dataset/OurDataset/</t>
  </si>
  <si>
    <t>1.64 MB</t>
  </si>
  <si>
    <t>['The provided dataset is sample to explain the way to preprocess data for training.']</t>
  </si>
  <si>
    <t>18432 MB</t>
  </si>
  <si>
    <t>Landing page</t>
  </si>
  <si>
    <t>http://shuoyang1213.me/WIDERFACE/</t>
  </si>
  <si>
    <t>4198.4 MB</t>
  </si>
  <si>
    <t>["The url doesn't provide the dataset specifically. Need to understand whats to use. Measured the size of https://drive.google.com/file/d/15hGDLhsx8bLgLcIRD5DhYt5iBxnjNF1M/view?usp=sharing"]</t>
  </si>
  <si>
    <t>https://motchallenge.net/data/MOT17.zip</t>
  </si>
  <si>
    <t>5632 MB</t>
  </si>
  <si>
    <t>["The provided url in the readme file doesn't provide the dataset specifically. Need to understand what to use. Provided url in file is https://motchallenge.net/."]</t>
  </si>
  <si>
    <t>https://motchallenge.net/data/MOT20.zip</t>
  </si>
  <si>
    <t>5120 MB</t>
  </si>
  <si>
    <t>["The provided url in the readme file doesn't provide the dataset specifically. Need to understand what to use. Provided url in file is https://motchallenge.net/"]</t>
  </si>
  <si>
    <t>https://www.crowdhuman.org/</t>
  </si>
  <si>
    <t>7987.2 MB</t>
  </si>
  <si>
    <t>["The url doesn't provide the dataset specifically. Need to understand what to use. Measured the size of train files from https://www.crowdhuman.org/download.html."]</t>
  </si>
  <si>
    <t>yjh0410/PyTorch_YOWO</t>
  </si>
  <si>
    <t>https://drive.google.com/file/d/15nAIGrWPD4eH3y5OTWHiUbjwsr-9VFKT/view?usp=sharing</t>
  </si>
  <si>
    <t>4300.8 MB</t>
  </si>
  <si>
    <t>https://drive.google.com/file/d/1Dwh90pRi7uGkH5qLRjQIFiEmMJrAog5J/view?usp=sharing</t>
  </si>
  <si>
    <t>2355.2 MB</t>
  </si>
  <si>
    <t>https://github.com/yjh0410/AVA_Dataset/blob/main/download_trainval.txt</t>
  </si>
  <si>
    <t>159891.49 MB</t>
  </si>
  <si>
    <t>zhengying-liu/autodl-contrib</t>
  </si>
  <si>
    <t>&lt;input_dir&gt;/&lt;dataset_name&gt;/&lt;dataset_name&gt;_train.data</t>
  </si>
  <si>
    <t>method parameter and hard coded</t>
  </si>
  <si>
    <t>['The path is set through method parameter, however, the method has never been called.']</t>
  </si>
  <si>
    <t>utils/automl_format/sample_data/&lt;basename&gt;_train.data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</si>
</sst>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scheme val="minor"/>
    </font>
    <font>
      <sz val="10"/>
      <color theme="1"/>
      <name val="Arial"/>
      <scheme val="minor"/>
    </font>
    <font>
      <sz val="10"/>
      <color theme="1"/>
      <name val="Arial"/>
    </font>
    <font>
      <u/>
      <sz val="10"/>
      <color rgb="FF0000FF"/>
      <name val="Arial"/>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0" borderId="0" xfId="0" applyFont="1"/>
    <xf numFmtId="0" fontId="2"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argoverse-hd.s3.us-east-2.amazonaws.com/Argoverse-HD-Full.zip" TargetMode="External"/><Relationship Id="rId21" Type="http://schemas.openxmlformats.org/officeDocument/2006/relationships/hyperlink" Target="http://efrosgans.eecs.berkeley.edu/pix2pix/datasets/facades.tar.gz" TargetMode="External"/><Relationship Id="rId42" Type="http://schemas.openxmlformats.org/officeDocument/2006/relationships/hyperlink" Target="http://gem.cs.ru.nl/generic.tar.gz" TargetMode="External"/><Relationship Id="rId47" Type="http://schemas.openxmlformats.org/officeDocument/2006/relationships/hyperlink" Target="https://raw.githubusercontent.com/LineaLabs/lineapy/main/examples/tutorials/data/iris.csv" TargetMode="External"/><Relationship Id="rId63" Type="http://schemas.openxmlformats.org/officeDocument/2006/relationships/hyperlink" Target="http://images.cocodataset.org/annotations/annotations_trainval2017.zip" TargetMode="External"/><Relationship Id="rId68" Type="http://schemas.openxmlformats.org/officeDocument/2006/relationships/hyperlink" Target="https://raw.githubusercontent.com/zygmuntz/wine-quality/master/winequality/winequality-red.csv" TargetMode="External"/><Relationship Id="rId84" Type="http://schemas.openxmlformats.org/officeDocument/2006/relationships/hyperlink" Target="https://drive.google.com/file/d/1Dwh90pRi7uGkH5qLRjQIFiEmMJrAog5J/view?usp=sharing" TargetMode="External"/><Relationship Id="rId16" Type="http://schemas.openxmlformats.org/officeDocument/2006/relationships/hyperlink" Target="http://efrosgans.eecs.berkeley.edu/cyclegan/datasets/ukiyoe2photo.zip" TargetMode="External"/><Relationship Id="rId11" Type="http://schemas.openxmlformats.org/officeDocument/2006/relationships/hyperlink" Target="http://efrosgans.eecs.berkeley.edu/cyclegan/datasets/facades.zip" TargetMode="External"/><Relationship Id="rId32" Type="http://schemas.openxmlformats.org/officeDocument/2006/relationships/hyperlink" Target="https://zenodo.org/record/4298502/files/global-wheat-codalab-official.zip" TargetMode="External"/><Relationship Id="rId37" Type="http://schemas.openxmlformats.org/officeDocument/2006/relationships/hyperlink" Target="https://raw.githubusercontent.com/Covid-19-Response-Greece/covid19-data-greece/master/data/all_countries/JohnsHopkinsCSSE/recovered_global.csv" TargetMode="External"/><Relationship Id="rId53" Type="http://schemas.openxmlformats.org/officeDocument/2006/relationships/hyperlink" Target="http://download.joachims.org/svm_light/examples/example1.tar.gz" TargetMode="External"/><Relationship Id="rId58" Type="http://schemas.openxmlformats.org/officeDocument/2006/relationships/hyperlink" Target="https://archive.ics.uci.edu/ml/machine-learning-databases/undocumented/connectionist-bench/sonar/sonar.all-data" TargetMode="External"/><Relationship Id="rId74" Type="http://schemas.openxmlformats.org/officeDocument/2006/relationships/hyperlink" Target="https://github.com/majsylw/wade-ai/tree/coco-annotation/Trash_Detection/trash/dataset" TargetMode="External"/><Relationship Id="rId79" Type="http://schemas.openxmlformats.org/officeDocument/2006/relationships/hyperlink" Target="http://shuoyang1213.me/WIDERFACE/" TargetMode="External"/><Relationship Id="rId5" Type="http://schemas.openxmlformats.org/officeDocument/2006/relationships/hyperlink" Target="https://www.dropbox.com/scl/fo/yizmgvuxtdblqqr6656c1/h?dl=0&amp;rlkey=10knittkmv6v64dsmhdsbytx8" TargetMode="External"/><Relationship Id="rId19" Type="http://schemas.openxmlformats.org/officeDocument/2006/relationships/hyperlink" Target="http://efrosgans.eecs.berkeley.edu/pix2pix/datasets/edges2handbags.tar.gz" TargetMode="External"/><Relationship Id="rId14" Type="http://schemas.openxmlformats.org/officeDocument/2006/relationships/hyperlink" Target="http://efrosgans.eecs.berkeley.edu/cyclegan/datasets/maps.zip" TargetMode="External"/><Relationship Id="rId22" Type="http://schemas.openxmlformats.org/officeDocument/2006/relationships/hyperlink" Target="http://efrosgans.eecs.berkeley.edu/pix2pix/datasets/maps.tar.gz" TargetMode="External"/><Relationship Id="rId27" Type="http://schemas.openxmlformats.org/officeDocument/2006/relationships/hyperlink" Target="https://challenge.xviewdataset.org/" TargetMode="External"/><Relationship Id="rId30" Type="http://schemas.openxmlformats.org/officeDocument/2006/relationships/hyperlink" Target="https://github.com/ultralytics/yolov5/releases/download/v1.0/VOCtrainval_11-May-2012.zip" TargetMode="External"/><Relationship Id="rId35" Type="http://schemas.openxmlformats.org/officeDocument/2006/relationships/hyperlink" Target="https://github.com/CSSEGISandData/COVID-19" TargetMode="External"/><Relationship Id="rId43" Type="http://schemas.openxmlformats.org/officeDocument/2006/relationships/hyperlink" Target="http://gem.cs.ru.nl/wiki_2014.tar.gz" TargetMode="External"/><Relationship Id="rId48" Type="http://schemas.openxmlformats.org/officeDocument/2006/relationships/hyperlink" Target="https://raw.githubusercontent.com/LineaLabs/lineapy/main/examples/use_cases/predict_house_price/data/ames_train_cleaned.csv" TargetMode="External"/><Relationship Id="rId56" Type="http://schemas.openxmlformats.org/officeDocument/2006/relationships/hyperlink" Target="https://archive.ics.uci.edu/ml/machine-learning-databases/ionosphere/ionosphere.data" TargetMode="External"/><Relationship Id="rId64" Type="http://schemas.openxmlformats.org/officeDocument/2006/relationships/hyperlink" Target="http://images.cocodataset.org/zips/val2017.zip" TargetMode="External"/><Relationship Id="rId69" Type="http://schemas.openxmlformats.org/officeDocument/2006/relationships/hyperlink" Target="https://conservancy.umn.edu/bitstream/handle/11299/214366/trash_ICRA19.zip?sequence=12&amp;isAllowed=y" TargetMode="External"/><Relationship Id="rId77" Type="http://schemas.openxmlformats.org/officeDocument/2006/relationships/hyperlink" Target="https://www.kaggle.com/datasets/wangziang/waste-pictures" TargetMode="External"/><Relationship Id="rId8" Type="http://schemas.openxmlformats.org/officeDocument/2006/relationships/hyperlink" Target="http://efrosgans.eecs.berkeley.edu/cyclegan/datasets/apple2orange.zip" TargetMode="External"/><Relationship Id="rId51" Type="http://schemas.openxmlformats.org/officeDocument/2006/relationships/hyperlink" Target="http://images.cocodataset.org/annotations/annotations_trainval2017.zip" TargetMode="External"/><Relationship Id="rId72" Type="http://schemas.openxmlformats.org/officeDocument/2006/relationships/hyperlink" Target="https://github.com/PUTvision/UAVVaste/blob/main/annotations/flickurls.csv" TargetMode="External"/><Relationship Id="rId80" Type="http://schemas.openxmlformats.org/officeDocument/2006/relationships/hyperlink" Target="https://motchallenge.net/data/MOT17.zip" TargetMode="External"/><Relationship Id="rId85" Type="http://schemas.openxmlformats.org/officeDocument/2006/relationships/hyperlink" Target="https://github.com/yjh0410/AVA_Dataset/blob/main/download_trainval.txt" TargetMode="External"/><Relationship Id="rId3" Type="http://schemas.openxmlformats.org/officeDocument/2006/relationships/hyperlink" Target="https://www.dropbox.com/s/ej7qzmh2153birb/points_align4mm_partmesh_whole.tar.gz?dl=0" TargetMode="External"/><Relationship Id="rId12" Type="http://schemas.openxmlformats.org/officeDocument/2006/relationships/hyperlink" Target="http://efrosgans.eecs.berkeley.edu/cyclegan/datasets/horse2zebra.zip" TargetMode="External"/><Relationship Id="rId17" Type="http://schemas.openxmlformats.org/officeDocument/2006/relationships/hyperlink" Target="http://efrosgans.eecs.berkeley.edu/cyclegan/datasets/vangogh2photo.zip" TargetMode="External"/><Relationship Id="rId25" Type="http://schemas.openxmlformats.org/officeDocument/2006/relationships/hyperlink" Target="http://trax-geometry.s3.amazonaws.com/cvpr_challenge/SKU110K_fixed.tar.gz" TargetMode="External"/><Relationship Id="rId33" Type="http://schemas.openxmlformats.org/officeDocument/2006/relationships/hyperlink" Target="https://covid19live.ismood.com/" TargetMode="External"/><Relationship Id="rId38" Type="http://schemas.openxmlformats.org/officeDocument/2006/relationships/hyperlink" Target="https://raw.githubusercontent.com/Covid-19-Response-Greece/covid19-data-greece/master/data/all_countries/JohnsHopkinsCSSE/time_series_covid19_confirmed_global.csv" TargetMode="External"/><Relationship Id="rId46" Type="http://schemas.openxmlformats.org/officeDocument/2006/relationships/hyperlink" Target="http://storage.googleapis.com/download.tensorflow.org/data/petfinder-mini.zip" TargetMode="External"/><Relationship Id="rId59" Type="http://schemas.openxmlformats.org/officeDocument/2006/relationships/hyperlink" Target="https://github.com/bpb27/trump_tweet_data_archive" TargetMode="External"/><Relationship Id="rId67" Type="http://schemas.openxmlformats.org/officeDocument/2006/relationships/hyperlink" Target="https://www.cvlibs.net/datasets/kitti/" TargetMode="External"/><Relationship Id="rId20" Type="http://schemas.openxmlformats.org/officeDocument/2006/relationships/hyperlink" Target="http://efrosgans.eecs.berkeley.edu/pix2pix/datasets/edges2shoes.tar.gz" TargetMode="External"/><Relationship Id="rId41" Type="http://schemas.openxmlformats.org/officeDocument/2006/relationships/hyperlink" Target="https://rajpurkar.github.io/SQuAD-explorer/dataset" TargetMode="External"/><Relationship Id="rId54" Type="http://schemas.openxmlformats.org/officeDocument/2006/relationships/hyperlink" Target="https://archive.ics.uci.edu/ml/machine-learning-databases/00267/data_banknote_authentication.txt" TargetMode="External"/><Relationship Id="rId62" Type="http://schemas.openxmlformats.org/officeDocument/2006/relationships/hyperlink" Target="http://host.robots.ox.ac.uk/pascal/VOC/voc2012/VOCtrainval_11-May-2012.tar" TargetMode="External"/><Relationship Id="rId70" Type="http://schemas.openxmlformats.org/officeDocument/2006/relationships/hyperlink" Target="https://conservancy.umn.edu/bitstream/handle/11299/214865/dataset.zip?sequence=12&amp;isAllowed=y" TargetMode="External"/><Relationship Id="rId75" Type="http://schemas.openxmlformats.org/officeDocument/2006/relationships/hyperlink" Target="https://github.com/pedropro/TACO/blob/master/data/all_image_urls.csv" TargetMode="External"/><Relationship Id="rId83" Type="http://schemas.openxmlformats.org/officeDocument/2006/relationships/hyperlink" Target="https://drive.google.com/file/d/15nAIGrWPD4eH3y5OTWHiUbjwsr-9VFKT/view?usp=sharing" TargetMode="External"/><Relationship Id="rId1" Type="http://schemas.openxmlformats.org/officeDocument/2006/relationships/hyperlink" Target="https://bmon.analysisnorth.com/" TargetMode="External"/><Relationship Id="rId6" Type="http://schemas.openxmlformats.org/officeDocument/2006/relationships/hyperlink" Target="https://www.kaggle.com/deadskull7/fer2013" TargetMode="External"/><Relationship Id="rId15" Type="http://schemas.openxmlformats.org/officeDocument/2006/relationships/hyperlink" Target="http://efrosgans.eecs.berkeley.edu/cyclegan/datasets/monet2photo.zip" TargetMode="External"/><Relationship Id="rId23" Type="http://schemas.openxmlformats.org/officeDocument/2006/relationships/hyperlink" Target="http://efrosgans.eecs.berkeley.edu/pix2pix/datasets/night2day.tar.gz" TargetMode="External"/><Relationship Id="rId28" Type="http://schemas.openxmlformats.org/officeDocument/2006/relationships/hyperlink" Target="https://dorc.ks3-cn-beijing.ksyun.com/data-set/2020Objects365%E6%95%B0%E6%8D%AE%E9%9B%86/train/" TargetMode="External"/><Relationship Id="rId36" Type="http://schemas.openxmlformats.org/officeDocument/2006/relationships/hyperlink" Target="https://raw.githubusercontent.com/Covid-19-Response-Greece/covid19-data-greece/master/data/all_countries/JohnsHopkinsCSSE/deaths_global.csv" TargetMode="External"/><Relationship Id="rId49" Type="http://schemas.openxmlformats.org/officeDocument/2006/relationships/hyperlink" Target="https://storage.googleapis.com/download.tensorflow.org/example_images/flower_photos.tgz" TargetMode="External"/><Relationship Id="rId57" Type="http://schemas.openxmlformats.org/officeDocument/2006/relationships/hyperlink" Target="https://archive.ics.uci.edu/ml/machine-learning-databases/spambase/spambase.data" TargetMode="External"/><Relationship Id="rId10" Type="http://schemas.openxmlformats.org/officeDocument/2006/relationships/hyperlink" Target="http://efrosgans.eecs.berkeley.edu/cyclegan/datasets/cityscapes.zip" TargetMode="External"/><Relationship Id="rId31" Type="http://schemas.openxmlformats.org/officeDocument/2006/relationships/hyperlink" Target="https://github.com/ultralytics/yolov5/releases/download/v1.0/VisDrone2019-DET-train.zip" TargetMode="External"/><Relationship Id="rId44" Type="http://schemas.openxmlformats.org/officeDocument/2006/relationships/hyperlink" Target="http://gem.cs.ru.nl/wiki_2019.tar.gz" TargetMode="External"/><Relationship Id="rId52" Type="http://schemas.openxmlformats.org/officeDocument/2006/relationships/hyperlink" Target="https://github.com/luca-ant/WhatsSee_dataset" TargetMode="External"/><Relationship Id="rId60" Type="http://schemas.openxmlformats.org/officeDocument/2006/relationships/hyperlink" Target="http://data.csail.mit.edu/places/ADEchallenge/ADEChallengeData2016.zip" TargetMode="External"/><Relationship Id="rId65" Type="http://schemas.openxmlformats.org/officeDocument/2006/relationships/hyperlink" Target="http://www.image-net.org/" TargetMode="External"/><Relationship Id="rId73" Type="http://schemas.openxmlformats.org/officeDocument/2006/relationships/hyperlink" Target="https://github.com/garythung/trashnet" TargetMode="External"/><Relationship Id="rId78" Type="http://schemas.openxmlformats.org/officeDocument/2006/relationships/hyperlink" Target="http://images.cocodataset.org/zips/train2017.zip" TargetMode="External"/><Relationship Id="rId81" Type="http://schemas.openxmlformats.org/officeDocument/2006/relationships/hyperlink" Target="https://motchallenge.net/data/MOT20.zip" TargetMode="External"/><Relationship Id="rId4" Type="http://schemas.openxmlformats.org/officeDocument/2006/relationships/hyperlink" Target="https://www.dropbox.com/scl/fo/o1iwodlqs1ksd0riiymuq/h?dl=0&amp;rlkey=37oc14dg1m5f0jzh6t1prjtbw" TargetMode="External"/><Relationship Id="rId9" Type="http://schemas.openxmlformats.org/officeDocument/2006/relationships/hyperlink" Target="http://efrosgans.eecs.berkeley.edu/cyclegan/datasets/cezanne2photo.zip" TargetMode="External"/><Relationship Id="rId13" Type="http://schemas.openxmlformats.org/officeDocument/2006/relationships/hyperlink" Target="http://efrosgans.eecs.berkeley.edu/cyclegan/datasets/iphone2dslr_flower.zip" TargetMode="External"/><Relationship Id="rId18" Type="http://schemas.openxmlformats.org/officeDocument/2006/relationships/hyperlink" Target="http://efrosgans.eecs.berkeley.edu/pix2pix/datasets/cityscapes.tar.gz" TargetMode="External"/><Relationship Id="rId39" Type="http://schemas.openxmlformats.org/officeDocument/2006/relationships/hyperlink" Target="https://systems.jhu.edu/research/public-health/ncov" TargetMode="External"/><Relationship Id="rId34" Type="http://schemas.openxmlformats.org/officeDocument/2006/relationships/hyperlink" Target="https://eody.gov.gr/" TargetMode="External"/><Relationship Id="rId50" Type="http://schemas.openxmlformats.org/officeDocument/2006/relationships/hyperlink" Target="https://storage.googleapis.com/tf-datasets/titanic/train.csv" TargetMode="External"/><Relationship Id="rId55" Type="http://schemas.openxmlformats.org/officeDocument/2006/relationships/hyperlink" Target="https://archive.ics.uci.edu/ml/machine-learning-databases/abalone/abalone.data" TargetMode="External"/><Relationship Id="rId76" Type="http://schemas.openxmlformats.org/officeDocument/2006/relationships/hyperlink" Target="https://www.kaggle.com/datasets/arkadiyhacks/drinking-waste-classification/download?datasetVersionNumber=2" TargetMode="External"/><Relationship Id="rId7" Type="http://schemas.openxmlformats.org/officeDocument/2006/relationships/hyperlink" Target="http://efrosgans.eecs.berkeley.edu/cyclegan/datasets/ae_photos.zip" TargetMode="External"/><Relationship Id="rId71" Type="http://schemas.openxmlformats.org/officeDocument/2006/relationships/hyperlink" Target="https://drive.google.com/file/d/1o101UBJGeeMPpI-DSY6oh-tLk9AHXMny&amp;export=download" TargetMode="External"/><Relationship Id="rId2" Type="http://schemas.openxmlformats.org/officeDocument/2006/relationships/hyperlink" Target="https://www.dropbox.com/s/5k2swrpb0vhqv15/images_align4mm_fullmesh_whole.tar.gz?dl=0" TargetMode="External"/><Relationship Id="rId29" Type="http://schemas.openxmlformats.org/officeDocument/2006/relationships/hyperlink" Target="https://github.com/ultralytics/yolov5/releases/download/v1.0/VOCtrainval_06-Nov-2007.zip" TargetMode="External"/><Relationship Id="rId24" Type="http://schemas.openxmlformats.org/officeDocument/2006/relationships/hyperlink" Target="http://images.cocodataset.org/zips/train2017.zip" TargetMode="External"/><Relationship Id="rId40" Type="http://schemas.openxmlformats.org/officeDocument/2006/relationships/hyperlink" Target="https://www.who.int/" TargetMode="External"/><Relationship Id="rId45" Type="http://schemas.openxmlformats.org/officeDocument/2006/relationships/hyperlink" Target="http://archive.ics.uci.edu/ml/machine-learning-databases/auto-mpg/auto-mpg.data" TargetMode="External"/><Relationship Id="rId66" Type="http://schemas.openxmlformats.org/officeDocument/2006/relationships/hyperlink" Target="https://www.cityscapes-dataset.com/" TargetMode="External"/><Relationship Id="rId61" Type="http://schemas.openxmlformats.org/officeDocument/2006/relationships/hyperlink" Target="http://host.robots.ox.ac.uk/pascal/VOC/voc2012/VOCdevkit_18-May-2011.tar" TargetMode="External"/><Relationship Id="rId82" Type="http://schemas.openxmlformats.org/officeDocument/2006/relationships/hyperlink" Target="https://www.crowdhuman.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322"/>
  <sheetViews>
    <sheetView tabSelected="1" workbookViewId="0">
      <selection activeCell="B1" sqref="B1:B1048576"/>
    </sheetView>
  </sheetViews>
  <sheetFormatPr defaultColWidth="12.6640625" defaultRowHeight="15.75" customHeight="1" x14ac:dyDescent="0.25"/>
  <cols>
    <col min="1" max="1" width="14.33203125" customWidth="1"/>
    <col min="2" max="2" width="23.6640625" customWidth="1"/>
    <col min="3" max="3" width="11" customWidth="1"/>
    <col min="4" max="4" width="69.109375" customWidth="1"/>
  </cols>
  <sheetData>
    <row r="1" spans="1:9" x14ac:dyDescent="0.25">
      <c r="A1" s="1" t="s">
        <v>0</v>
      </c>
      <c r="B1" s="2" t="s">
        <v>1</v>
      </c>
      <c r="C1" s="1" t="s">
        <v>2</v>
      </c>
      <c r="D1" s="1" t="s">
        <v>3</v>
      </c>
      <c r="E1" s="1" t="s">
        <v>4</v>
      </c>
      <c r="F1" s="1" t="s">
        <v>5</v>
      </c>
      <c r="G1" s="1" t="s">
        <v>6</v>
      </c>
      <c r="H1" s="1" t="s">
        <v>7</v>
      </c>
      <c r="I1" s="1" t="s">
        <v>8</v>
      </c>
    </row>
    <row r="2" spans="1:9" x14ac:dyDescent="0.25">
      <c r="A2" s="1" t="s">
        <v>9</v>
      </c>
      <c r="B2" s="1"/>
      <c r="C2" s="1" t="s">
        <v>10</v>
      </c>
      <c r="D2" s="1" t="s">
        <v>11</v>
      </c>
      <c r="E2" s="1">
        <v>1</v>
      </c>
      <c r="F2" s="1" t="s">
        <v>12</v>
      </c>
      <c r="G2" s="1" t="s">
        <v>13</v>
      </c>
      <c r="I2" s="1" t="s">
        <v>14</v>
      </c>
    </row>
    <row r="3" spans="1:9" x14ac:dyDescent="0.25">
      <c r="A3" s="1" t="s">
        <v>9</v>
      </c>
      <c r="B3" s="1"/>
      <c r="C3" s="1"/>
      <c r="D3" s="3" t="s">
        <v>15</v>
      </c>
      <c r="E3" s="1">
        <v>1</v>
      </c>
      <c r="F3" s="1" t="s">
        <v>16</v>
      </c>
      <c r="G3" s="1" t="s">
        <v>17</v>
      </c>
      <c r="I3" s="1" t="s">
        <v>18</v>
      </c>
    </row>
    <row r="4" spans="1:9" x14ac:dyDescent="0.25">
      <c r="A4" s="1" t="s">
        <v>19</v>
      </c>
      <c r="B4" s="1"/>
      <c r="C4" s="1"/>
      <c r="D4" s="1" t="s">
        <v>20</v>
      </c>
      <c r="E4" s="1">
        <v>2</v>
      </c>
      <c r="F4" s="1" t="s">
        <v>16</v>
      </c>
      <c r="G4" s="1" t="s">
        <v>21</v>
      </c>
      <c r="I4" s="1" t="s">
        <v>22</v>
      </c>
    </row>
    <row r="5" spans="1:9" x14ac:dyDescent="0.25">
      <c r="A5" s="1" t="s">
        <v>19</v>
      </c>
      <c r="B5" s="1"/>
      <c r="C5" s="1"/>
      <c r="D5" s="1" t="s">
        <v>23</v>
      </c>
      <c r="E5" s="1">
        <v>1</v>
      </c>
      <c r="F5" s="1" t="s">
        <v>16</v>
      </c>
      <c r="G5" s="1" t="s">
        <v>21</v>
      </c>
      <c r="I5" s="1" t="s">
        <v>22</v>
      </c>
    </row>
    <row r="6" spans="1:9" x14ac:dyDescent="0.25">
      <c r="A6" s="1" t="s">
        <v>19</v>
      </c>
      <c r="B6" s="1"/>
      <c r="C6" s="1"/>
      <c r="D6" s="1" t="s">
        <v>24</v>
      </c>
      <c r="E6" s="1">
        <v>1</v>
      </c>
      <c r="F6" s="1" t="s">
        <v>16</v>
      </c>
      <c r="G6" s="1" t="s">
        <v>21</v>
      </c>
      <c r="I6" s="1" t="s">
        <v>25</v>
      </c>
    </row>
    <row r="7" spans="1:9" x14ac:dyDescent="0.25">
      <c r="A7" s="1" t="s">
        <v>26</v>
      </c>
      <c r="B7" s="1"/>
      <c r="C7" s="1" t="s">
        <v>27</v>
      </c>
      <c r="D7" s="1" t="s">
        <v>28</v>
      </c>
      <c r="E7" s="1">
        <v>1</v>
      </c>
      <c r="F7" s="1" t="s">
        <v>29</v>
      </c>
      <c r="G7" s="1" t="s">
        <v>30</v>
      </c>
      <c r="I7" s="1" t="s">
        <v>14</v>
      </c>
    </row>
    <row r="8" spans="1:9" x14ac:dyDescent="0.25">
      <c r="A8" s="1" t="s">
        <v>31</v>
      </c>
      <c r="B8" s="1"/>
      <c r="C8" s="1"/>
      <c r="D8" s="1" t="s">
        <v>32</v>
      </c>
      <c r="E8" s="1">
        <v>7</v>
      </c>
      <c r="F8" s="1" t="s">
        <v>32</v>
      </c>
      <c r="G8" s="1" t="s">
        <v>33</v>
      </c>
      <c r="I8" s="1" t="s">
        <v>34</v>
      </c>
    </row>
    <row r="9" spans="1:9" x14ac:dyDescent="0.25">
      <c r="A9" s="1" t="s">
        <v>35</v>
      </c>
      <c r="B9" s="1"/>
      <c r="C9" s="1" t="s">
        <v>36</v>
      </c>
      <c r="D9" s="1" t="s">
        <v>37</v>
      </c>
      <c r="E9" s="1">
        <v>1</v>
      </c>
      <c r="F9" s="1" t="s">
        <v>38</v>
      </c>
      <c r="G9" s="1" t="s">
        <v>39</v>
      </c>
      <c r="I9" s="1" t="s">
        <v>14</v>
      </c>
    </row>
    <row r="10" spans="1:9" x14ac:dyDescent="0.25">
      <c r="A10" s="1" t="s">
        <v>35</v>
      </c>
      <c r="B10" s="4" t="s">
        <v>40</v>
      </c>
      <c r="C10" s="1" t="s">
        <v>41</v>
      </c>
      <c r="D10" s="3" t="s">
        <v>42</v>
      </c>
      <c r="E10" s="1">
        <v>1</v>
      </c>
      <c r="F10" s="1" t="s">
        <v>43</v>
      </c>
      <c r="G10" s="1" t="s">
        <v>44</v>
      </c>
      <c r="H10" s="1" t="s">
        <v>45</v>
      </c>
      <c r="I10" s="1" t="s">
        <v>14</v>
      </c>
    </row>
    <row r="11" spans="1:9" x14ac:dyDescent="0.25">
      <c r="A11" s="1" t="s">
        <v>35</v>
      </c>
      <c r="B11" s="4" t="s">
        <v>40</v>
      </c>
      <c r="C11" s="1" t="s">
        <v>41</v>
      </c>
      <c r="D11" s="3" t="s">
        <v>46</v>
      </c>
      <c r="E11" s="1">
        <v>1</v>
      </c>
      <c r="F11" s="1" t="s">
        <v>43</v>
      </c>
      <c r="G11" s="1" t="s">
        <v>44</v>
      </c>
      <c r="H11" s="1" t="s">
        <v>47</v>
      </c>
      <c r="I11" s="1" t="s">
        <v>14</v>
      </c>
    </row>
    <row r="12" spans="1:9" x14ac:dyDescent="0.25">
      <c r="A12" s="1" t="s">
        <v>35</v>
      </c>
      <c r="B12" s="2" t="s">
        <v>40</v>
      </c>
      <c r="C12" s="1" t="s">
        <v>41</v>
      </c>
      <c r="D12" s="3" t="s">
        <v>48</v>
      </c>
      <c r="E12" s="1">
        <v>1</v>
      </c>
      <c r="F12" s="1" t="s">
        <v>43</v>
      </c>
      <c r="G12" s="1" t="s">
        <v>44</v>
      </c>
      <c r="H12" s="1" t="s">
        <v>49</v>
      </c>
      <c r="I12" s="1" t="s">
        <v>50</v>
      </c>
    </row>
    <row r="13" spans="1:9" x14ac:dyDescent="0.25">
      <c r="A13" s="1" t="s">
        <v>35</v>
      </c>
      <c r="B13" s="2" t="s">
        <v>40</v>
      </c>
      <c r="C13" s="1" t="s">
        <v>41</v>
      </c>
      <c r="D13" s="3" t="s">
        <v>51</v>
      </c>
      <c r="E13" s="1">
        <v>1</v>
      </c>
      <c r="F13" s="1" t="s">
        <v>43</v>
      </c>
      <c r="G13" s="1" t="s">
        <v>44</v>
      </c>
      <c r="H13" s="1" t="s">
        <v>52</v>
      </c>
      <c r="I13" s="1" t="s">
        <v>53</v>
      </c>
    </row>
    <row r="14" spans="1:9" x14ac:dyDescent="0.25">
      <c r="A14" s="1" t="s">
        <v>35</v>
      </c>
      <c r="B14" s="1"/>
      <c r="C14" s="1"/>
      <c r="D14" s="1" t="s">
        <v>32</v>
      </c>
      <c r="E14" s="1">
        <v>1</v>
      </c>
      <c r="F14" s="1" t="s">
        <v>32</v>
      </c>
      <c r="G14" s="1" t="s">
        <v>33</v>
      </c>
      <c r="I14" s="1" t="s">
        <v>54</v>
      </c>
    </row>
    <row r="15" spans="1:9" x14ac:dyDescent="0.25">
      <c r="A15" s="1" t="s">
        <v>35</v>
      </c>
      <c r="B15" s="1"/>
      <c r="C15" s="1"/>
      <c r="D15" s="1" t="s">
        <v>55</v>
      </c>
      <c r="E15" s="1">
        <v>2</v>
      </c>
      <c r="F15" s="1" t="s">
        <v>32</v>
      </c>
      <c r="G15" s="1" t="s">
        <v>33</v>
      </c>
      <c r="I15" s="1" t="s">
        <v>56</v>
      </c>
    </row>
    <row r="16" spans="1:9" x14ac:dyDescent="0.25">
      <c r="A16" s="1" t="s">
        <v>57</v>
      </c>
      <c r="B16" s="1"/>
      <c r="C16" s="1" t="s">
        <v>58</v>
      </c>
      <c r="D16" s="1" t="s">
        <v>59</v>
      </c>
      <c r="E16" s="1">
        <v>1</v>
      </c>
      <c r="F16" s="1" t="s">
        <v>60</v>
      </c>
      <c r="G16" s="1" t="s">
        <v>39</v>
      </c>
      <c r="H16" s="1" t="s">
        <v>61</v>
      </c>
      <c r="I16" s="1" t="s">
        <v>62</v>
      </c>
    </row>
    <row r="17" spans="1:9" x14ac:dyDescent="0.25">
      <c r="A17" s="1" t="s">
        <v>57</v>
      </c>
      <c r="B17" s="1"/>
      <c r="C17" s="1" t="s">
        <v>58</v>
      </c>
      <c r="D17" s="1" t="s">
        <v>63</v>
      </c>
      <c r="E17" s="1">
        <v>16</v>
      </c>
      <c r="F17" s="1" t="s">
        <v>60</v>
      </c>
      <c r="G17" s="1" t="s">
        <v>39</v>
      </c>
      <c r="H17" s="1" t="s">
        <v>64</v>
      </c>
      <c r="I17" s="1" t="s">
        <v>14</v>
      </c>
    </row>
    <row r="18" spans="1:9" x14ac:dyDescent="0.25">
      <c r="A18" s="1" t="s">
        <v>65</v>
      </c>
      <c r="B18" s="1"/>
      <c r="C18" s="1" t="s">
        <v>58</v>
      </c>
      <c r="D18" s="3" t="s">
        <v>66</v>
      </c>
      <c r="E18" s="1">
        <v>1</v>
      </c>
      <c r="F18" s="1" t="s">
        <v>43</v>
      </c>
      <c r="G18" s="1" t="s">
        <v>44</v>
      </c>
      <c r="H18" s="1" t="s">
        <v>67</v>
      </c>
      <c r="I18" s="1" t="s">
        <v>68</v>
      </c>
    </row>
    <row r="19" spans="1:9" x14ac:dyDescent="0.25">
      <c r="A19" s="1" t="s">
        <v>69</v>
      </c>
      <c r="B19" s="1"/>
      <c r="C19" s="1"/>
      <c r="D19" s="1" t="s">
        <v>70</v>
      </c>
      <c r="E19" s="1">
        <v>1</v>
      </c>
      <c r="F19" s="1" t="s">
        <v>38</v>
      </c>
      <c r="G19" s="1" t="s">
        <v>13</v>
      </c>
      <c r="I19" s="1" t="s">
        <v>14</v>
      </c>
    </row>
    <row r="20" spans="1:9" x14ac:dyDescent="0.25">
      <c r="A20" s="1" t="s">
        <v>69</v>
      </c>
      <c r="B20" s="1"/>
      <c r="C20" s="1"/>
      <c r="D20" s="1" t="s">
        <v>71</v>
      </c>
      <c r="E20" s="1">
        <v>1</v>
      </c>
      <c r="F20" s="1" t="s">
        <v>29</v>
      </c>
      <c r="I20" s="1" t="s">
        <v>14</v>
      </c>
    </row>
    <row r="21" spans="1:9" x14ac:dyDescent="0.25">
      <c r="A21" s="1" t="s">
        <v>69</v>
      </c>
      <c r="B21" s="1"/>
      <c r="C21" s="1"/>
      <c r="D21" s="1" t="s">
        <v>72</v>
      </c>
      <c r="E21" s="1">
        <v>1</v>
      </c>
      <c r="F21" s="1" t="s">
        <v>29</v>
      </c>
      <c r="G21" s="1" t="s">
        <v>13</v>
      </c>
      <c r="I21" s="1" t="s">
        <v>73</v>
      </c>
    </row>
    <row r="22" spans="1:9" x14ac:dyDescent="0.25">
      <c r="A22" s="1" t="s">
        <v>69</v>
      </c>
      <c r="B22" s="1"/>
      <c r="C22" s="1"/>
      <c r="D22" s="1" t="s">
        <v>74</v>
      </c>
      <c r="E22" s="1">
        <v>1</v>
      </c>
      <c r="F22" s="1" t="s">
        <v>29</v>
      </c>
      <c r="G22" s="1" t="s">
        <v>13</v>
      </c>
      <c r="I22" s="1" t="s">
        <v>75</v>
      </c>
    </row>
    <row r="23" spans="1:9" x14ac:dyDescent="0.25">
      <c r="A23" s="1" t="s">
        <v>69</v>
      </c>
      <c r="B23" s="1"/>
      <c r="C23" s="1" t="s">
        <v>58</v>
      </c>
      <c r="D23" s="1" t="s">
        <v>76</v>
      </c>
      <c r="E23" s="1">
        <v>2</v>
      </c>
      <c r="F23" s="1" t="s">
        <v>60</v>
      </c>
      <c r="G23" s="1" t="s">
        <v>39</v>
      </c>
      <c r="H23" s="1" t="s">
        <v>77</v>
      </c>
      <c r="I23" s="1" t="s">
        <v>14</v>
      </c>
    </row>
    <row r="24" spans="1:9" x14ac:dyDescent="0.25">
      <c r="A24" s="1" t="s">
        <v>69</v>
      </c>
      <c r="B24" s="1"/>
      <c r="C24" s="1" t="s">
        <v>58</v>
      </c>
      <c r="D24" s="1" t="s">
        <v>78</v>
      </c>
      <c r="E24" s="1">
        <v>1</v>
      </c>
      <c r="F24" s="1" t="s">
        <v>60</v>
      </c>
      <c r="G24" s="1" t="s">
        <v>39</v>
      </c>
      <c r="H24" s="1" t="s">
        <v>79</v>
      </c>
      <c r="I24" s="1" t="s">
        <v>14</v>
      </c>
    </row>
    <row r="25" spans="1:9" x14ac:dyDescent="0.25">
      <c r="A25" s="1" t="s">
        <v>69</v>
      </c>
      <c r="B25" s="1"/>
      <c r="C25" s="1" t="s">
        <v>80</v>
      </c>
      <c r="D25" s="1" t="s">
        <v>81</v>
      </c>
      <c r="E25" s="1">
        <v>1</v>
      </c>
      <c r="F25" s="1" t="s">
        <v>60</v>
      </c>
      <c r="G25" s="1" t="s">
        <v>39</v>
      </c>
      <c r="H25" s="1" t="s">
        <v>82</v>
      </c>
      <c r="I25" s="1" t="s">
        <v>14</v>
      </c>
    </row>
    <row r="26" spans="1:9" x14ac:dyDescent="0.25">
      <c r="A26" s="1" t="s">
        <v>69</v>
      </c>
      <c r="B26" s="1"/>
      <c r="C26" s="1" t="s">
        <v>58</v>
      </c>
      <c r="D26" s="1" t="s">
        <v>83</v>
      </c>
      <c r="E26" s="1">
        <v>7</v>
      </c>
      <c r="F26" s="1" t="s">
        <v>60</v>
      </c>
      <c r="G26" s="1" t="s">
        <v>39</v>
      </c>
      <c r="H26" s="1" t="s">
        <v>84</v>
      </c>
      <c r="I26" s="1" t="s">
        <v>85</v>
      </c>
    </row>
    <row r="27" spans="1:9" x14ac:dyDescent="0.25">
      <c r="A27" s="1" t="s">
        <v>69</v>
      </c>
      <c r="B27" s="1"/>
      <c r="C27" s="1" t="s">
        <v>58</v>
      </c>
      <c r="D27" s="1" t="s">
        <v>86</v>
      </c>
      <c r="E27" s="1">
        <v>1</v>
      </c>
      <c r="F27" s="1" t="s">
        <v>60</v>
      </c>
      <c r="G27" s="1" t="s">
        <v>39</v>
      </c>
      <c r="H27" s="1" t="s">
        <v>87</v>
      </c>
      <c r="I27" s="1" t="s">
        <v>14</v>
      </c>
    </row>
    <row r="28" spans="1:9" x14ac:dyDescent="0.25">
      <c r="A28" s="1" t="s">
        <v>69</v>
      </c>
      <c r="B28" s="1"/>
      <c r="C28" s="1" t="s">
        <v>88</v>
      </c>
      <c r="D28" s="1" t="s">
        <v>89</v>
      </c>
      <c r="E28" s="1">
        <v>1</v>
      </c>
      <c r="F28" s="1" t="s">
        <v>29</v>
      </c>
      <c r="G28" s="1" t="s">
        <v>39</v>
      </c>
      <c r="I28" s="1" t="s">
        <v>14</v>
      </c>
    </row>
    <row r="29" spans="1:9" x14ac:dyDescent="0.25">
      <c r="A29" s="1" t="s">
        <v>90</v>
      </c>
      <c r="B29" s="1"/>
      <c r="C29" s="1"/>
      <c r="D29" s="1" t="s">
        <v>32</v>
      </c>
      <c r="E29" s="1">
        <v>7</v>
      </c>
      <c r="F29" s="1" t="s">
        <v>32</v>
      </c>
      <c r="G29" s="1" t="s">
        <v>91</v>
      </c>
      <c r="I29" s="1" t="s">
        <v>92</v>
      </c>
    </row>
    <row r="30" spans="1:9" x14ac:dyDescent="0.25">
      <c r="A30" s="1" t="s">
        <v>93</v>
      </c>
      <c r="B30" s="1"/>
      <c r="C30" s="1"/>
      <c r="D30" s="1" t="s">
        <v>94</v>
      </c>
      <c r="E30" s="1">
        <v>3</v>
      </c>
      <c r="F30" s="1" t="s">
        <v>16</v>
      </c>
      <c r="G30" s="1" t="s">
        <v>17</v>
      </c>
      <c r="I30" s="1" t="s">
        <v>14</v>
      </c>
    </row>
    <row r="31" spans="1:9" x14ac:dyDescent="0.25">
      <c r="A31" s="1" t="s">
        <v>93</v>
      </c>
      <c r="B31" s="1"/>
      <c r="C31" s="1"/>
      <c r="D31" s="1" t="s">
        <v>95</v>
      </c>
      <c r="E31" s="1">
        <v>1</v>
      </c>
      <c r="F31" s="1" t="s">
        <v>16</v>
      </c>
      <c r="G31" s="1" t="s">
        <v>17</v>
      </c>
      <c r="I31" s="1" t="s">
        <v>14</v>
      </c>
    </row>
    <row r="32" spans="1:9" x14ac:dyDescent="0.25">
      <c r="A32" s="1" t="s">
        <v>93</v>
      </c>
      <c r="B32" s="1"/>
      <c r="C32" s="1"/>
      <c r="D32" s="1" t="s">
        <v>96</v>
      </c>
      <c r="E32" s="1">
        <v>1</v>
      </c>
      <c r="F32" s="1" t="s">
        <v>97</v>
      </c>
      <c r="G32" s="1" t="s">
        <v>21</v>
      </c>
      <c r="I32" s="1" t="s">
        <v>98</v>
      </c>
    </row>
    <row r="33" spans="1:9" x14ac:dyDescent="0.25">
      <c r="A33" s="1" t="s">
        <v>99</v>
      </c>
      <c r="B33" s="1"/>
      <c r="C33" s="1"/>
      <c r="D33" s="1" t="s">
        <v>100</v>
      </c>
      <c r="E33" s="1">
        <v>1</v>
      </c>
      <c r="F33" s="1" t="s">
        <v>29</v>
      </c>
      <c r="G33" s="1" t="s">
        <v>101</v>
      </c>
      <c r="I33" s="1" t="s">
        <v>14</v>
      </c>
    </row>
    <row r="34" spans="1:9" x14ac:dyDescent="0.25">
      <c r="A34" s="1" t="s">
        <v>99</v>
      </c>
      <c r="B34" s="1"/>
      <c r="C34" s="1" t="s">
        <v>102</v>
      </c>
      <c r="D34" s="1" t="s">
        <v>103</v>
      </c>
      <c r="E34" s="1">
        <v>1</v>
      </c>
      <c r="F34" s="1" t="s">
        <v>29</v>
      </c>
      <c r="G34" s="1" t="s">
        <v>104</v>
      </c>
      <c r="I34" s="1" t="s">
        <v>105</v>
      </c>
    </row>
    <row r="35" spans="1:9" x14ac:dyDescent="0.25">
      <c r="A35" s="1" t="s">
        <v>99</v>
      </c>
      <c r="B35" s="1"/>
      <c r="C35" s="1" t="s">
        <v>102</v>
      </c>
      <c r="D35" s="1" t="s">
        <v>106</v>
      </c>
      <c r="E35" s="1">
        <v>1</v>
      </c>
      <c r="F35" s="1" t="s">
        <v>29</v>
      </c>
      <c r="G35" s="1" t="s">
        <v>104</v>
      </c>
      <c r="I35" s="1" t="s">
        <v>105</v>
      </c>
    </row>
    <row r="36" spans="1:9" x14ac:dyDescent="0.25">
      <c r="A36" s="1" t="s">
        <v>99</v>
      </c>
      <c r="B36" s="2" t="s">
        <v>107</v>
      </c>
      <c r="C36" s="1" t="s">
        <v>108</v>
      </c>
      <c r="D36" s="3" t="s">
        <v>109</v>
      </c>
      <c r="E36" s="1">
        <v>1</v>
      </c>
      <c r="F36" s="1" t="s">
        <v>43</v>
      </c>
      <c r="G36" s="1" t="s">
        <v>101</v>
      </c>
      <c r="H36" s="1" t="s">
        <v>110</v>
      </c>
      <c r="I36" s="1" t="s">
        <v>111</v>
      </c>
    </row>
    <row r="37" spans="1:9" x14ac:dyDescent="0.25">
      <c r="A37" s="1" t="s">
        <v>99</v>
      </c>
      <c r="B37" s="2" t="s">
        <v>107</v>
      </c>
      <c r="C37" s="1" t="s">
        <v>108</v>
      </c>
      <c r="D37" s="3" t="s">
        <v>112</v>
      </c>
      <c r="E37" s="1">
        <v>1</v>
      </c>
      <c r="F37" s="1" t="s">
        <v>43</v>
      </c>
      <c r="G37" s="1" t="s">
        <v>101</v>
      </c>
      <c r="H37" s="1" t="s">
        <v>113</v>
      </c>
      <c r="I37" s="1" t="s">
        <v>111</v>
      </c>
    </row>
    <row r="38" spans="1:9" x14ac:dyDescent="0.25">
      <c r="A38" s="1" t="s">
        <v>99</v>
      </c>
      <c r="B38" s="2" t="s">
        <v>107</v>
      </c>
      <c r="C38" s="1" t="s">
        <v>108</v>
      </c>
      <c r="D38" s="3" t="s">
        <v>114</v>
      </c>
      <c r="E38" s="1">
        <v>1</v>
      </c>
      <c r="F38" s="1" t="s">
        <v>43</v>
      </c>
      <c r="G38" s="1" t="s">
        <v>101</v>
      </c>
      <c r="H38" s="1" t="s">
        <v>115</v>
      </c>
      <c r="I38" s="1" t="s">
        <v>111</v>
      </c>
    </row>
    <row r="39" spans="1:9" x14ac:dyDescent="0.25">
      <c r="A39" s="1" t="s">
        <v>99</v>
      </c>
      <c r="B39" s="2" t="s">
        <v>107</v>
      </c>
      <c r="C39" s="1" t="s">
        <v>108</v>
      </c>
      <c r="D39" s="3" t="s">
        <v>116</v>
      </c>
      <c r="E39" s="1">
        <v>1</v>
      </c>
      <c r="F39" s="1" t="s">
        <v>43</v>
      </c>
      <c r="G39" s="1" t="s">
        <v>101</v>
      </c>
      <c r="H39" s="1" t="s">
        <v>117</v>
      </c>
      <c r="I39" s="1" t="s">
        <v>111</v>
      </c>
    </row>
    <row r="40" spans="1:9" x14ac:dyDescent="0.25">
      <c r="A40" s="1" t="s">
        <v>99</v>
      </c>
      <c r="B40" s="2" t="s">
        <v>107</v>
      </c>
      <c r="C40" s="1" t="s">
        <v>108</v>
      </c>
      <c r="D40" s="3" t="s">
        <v>118</v>
      </c>
      <c r="E40" s="1">
        <v>1</v>
      </c>
      <c r="F40" s="1" t="s">
        <v>43</v>
      </c>
      <c r="G40" s="1" t="s">
        <v>101</v>
      </c>
      <c r="H40" s="1" t="s">
        <v>119</v>
      </c>
      <c r="I40" s="1" t="s">
        <v>111</v>
      </c>
    </row>
    <row r="41" spans="1:9" x14ac:dyDescent="0.25">
      <c r="A41" s="1" t="s">
        <v>99</v>
      </c>
      <c r="B41" s="2" t="s">
        <v>107</v>
      </c>
      <c r="C41" s="1" t="s">
        <v>108</v>
      </c>
      <c r="D41" s="3" t="s">
        <v>120</v>
      </c>
      <c r="E41" s="1">
        <v>1</v>
      </c>
      <c r="F41" s="1" t="s">
        <v>43</v>
      </c>
      <c r="G41" s="1" t="s">
        <v>101</v>
      </c>
      <c r="H41" s="1" t="s">
        <v>121</v>
      </c>
      <c r="I41" s="1" t="s">
        <v>111</v>
      </c>
    </row>
    <row r="42" spans="1:9" x14ac:dyDescent="0.25">
      <c r="A42" s="1" t="s">
        <v>99</v>
      </c>
      <c r="B42" s="2" t="s">
        <v>107</v>
      </c>
      <c r="C42" s="1" t="s">
        <v>108</v>
      </c>
      <c r="D42" s="3" t="s">
        <v>122</v>
      </c>
      <c r="E42" s="1">
        <v>1</v>
      </c>
      <c r="F42" s="1" t="s">
        <v>43</v>
      </c>
      <c r="G42" s="1" t="s">
        <v>101</v>
      </c>
      <c r="H42" s="1" t="s">
        <v>123</v>
      </c>
      <c r="I42" s="1" t="s">
        <v>111</v>
      </c>
    </row>
    <row r="43" spans="1:9" x14ac:dyDescent="0.25">
      <c r="A43" s="1" t="s">
        <v>99</v>
      </c>
      <c r="B43" s="2" t="s">
        <v>107</v>
      </c>
      <c r="C43" s="1" t="s">
        <v>108</v>
      </c>
      <c r="D43" s="3" t="s">
        <v>124</v>
      </c>
      <c r="E43" s="1">
        <v>1</v>
      </c>
      <c r="F43" s="1" t="s">
        <v>43</v>
      </c>
      <c r="G43" s="1" t="s">
        <v>101</v>
      </c>
      <c r="H43" s="1" t="s">
        <v>125</v>
      </c>
      <c r="I43" s="1" t="s">
        <v>111</v>
      </c>
    </row>
    <row r="44" spans="1:9" x14ac:dyDescent="0.25">
      <c r="A44" s="1" t="s">
        <v>99</v>
      </c>
      <c r="B44" s="2" t="s">
        <v>107</v>
      </c>
      <c r="C44" s="1" t="s">
        <v>108</v>
      </c>
      <c r="D44" s="3" t="s">
        <v>126</v>
      </c>
      <c r="E44" s="1">
        <v>1</v>
      </c>
      <c r="F44" s="1" t="s">
        <v>43</v>
      </c>
      <c r="G44" s="1" t="s">
        <v>101</v>
      </c>
      <c r="H44" s="1" t="s">
        <v>127</v>
      </c>
      <c r="I44" s="1" t="s">
        <v>111</v>
      </c>
    </row>
    <row r="45" spans="1:9" x14ac:dyDescent="0.25">
      <c r="A45" s="1" t="s">
        <v>99</v>
      </c>
      <c r="B45" s="2" t="s">
        <v>107</v>
      </c>
      <c r="C45" s="1" t="s">
        <v>108</v>
      </c>
      <c r="D45" s="3" t="s">
        <v>128</v>
      </c>
      <c r="E45" s="1">
        <v>1</v>
      </c>
      <c r="F45" s="1" t="s">
        <v>43</v>
      </c>
      <c r="G45" s="1" t="s">
        <v>101</v>
      </c>
      <c r="H45" s="1" t="s">
        <v>129</v>
      </c>
      <c r="I45" s="1" t="s">
        <v>111</v>
      </c>
    </row>
    <row r="46" spans="1:9" x14ac:dyDescent="0.25">
      <c r="A46" s="1" t="s">
        <v>99</v>
      </c>
      <c r="B46" s="2" t="s">
        <v>107</v>
      </c>
      <c r="C46" s="1" t="s">
        <v>108</v>
      </c>
      <c r="D46" s="3" t="s">
        <v>130</v>
      </c>
      <c r="E46" s="1">
        <v>1</v>
      </c>
      <c r="F46" s="1" t="s">
        <v>43</v>
      </c>
      <c r="G46" s="1" t="s">
        <v>101</v>
      </c>
      <c r="H46" s="1" t="s">
        <v>131</v>
      </c>
      <c r="I46" s="1" t="s">
        <v>111</v>
      </c>
    </row>
    <row r="47" spans="1:9" x14ac:dyDescent="0.25">
      <c r="A47" s="1" t="s">
        <v>99</v>
      </c>
      <c r="B47" s="2" t="s">
        <v>107</v>
      </c>
      <c r="C47" s="1" t="s">
        <v>41</v>
      </c>
      <c r="D47" s="3" t="s">
        <v>132</v>
      </c>
      <c r="E47" s="1">
        <v>1</v>
      </c>
      <c r="F47" s="1" t="s">
        <v>43</v>
      </c>
      <c r="G47" s="1" t="s">
        <v>101</v>
      </c>
      <c r="H47" s="1" t="s">
        <v>133</v>
      </c>
      <c r="I47" s="1" t="s">
        <v>111</v>
      </c>
    </row>
    <row r="48" spans="1:9" x14ac:dyDescent="0.25">
      <c r="A48" s="1" t="s">
        <v>99</v>
      </c>
      <c r="B48" s="2" t="s">
        <v>107</v>
      </c>
      <c r="C48" s="1" t="s">
        <v>41</v>
      </c>
      <c r="D48" s="3" t="s">
        <v>134</v>
      </c>
      <c r="E48" s="1">
        <v>1</v>
      </c>
      <c r="F48" s="1" t="s">
        <v>43</v>
      </c>
      <c r="G48" s="1" t="s">
        <v>101</v>
      </c>
      <c r="H48" s="1" t="s">
        <v>135</v>
      </c>
      <c r="I48" s="1" t="s">
        <v>111</v>
      </c>
    </row>
    <row r="49" spans="1:9" x14ac:dyDescent="0.25">
      <c r="A49" s="1" t="s">
        <v>99</v>
      </c>
      <c r="B49" s="2" t="s">
        <v>107</v>
      </c>
      <c r="C49" s="1" t="s">
        <v>41</v>
      </c>
      <c r="D49" s="3" t="s">
        <v>136</v>
      </c>
      <c r="E49" s="1">
        <v>1</v>
      </c>
      <c r="F49" s="1" t="s">
        <v>43</v>
      </c>
      <c r="G49" s="1" t="s">
        <v>101</v>
      </c>
      <c r="H49" s="1" t="s">
        <v>137</v>
      </c>
      <c r="I49" s="1" t="s">
        <v>111</v>
      </c>
    </row>
    <row r="50" spans="1:9" x14ac:dyDescent="0.25">
      <c r="A50" s="1" t="s">
        <v>99</v>
      </c>
      <c r="B50" s="2" t="s">
        <v>107</v>
      </c>
      <c r="C50" s="1" t="s">
        <v>41</v>
      </c>
      <c r="D50" s="3" t="s">
        <v>138</v>
      </c>
      <c r="E50" s="1">
        <v>1</v>
      </c>
      <c r="F50" s="1" t="s">
        <v>43</v>
      </c>
      <c r="G50" s="1" t="s">
        <v>101</v>
      </c>
      <c r="H50" s="1" t="s">
        <v>139</v>
      </c>
      <c r="I50" s="1" t="s">
        <v>111</v>
      </c>
    </row>
    <row r="51" spans="1:9" x14ac:dyDescent="0.25">
      <c r="A51" s="1" t="s">
        <v>99</v>
      </c>
      <c r="B51" s="2" t="s">
        <v>107</v>
      </c>
      <c r="C51" s="1" t="s">
        <v>41</v>
      </c>
      <c r="D51" s="3" t="s">
        <v>140</v>
      </c>
      <c r="E51" s="1">
        <v>1</v>
      </c>
      <c r="F51" s="1" t="s">
        <v>43</v>
      </c>
      <c r="G51" s="1" t="s">
        <v>101</v>
      </c>
      <c r="H51" s="1" t="s">
        <v>141</v>
      </c>
      <c r="I51" s="1" t="s">
        <v>111</v>
      </c>
    </row>
    <row r="52" spans="1:9" x14ac:dyDescent="0.25">
      <c r="A52" s="1" t="s">
        <v>99</v>
      </c>
      <c r="B52" s="2" t="s">
        <v>107</v>
      </c>
      <c r="C52" s="1" t="s">
        <v>41</v>
      </c>
      <c r="D52" s="3" t="s">
        <v>142</v>
      </c>
      <c r="E52" s="1">
        <v>1</v>
      </c>
      <c r="F52" s="1" t="s">
        <v>43</v>
      </c>
      <c r="G52" s="1" t="s">
        <v>101</v>
      </c>
      <c r="H52" s="1" t="s">
        <v>143</v>
      </c>
      <c r="I52" s="1" t="s">
        <v>111</v>
      </c>
    </row>
    <row r="53" spans="1:9" x14ac:dyDescent="0.25">
      <c r="A53" s="1" t="s">
        <v>99</v>
      </c>
      <c r="B53" s="1"/>
      <c r="C53" s="1" t="s">
        <v>108</v>
      </c>
      <c r="D53" s="3" t="s">
        <v>144</v>
      </c>
      <c r="E53" s="1">
        <v>2</v>
      </c>
      <c r="F53" s="1" t="s">
        <v>43</v>
      </c>
      <c r="G53" s="1" t="s">
        <v>101</v>
      </c>
      <c r="H53" s="1" t="s">
        <v>145</v>
      </c>
      <c r="I53" s="1" t="s">
        <v>146</v>
      </c>
    </row>
    <row r="54" spans="1:9" x14ac:dyDescent="0.25">
      <c r="A54" s="1" t="s">
        <v>99</v>
      </c>
      <c r="B54" s="1"/>
      <c r="C54" s="1" t="s">
        <v>41</v>
      </c>
      <c r="D54" s="3" t="s">
        <v>147</v>
      </c>
      <c r="E54" s="1">
        <v>1</v>
      </c>
      <c r="F54" s="1" t="s">
        <v>43</v>
      </c>
      <c r="G54" s="1" t="s">
        <v>101</v>
      </c>
      <c r="H54" s="1" t="s">
        <v>148</v>
      </c>
      <c r="I54" s="1" t="s">
        <v>149</v>
      </c>
    </row>
    <row r="55" spans="1:9" x14ac:dyDescent="0.25">
      <c r="A55" s="1" t="s">
        <v>99</v>
      </c>
      <c r="B55" s="2" t="s">
        <v>150</v>
      </c>
      <c r="C55" s="1" t="s">
        <v>108</v>
      </c>
      <c r="D55" s="3" t="s">
        <v>151</v>
      </c>
      <c r="E55" s="1">
        <v>1</v>
      </c>
      <c r="F55" s="1" t="s">
        <v>43</v>
      </c>
      <c r="G55" s="1" t="s">
        <v>152</v>
      </c>
      <c r="I55" s="1" t="s">
        <v>153</v>
      </c>
    </row>
    <row r="56" spans="1:9" x14ac:dyDescent="0.25">
      <c r="A56" s="1" t="s">
        <v>99</v>
      </c>
      <c r="B56" s="4" t="s">
        <v>154</v>
      </c>
      <c r="C56" s="1"/>
      <c r="D56" s="3" t="s">
        <v>155</v>
      </c>
      <c r="E56" s="1">
        <v>1</v>
      </c>
      <c r="F56" s="1" t="s">
        <v>43</v>
      </c>
      <c r="G56" s="1" t="s">
        <v>101</v>
      </c>
      <c r="I56" s="1" t="s">
        <v>156</v>
      </c>
    </row>
    <row r="57" spans="1:9" x14ac:dyDescent="0.25">
      <c r="A57" s="1" t="s">
        <v>99</v>
      </c>
      <c r="B57" s="2" t="s">
        <v>150</v>
      </c>
      <c r="C57" s="1"/>
      <c r="D57" s="3" t="s">
        <v>157</v>
      </c>
      <c r="E57" s="1">
        <v>1</v>
      </c>
      <c r="F57" s="1" t="s">
        <v>43</v>
      </c>
      <c r="G57" s="1" t="s">
        <v>101</v>
      </c>
      <c r="I57" s="1" t="s">
        <v>158</v>
      </c>
    </row>
    <row r="58" spans="1:9" x14ac:dyDescent="0.25">
      <c r="A58" s="1" t="s">
        <v>99</v>
      </c>
      <c r="B58" s="1"/>
      <c r="C58" s="1" t="s">
        <v>108</v>
      </c>
      <c r="D58" s="3" t="s">
        <v>159</v>
      </c>
      <c r="E58" s="1">
        <v>1</v>
      </c>
      <c r="F58" s="1" t="s">
        <v>43</v>
      </c>
      <c r="G58" s="1" t="s">
        <v>101</v>
      </c>
      <c r="H58" s="1" t="s">
        <v>160</v>
      </c>
      <c r="I58" s="1" t="s">
        <v>161</v>
      </c>
    </row>
    <row r="59" spans="1:9" x14ac:dyDescent="0.25">
      <c r="A59" s="1" t="s">
        <v>99</v>
      </c>
      <c r="B59" s="1"/>
      <c r="C59" s="1" t="s">
        <v>108</v>
      </c>
      <c r="D59" s="3" t="s">
        <v>162</v>
      </c>
      <c r="E59" s="1">
        <v>1</v>
      </c>
      <c r="F59" s="1" t="s">
        <v>43</v>
      </c>
      <c r="G59" s="1" t="s">
        <v>101</v>
      </c>
      <c r="H59" s="1" t="s">
        <v>163</v>
      </c>
      <c r="I59" s="1" t="s">
        <v>161</v>
      </c>
    </row>
    <row r="60" spans="1:9" x14ac:dyDescent="0.25">
      <c r="A60" s="1" t="s">
        <v>99</v>
      </c>
      <c r="B60" s="1"/>
      <c r="C60" s="1" t="s">
        <v>108</v>
      </c>
      <c r="D60" s="3" t="s">
        <v>164</v>
      </c>
      <c r="E60" s="1">
        <v>1</v>
      </c>
      <c r="F60" s="1" t="s">
        <v>43</v>
      </c>
      <c r="G60" s="1" t="s">
        <v>101</v>
      </c>
      <c r="H60" s="1" t="s">
        <v>165</v>
      </c>
      <c r="I60" s="1" t="s">
        <v>149</v>
      </c>
    </row>
    <row r="61" spans="1:9" x14ac:dyDescent="0.25">
      <c r="A61" s="1" t="s">
        <v>99</v>
      </c>
      <c r="B61" s="1"/>
      <c r="C61" s="1" t="s">
        <v>108</v>
      </c>
      <c r="D61" s="3" t="s">
        <v>166</v>
      </c>
      <c r="E61" s="1">
        <v>1</v>
      </c>
      <c r="F61" s="1" t="s">
        <v>43</v>
      </c>
      <c r="G61" s="1" t="s">
        <v>101</v>
      </c>
      <c r="H61" s="1" t="s">
        <v>167</v>
      </c>
      <c r="I61" s="1" t="s">
        <v>149</v>
      </c>
    </row>
    <row r="62" spans="1:9" x14ac:dyDescent="0.25">
      <c r="A62" s="1" t="s">
        <v>168</v>
      </c>
      <c r="B62" s="1"/>
      <c r="C62" s="1" t="s">
        <v>58</v>
      </c>
      <c r="D62" s="1" t="s">
        <v>169</v>
      </c>
      <c r="E62" s="1">
        <v>2</v>
      </c>
      <c r="F62" s="1" t="s">
        <v>60</v>
      </c>
      <c r="G62" s="1" t="s">
        <v>39</v>
      </c>
      <c r="H62" s="1" t="s">
        <v>170</v>
      </c>
      <c r="I62" s="1" t="s">
        <v>14</v>
      </c>
    </row>
    <row r="63" spans="1:9" x14ac:dyDescent="0.25">
      <c r="A63" s="1" t="s">
        <v>171</v>
      </c>
      <c r="B63" s="1"/>
      <c r="C63" s="1"/>
      <c r="D63" s="1" t="s">
        <v>172</v>
      </c>
      <c r="E63" s="1">
        <v>1</v>
      </c>
      <c r="F63" s="1" t="s">
        <v>97</v>
      </c>
      <c r="G63" s="1" t="s">
        <v>21</v>
      </c>
      <c r="I63" s="1" t="s">
        <v>173</v>
      </c>
    </row>
    <row r="64" spans="1:9" x14ac:dyDescent="0.25">
      <c r="A64" s="1" t="s">
        <v>174</v>
      </c>
      <c r="B64" s="2" t="s">
        <v>150</v>
      </c>
      <c r="C64" s="1"/>
      <c r="D64" s="3" t="s">
        <v>175</v>
      </c>
      <c r="E64" s="1">
        <v>1</v>
      </c>
      <c r="F64" s="1" t="s">
        <v>43</v>
      </c>
      <c r="G64" s="1" t="s">
        <v>44</v>
      </c>
      <c r="I64" s="1" t="s">
        <v>176</v>
      </c>
    </row>
    <row r="65" spans="1:9" x14ac:dyDescent="0.25">
      <c r="A65" s="1" t="s">
        <v>174</v>
      </c>
      <c r="B65" s="2" t="s">
        <v>177</v>
      </c>
      <c r="C65" s="1"/>
      <c r="D65" s="1" t="s">
        <v>178</v>
      </c>
      <c r="E65" s="1">
        <v>1</v>
      </c>
      <c r="F65" s="1" t="s">
        <v>43</v>
      </c>
      <c r="G65" s="1" t="s">
        <v>44</v>
      </c>
      <c r="I65" s="1" t="s">
        <v>179</v>
      </c>
    </row>
    <row r="66" spans="1:9" x14ac:dyDescent="0.25">
      <c r="A66" s="1" t="s">
        <v>174</v>
      </c>
      <c r="B66" s="2" t="s">
        <v>177</v>
      </c>
      <c r="C66" s="1"/>
      <c r="D66" s="3" t="s">
        <v>180</v>
      </c>
      <c r="E66" s="1">
        <v>1</v>
      </c>
      <c r="F66" s="1" t="s">
        <v>43</v>
      </c>
      <c r="G66" s="1" t="s">
        <v>44</v>
      </c>
      <c r="I66" s="1" t="s">
        <v>179</v>
      </c>
    </row>
    <row r="67" spans="1:9" x14ac:dyDescent="0.25">
      <c r="A67" s="1" t="s">
        <v>174</v>
      </c>
      <c r="B67" s="2" t="s">
        <v>177</v>
      </c>
      <c r="C67" s="1"/>
      <c r="D67" s="3" t="s">
        <v>181</v>
      </c>
      <c r="E67" s="1">
        <v>1</v>
      </c>
      <c r="F67" s="1" t="s">
        <v>43</v>
      </c>
      <c r="G67" s="1" t="s">
        <v>44</v>
      </c>
      <c r="I67" s="1" t="s">
        <v>179</v>
      </c>
    </row>
    <row r="68" spans="1:9" x14ac:dyDescent="0.25">
      <c r="A68" s="1" t="s">
        <v>174</v>
      </c>
      <c r="B68" s="2" t="s">
        <v>150</v>
      </c>
      <c r="C68" s="1" t="s">
        <v>58</v>
      </c>
      <c r="D68" s="3" t="s">
        <v>182</v>
      </c>
      <c r="E68" s="1">
        <v>1</v>
      </c>
      <c r="F68" s="1" t="s">
        <v>43</v>
      </c>
      <c r="G68" s="1" t="s">
        <v>39</v>
      </c>
      <c r="I68" s="1" t="s">
        <v>183</v>
      </c>
    </row>
    <row r="69" spans="1:9" x14ac:dyDescent="0.25">
      <c r="A69" s="1" t="s">
        <v>174</v>
      </c>
      <c r="B69" s="2" t="s">
        <v>150</v>
      </c>
      <c r="C69" s="1" t="s">
        <v>58</v>
      </c>
      <c r="D69" s="3" t="s">
        <v>184</v>
      </c>
      <c r="E69" s="1">
        <v>1</v>
      </c>
      <c r="F69" s="1" t="s">
        <v>43</v>
      </c>
      <c r="G69" s="1" t="s">
        <v>39</v>
      </c>
      <c r="I69" s="1" t="s">
        <v>183</v>
      </c>
    </row>
    <row r="70" spans="1:9" x14ac:dyDescent="0.25">
      <c r="A70" s="1" t="s">
        <v>174</v>
      </c>
      <c r="B70" s="2" t="s">
        <v>150</v>
      </c>
      <c r="C70" s="1" t="s">
        <v>58</v>
      </c>
      <c r="D70" s="3" t="s">
        <v>185</v>
      </c>
      <c r="E70" s="1">
        <v>1</v>
      </c>
      <c r="F70" s="1" t="s">
        <v>43</v>
      </c>
      <c r="G70" s="1" t="s">
        <v>39</v>
      </c>
      <c r="I70" s="1" t="s">
        <v>183</v>
      </c>
    </row>
    <row r="71" spans="1:9" x14ac:dyDescent="0.25">
      <c r="A71" s="1" t="s">
        <v>174</v>
      </c>
      <c r="B71" s="2" t="s">
        <v>186</v>
      </c>
      <c r="C71" s="1"/>
      <c r="D71" s="3" t="s">
        <v>187</v>
      </c>
      <c r="E71" s="1">
        <v>1</v>
      </c>
      <c r="F71" s="1" t="s">
        <v>43</v>
      </c>
      <c r="G71" s="1" t="s">
        <v>44</v>
      </c>
      <c r="I71" s="1" t="s">
        <v>179</v>
      </c>
    </row>
    <row r="72" spans="1:9" x14ac:dyDescent="0.25">
      <c r="A72" s="1" t="s">
        <v>174</v>
      </c>
      <c r="B72" s="2" t="s">
        <v>186</v>
      </c>
      <c r="C72" s="1"/>
      <c r="D72" s="3" t="s">
        <v>188</v>
      </c>
      <c r="E72" s="1">
        <v>1</v>
      </c>
      <c r="F72" s="1" t="s">
        <v>43</v>
      </c>
      <c r="G72" s="1" t="s">
        <v>44</v>
      </c>
      <c r="I72" s="1" t="s">
        <v>179</v>
      </c>
    </row>
    <row r="73" spans="1:9" x14ac:dyDescent="0.25">
      <c r="A73" s="1" t="s">
        <v>174</v>
      </c>
      <c r="B73" s="1"/>
      <c r="C73" s="1"/>
      <c r="D73" s="1" t="s">
        <v>32</v>
      </c>
      <c r="E73" s="1">
        <v>1</v>
      </c>
      <c r="F73" s="1" t="s">
        <v>32</v>
      </c>
      <c r="G73" s="1" t="s">
        <v>91</v>
      </c>
      <c r="I73" s="1" t="s">
        <v>189</v>
      </c>
    </row>
    <row r="74" spans="1:9" x14ac:dyDescent="0.25">
      <c r="A74" s="1" t="s">
        <v>190</v>
      </c>
      <c r="B74" s="1"/>
      <c r="C74" s="1" t="s">
        <v>108</v>
      </c>
      <c r="D74" s="1" t="s">
        <v>191</v>
      </c>
      <c r="E74" s="1">
        <v>1</v>
      </c>
      <c r="F74" s="1" t="s">
        <v>60</v>
      </c>
      <c r="G74" s="1" t="s">
        <v>39</v>
      </c>
      <c r="H74" s="1" t="s">
        <v>192</v>
      </c>
      <c r="I74" s="1" t="s">
        <v>193</v>
      </c>
    </row>
    <row r="75" spans="1:9" x14ac:dyDescent="0.25">
      <c r="A75" s="1" t="s">
        <v>194</v>
      </c>
      <c r="B75" s="1"/>
      <c r="C75" s="1" t="s">
        <v>195</v>
      </c>
      <c r="D75" s="1" t="s">
        <v>196</v>
      </c>
      <c r="E75" s="1">
        <v>1</v>
      </c>
      <c r="F75" s="1" t="s">
        <v>38</v>
      </c>
      <c r="G75" s="1" t="s">
        <v>13</v>
      </c>
      <c r="I75" s="1" t="s">
        <v>14</v>
      </c>
    </row>
    <row r="76" spans="1:9" x14ac:dyDescent="0.25">
      <c r="A76" s="1" t="s">
        <v>194</v>
      </c>
      <c r="B76" s="1"/>
      <c r="C76" s="1" t="s">
        <v>195</v>
      </c>
      <c r="D76" s="1" t="s">
        <v>197</v>
      </c>
      <c r="E76" s="1">
        <v>1</v>
      </c>
      <c r="F76" s="1" t="s">
        <v>60</v>
      </c>
      <c r="G76" s="1" t="s">
        <v>39</v>
      </c>
      <c r="H76" s="1" t="s">
        <v>198</v>
      </c>
      <c r="I76" s="1" t="s">
        <v>199</v>
      </c>
    </row>
    <row r="77" spans="1:9" x14ac:dyDescent="0.25">
      <c r="A77" s="1" t="s">
        <v>200</v>
      </c>
      <c r="B77" s="1"/>
      <c r="C77" s="1"/>
      <c r="D77" s="1" t="s">
        <v>201</v>
      </c>
      <c r="E77" s="1">
        <v>2</v>
      </c>
      <c r="F77" s="1" t="s">
        <v>29</v>
      </c>
      <c r="G77" s="1" t="s">
        <v>39</v>
      </c>
      <c r="I77" s="1" t="s">
        <v>14</v>
      </c>
    </row>
    <row r="78" spans="1:9" x14ac:dyDescent="0.25">
      <c r="A78" s="1" t="s">
        <v>200</v>
      </c>
      <c r="B78" s="1"/>
      <c r="C78" s="1" t="s">
        <v>202</v>
      </c>
      <c r="D78" s="1" t="s">
        <v>203</v>
      </c>
      <c r="E78" s="1">
        <v>1</v>
      </c>
      <c r="F78" s="1" t="s">
        <v>60</v>
      </c>
      <c r="G78" s="1" t="s">
        <v>13</v>
      </c>
      <c r="H78" s="1" t="s">
        <v>204</v>
      </c>
      <c r="I78" s="1" t="s">
        <v>14</v>
      </c>
    </row>
    <row r="79" spans="1:9" x14ac:dyDescent="0.25">
      <c r="A79" s="1" t="s">
        <v>200</v>
      </c>
      <c r="B79" s="1"/>
      <c r="C79" s="1" t="s">
        <v>202</v>
      </c>
      <c r="D79" s="1" t="s">
        <v>205</v>
      </c>
      <c r="E79" s="1">
        <v>1</v>
      </c>
      <c r="F79" s="1" t="s">
        <v>60</v>
      </c>
      <c r="G79" s="1" t="s">
        <v>39</v>
      </c>
      <c r="H79" s="1" t="s">
        <v>206</v>
      </c>
      <c r="I79" s="1" t="s">
        <v>14</v>
      </c>
    </row>
    <row r="80" spans="1:9" x14ac:dyDescent="0.25">
      <c r="A80" s="1" t="s">
        <v>200</v>
      </c>
      <c r="B80" s="1"/>
      <c r="C80" s="1"/>
      <c r="D80" s="1" t="s">
        <v>207</v>
      </c>
      <c r="E80" s="1">
        <v>1</v>
      </c>
      <c r="F80" s="1" t="s">
        <v>97</v>
      </c>
      <c r="G80" s="1" t="s">
        <v>21</v>
      </c>
      <c r="I80" s="1" t="s">
        <v>14</v>
      </c>
    </row>
    <row r="81" spans="1:9" x14ac:dyDescent="0.25">
      <c r="A81" s="1" t="s">
        <v>200</v>
      </c>
      <c r="B81" s="1"/>
      <c r="C81" s="1"/>
      <c r="D81" s="1" t="s">
        <v>208</v>
      </c>
      <c r="E81" s="1">
        <v>1</v>
      </c>
      <c r="F81" s="1" t="s">
        <v>97</v>
      </c>
      <c r="G81" s="1" t="s">
        <v>21</v>
      </c>
      <c r="I81" s="1" t="s">
        <v>14</v>
      </c>
    </row>
    <row r="82" spans="1:9" x14ac:dyDescent="0.25">
      <c r="A82" s="1" t="s">
        <v>209</v>
      </c>
      <c r="B82" s="1"/>
      <c r="C82" s="1" t="s">
        <v>58</v>
      </c>
      <c r="D82" s="1" t="s">
        <v>210</v>
      </c>
      <c r="E82" s="1">
        <v>1</v>
      </c>
      <c r="F82" s="1" t="s">
        <v>60</v>
      </c>
      <c r="G82" s="1" t="s">
        <v>44</v>
      </c>
      <c r="H82" s="1" t="s">
        <v>211</v>
      </c>
      <c r="I82" s="1" t="s">
        <v>14</v>
      </c>
    </row>
    <row r="83" spans="1:9" x14ac:dyDescent="0.25">
      <c r="A83" s="1" t="s">
        <v>212</v>
      </c>
      <c r="B83" s="1"/>
      <c r="C83" s="1"/>
      <c r="D83" s="1" t="s">
        <v>213</v>
      </c>
      <c r="E83" s="1">
        <v>1</v>
      </c>
      <c r="F83" s="1" t="s">
        <v>97</v>
      </c>
      <c r="G83" s="1" t="s">
        <v>21</v>
      </c>
      <c r="I83" s="1" t="s">
        <v>14</v>
      </c>
    </row>
    <row r="84" spans="1:9" x14ac:dyDescent="0.25">
      <c r="A84" s="1" t="s">
        <v>214</v>
      </c>
      <c r="B84" s="1" t="s">
        <v>150</v>
      </c>
      <c r="C84" s="1"/>
      <c r="D84" s="3" t="s">
        <v>215</v>
      </c>
      <c r="E84" s="1">
        <v>1</v>
      </c>
      <c r="F84" s="1" t="s">
        <v>43</v>
      </c>
      <c r="G84" s="1" t="s">
        <v>39</v>
      </c>
      <c r="I84" s="1" t="s">
        <v>216</v>
      </c>
    </row>
    <row r="85" spans="1:9" x14ac:dyDescent="0.25">
      <c r="A85" s="1" t="s">
        <v>217</v>
      </c>
      <c r="B85" s="1"/>
      <c r="C85" s="1"/>
      <c r="D85" s="1" t="s">
        <v>94</v>
      </c>
      <c r="E85" s="1">
        <v>1</v>
      </c>
      <c r="F85" s="1" t="s">
        <v>16</v>
      </c>
      <c r="G85" s="1" t="s">
        <v>21</v>
      </c>
      <c r="I85" s="1" t="s">
        <v>14</v>
      </c>
    </row>
    <row r="86" spans="1:9" x14ac:dyDescent="0.25">
      <c r="A86" s="1" t="s">
        <v>217</v>
      </c>
      <c r="B86" s="1"/>
      <c r="C86" s="1" t="s">
        <v>58</v>
      </c>
      <c r="D86" s="1" t="s">
        <v>218</v>
      </c>
      <c r="E86" s="1">
        <v>1</v>
      </c>
      <c r="F86" s="1" t="s">
        <v>60</v>
      </c>
      <c r="G86" s="1" t="s">
        <v>39</v>
      </c>
      <c r="H86" s="1" t="s">
        <v>219</v>
      </c>
      <c r="I86" s="1" t="s">
        <v>14</v>
      </c>
    </row>
    <row r="87" spans="1:9" x14ac:dyDescent="0.25">
      <c r="A87" s="1" t="s">
        <v>217</v>
      </c>
      <c r="B87" s="1"/>
      <c r="C87" s="1" t="s">
        <v>58</v>
      </c>
      <c r="D87" s="1" t="s">
        <v>220</v>
      </c>
      <c r="E87" s="1">
        <v>3</v>
      </c>
      <c r="F87" s="1" t="s">
        <v>60</v>
      </c>
      <c r="G87" s="1" t="s">
        <v>39</v>
      </c>
      <c r="H87" s="1" t="s">
        <v>221</v>
      </c>
      <c r="I87" s="1" t="s">
        <v>14</v>
      </c>
    </row>
    <row r="88" spans="1:9" x14ac:dyDescent="0.25">
      <c r="A88" s="1" t="s">
        <v>222</v>
      </c>
      <c r="B88" s="1"/>
      <c r="C88" s="1" t="s">
        <v>58</v>
      </c>
      <c r="D88" s="1" t="s">
        <v>223</v>
      </c>
      <c r="E88" s="1">
        <v>16</v>
      </c>
      <c r="F88" s="1" t="s">
        <v>60</v>
      </c>
      <c r="G88" s="1" t="s">
        <v>39</v>
      </c>
      <c r="H88" s="1" t="s">
        <v>224</v>
      </c>
      <c r="I88" s="1" t="s">
        <v>14</v>
      </c>
    </row>
    <row r="89" spans="1:9" x14ac:dyDescent="0.25">
      <c r="A89" s="1" t="s">
        <v>222</v>
      </c>
      <c r="B89" s="1"/>
      <c r="C89" s="1" t="s">
        <v>58</v>
      </c>
      <c r="D89" s="1" t="s">
        <v>225</v>
      </c>
      <c r="E89" s="1">
        <v>4</v>
      </c>
      <c r="F89" s="1" t="s">
        <v>60</v>
      </c>
      <c r="G89" s="1" t="s">
        <v>39</v>
      </c>
      <c r="H89" s="1" t="s">
        <v>226</v>
      </c>
      <c r="I89" s="1" t="s">
        <v>14</v>
      </c>
    </row>
    <row r="90" spans="1:9" x14ac:dyDescent="0.25">
      <c r="A90" s="1" t="s">
        <v>227</v>
      </c>
      <c r="B90" s="1"/>
      <c r="C90" s="1"/>
      <c r="D90" s="1" t="s">
        <v>228</v>
      </c>
      <c r="E90" s="1">
        <v>2</v>
      </c>
      <c r="F90" s="1" t="s">
        <v>38</v>
      </c>
      <c r="G90" s="1" t="s">
        <v>229</v>
      </c>
      <c r="I90" s="1" t="s">
        <v>230</v>
      </c>
    </row>
    <row r="91" spans="1:9" x14ac:dyDescent="0.25">
      <c r="A91" s="1" t="s">
        <v>227</v>
      </c>
      <c r="B91" s="1"/>
      <c r="C91" s="1"/>
      <c r="D91" s="1" t="s">
        <v>231</v>
      </c>
      <c r="E91" s="1">
        <v>1</v>
      </c>
      <c r="F91" s="1" t="s">
        <v>38</v>
      </c>
      <c r="G91" s="1" t="s">
        <v>229</v>
      </c>
      <c r="I91" s="1" t="s">
        <v>14</v>
      </c>
    </row>
    <row r="92" spans="1:9" x14ac:dyDescent="0.25">
      <c r="A92" s="1" t="s">
        <v>227</v>
      </c>
      <c r="B92" s="1"/>
      <c r="C92" s="1" t="s">
        <v>232</v>
      </c>
      <c r="D92" s="1" t="s">
        <v>233</v>
      </c>
      <c r="E92" s="1">
        <v>1</v>
      </c>
      <c r="F92" s="1" t="s">
        <v>60</v>
      </c>
      <c r="G92" s="1" t="s">
        <v>229</v>
      </c>
      <c r="H92" s="1" t="s">
        <v>234</v>
      </c>
      <c r="I92" s="1" t="s">
        <v>235</v>
      </c>
    </row>
    <row r="93" spans="1:9" x14ac:dyDescent="0.25">
      <c r="A93" s="1" t="s">
        <v>227</v>
      </c>
      <c r="B93" s="1"/>
      <c r="C93" s="1"/>
      <c r="D93" s="1" t="s">
        <v>236</v>
      </c>
      <c r="E93" s="1">
        <v>1</v>
      </c>
      <c r="F93" s="1" t="s">
        <v>29</v>
      </c>
      <c r="G93" s="1" t="s">
        <v>229</v>
      </c>
      <c r="I93" s="1" t="s">
        <v>230</v>
      </c>
    </row>
    <row r="94" spans="1:9" x14ac:dyDescent="0.25">
      <c r="A94" s="1" t="s">
        <v>227</v>
      </c>
      <c r="B94" s="1"/>
      <c r="C94" s="1"/>
      <c r="D94" s="1" t="s">
        <v>32</v>
      </c>
      <c r="E94" s="1">
        <v>1</v>
      </c>
      <c r="F94" s="1" t="s">
        <v>32</v>
      </c>
      <c r="G94" s="1" t="s">
        <v>229</v>
      </c>
      <c r="I94" s="1" t="s">
        <v>237</v>
      </c>
    </row>
    <row r="95" spans="1:9" x14ac:dyDescent="0.25">
      <c r="A95" s="1" t="s">
        <v>238</v>
      </c>
      <c r="B95" s="2" t="s">
        <v>107</v>
      </c>
      <c r="C95" s="1" t="s">
        <v>41</v>
      </c>
      <c r="D95" s="3" t="s">
        <v>239</v>
      </c>
      <c r="E95" s="1">
        <v>1</v>
      </c>
      <c r="F95" s="1" t="s">
        <v>43</v>
      </c>
      <c r="G95" s="1" t="s">
        <v>44</v>
      </c>
      <c r="H95" s="1" t="s">
        <v>240</v>
      </c>
      <c r="I95" s="1" t="s">
        <v>14</v>
      </c>
    </row>
    <row r="96" spans="1:9" x14ac:dyDescent="0.25">
      <c r="A96" s="1" t="s">
        <v>238</v>
      </c>
      <c r="B96" s="2" t="s">
        <v>107</v>
      </c>
      <c r="C96" s="1" t="s">
        <v>41</v>
      </c>
      <c r="D96" s="3" t="s">
        <v>241</v>
      </c>
      <c r="E96" s="1">
        <v>1</v>
      </c>
      <c r="F96" s="1" t="s">
        <v>43</v>
      </c>
      <c r="G96" s="1" t="s">
        <v>44</v>
      </c>
      <c r="H96" s="1" t="s">
        <v>242</v>
      </c>
      <c r="I96" s="1" t="s">
        <v>14</v>
      </c>
    </row>
    <row r="97" spans="1:9" x14ac:dyDescent="0.25">
      <c r="A97" s="1" t="s">
        <v>238</v>
      </c>
      <c r="B97" s="2" t="s">
        <v>107</v>
      </c>
      <c r="C97" s="1" t="s">
        <v>41</v>
      </c>
      <c r="D97" s="3" t="s">
        <v>243</v>
      </c>
      <c r="E97" s="1">
        <v>1</v>
      </c>
      <c r="F97" s="1" t="s">
        <v>43</v>
      </c>
      <c r="G97" s="1" t="s">
        <v>44</v>
      </c>
      <c r="H97" s="1" t="s">
        <v>244</v>
      </c>
      <c r="I97" s="1" t="s">
        <v>14</v>
      </c>
    </row>
    <row r="98" spans="1:9" x14ac:dyDescent="0.25">
      <c r="A98" s="1" t="s">
        <v>245</v>
      </c>
      <c r="B98" s="1"/>
      <c r="C98" s="1"/>
      <c r="D98" s="1" t="s">
        <v>246</v>
      </c>
      <c r="E98" s="1">
        <v>1</v>
      </c>
      <c r="F98" s="1" t="s">
        <v>29</v>
      </c>
      <c r="G98" s="1" t="s">
        <v>247</v>
      </c>
      <c r="I98" s="1" t="s">
        <v>14</v>
      </c>
    </row>
    <row r="99" spans="1:9" x14ac:dyDescent="0.25">
      <c r="A99" s="1" t="s">
        <v>245</v>
      </c>
      <c r="B99" s="1"/>
      <c r="C99" s="1"/>
      <c r="D99" s="1" t="s">
        <v>248</v>
      </c>
      <c r="E99" s="1">
        <v>2</v>
      </c>
      <c r="F99" s="1" t="s">
        <v>29</v>
      </c>
      <c r="G99" s="1" t="s">
        <v>247</v>
      </c>
      <c r="I99" s="1" t="s">
        <v>14</v>
      </c>
    </row>
    <row r="100" spans="1:9" x14ac:dyDescent="0.25">
      <c r="A100" s="1" t="s">
        <v>249</v>
      </c>
      <c r="B100" s="1"/>
      <c r="C100" s="1"/>
      <c r="D100" s="1" t="s">
        <v>250</v>
      </c>
      <c r="E100" s="1">
        <v>1</v>
      </c>
      <c r="F100" s="1" t="s">
        <v>29</v>
      </c>
      <c r="G100" s="1" t="s">
        <v>39</v>
      </c>
      <c r="I100" s="1" t="s">
        <v>14</v>
      </c>
    </row>
    <row r="101" spans="1:9" x14ac:dyDescent="0.25">
      <c r="A101" s="1" t="s">
        <v>249</v>
      </c>
      <c r="B101" s="1"/>
      <c r="C101" s="1"/>
      <c r="D101" s="1" t="s">
        <v>32</v>
      </c>
      <c r="E101" s="1">
        <v>1</v>
      </c>
      <c r="F101" s="1" t="s">
        <v>32</v>
      </c>
      <c r="G101" s="1" t="s">
        <v>251</v>
      </c>
      <c r="I101" s="1" t="s">
        <v>252</v>
      </c>
    </row>
    <row r="102" spans="1:9" x14ac:dyDescent="0.25">
      <c r="A102" s="1" t="s">
        <v>253</v>
      </c>
      <c r="B102" s="1"/>
      <c r="C102" s="1"/>
      <c r="D102" s="1" t="s">
        <v>254</v>
      </c>
      <c r="E102" s="1">
        <v>1</v>
      </c>
      <c r="F102" s="1" t="s">
        <v>29</v>
      </c>
      <c r="G102" s="1" t="s">
        <v>229</v>
      </c>
      <c r="I102" s="1" t="s">
        <v>14</v>
      </c>
    </row>
    <row r="103" spans="1:9" x14ac:dyDescent="0.25">
      <c r="A103" s="1" t="s">
        <v>253</v>
      </c>
      <c r="B103" s="1"/>
      <c r="C103" s="1"/>
      <c r="D103" s="1" t="s">
        <v>32</v>
      </c>
      <c r="E103" s="1">
        <v>2</v>
      </c>
      <c r="F103" s="1" t="s">
        <v>32</v>
      </c>
      <c r="G103" s="1" t="s">
        <v>91</v>
      </c>
      <c r="I103" s="1" t="s">
        <v>255</v>
      </c>
    </row>
    <row r="104" spans="1:9" x14ac:dyDescent="0.25">
      <c r="A104" s="1" t="s">
        <v>256</v>
      </c>
      <c r="B104" s="1"/>
      <c r="C104" s="1" t="s">
        <v>257</v>
      </c>
      <c r="D104" s="1" t="s">
        <v>258</v>
      </c>
      <c r="E104" s="1">
        <v>2</v>
      </c>
      <c r="F104" s="1" t="s">
        <v>60</v>
      </c>
      <c r="G104" s="1" t="s">
        <v>39</v>
      </c>
      <c r="H104" s="1" t="s">
        <v>259</v>
      </c>
      <c r="I104" s="1" t="s">
        <v>260</v>
      </c>
    </row>
    <row r="105" spans="1:9" x14ac:dyDescent="0.25">
      <c r="A105" s="1" t="s">
        <v>261</v>
      </c>
      <c r="B105" s="1"/>
      <c r="C105" s="1"/>
      <c r="D105" s="1" t="s">
        <v>262</v>
      </c>
      <c r="E105" s="1">
        <v>1</v>
      </c>
      <c r="F105" s="1" t="s">
        <v>38</v>
      </c>
      <c r="G105" s="1" t="s">
        <v>13</v>
      </c>
      <c r="I105" s="1" t="s">
        <v>14</v>
      </c>
    </row>
    <row r="106" spans="1:9" x14ac:dyDescent="0.25">
      <c r="A106" s="1" t="s">
        <v>263</v>
      </c>
      <c r="B106" s="1"/>
      <c r="C106" s="1" t="s">
        <v>264</v>
      </c>
      <c r="D106" s="1" t="s">
        <v>265</v>
      </c>
      <c r="E106" s="1">
        <v>4</v>
      </c>
      <c r="F106" s="1" t="s">
        <v>29</v>
      </c>
      <c r="G106" s="1" t="s">
        <v>266</v>
      </c>
      <c r="I106" s="1" t="s">
        <v>14</v>
      </c>
    </row>
    <row r="107" spans="1:9" x14ac:dyDescent="0.25">
      <c r="A107" s="1" t="s">
        <v>263</v>
      </c>
      <c r="B107" s="1"/>
      <c r="C107" s="1"/>
      <c r="D107" s="1" t="s">
        <v>32</v>
      </c>
      <c r="E107" s="1">
        <v>1</v>
      </c>
      <c r="F107" s="1" t="s">
        <v>32</v>
      </c>
      <c r="G107" s="1" t="s">
        <v>251</v>
      </c>
      <c r="I107" s="1" t="s">
        <v>14</v>
      </c>
    </row>
    <row r="108" spans="1:9" x14ac:dyDescent="0.25">
      <c r="A108" s="1" t="s">
        <v>267</v>
      </c>
      <c r="B108" s="1"/>
      <c r="C108" s="1" t="s">
        <v>58</v>
      </c>
      <c r="D108" s="1" t="s">
        <v>268</v>
      </c>
      <c r="E108" s="1">
        <v>1</v>
      </c>
      <c r="F108" s="1" t="s">
        <v>38</v>
      </c>
      <c r="G108" s="1" t="s">
        <v>39</v>
      </c>
      <c r="I108" s="1" t="s">
        <v>14</v>
      </c>
    </row>
    <row r="109" spans="1:9" x14ac:dyDescent="0.25">
      <c r="A109" s="1" t="s">
        <v>267</v>
      </c>
      <c r="B109" s="1"/>
      <c r="C109" s="1" t="s">
        <v>58</v>
      </c>
      <c r="D109" s="1" t="s">
        <v>269</v>
      </c>
      <c r="E109" s="1">
        <v>1</v>
      </c>
      <c r="F109" s="1" t="s">
        <v>60</v>
      </c>
      <c r="G109" s="1" t="s">
        <v>39</v>
      </c>
      <c r="H109" s="1" t="s">
        <v>270</v>
      </c>
      <c r="I109" s="1" t="s">
        <v>14</v>
      </c>
    </row>
    <row r="110" spans="1:9" x14ac:dyDescent="0.25">
      <c r="A110" s="1" t="s">
        <v>267</v>
      </c>
      <c r="B110" s="1"/>
      <c r="C110" s="1"/>
      <c r="D110" s="1" t="s">
        <v>271</v>
      </c>
      <c r="E110" s="1">
        <v>1</v>
      </c>
      <c r="F110" s="1" t="s">
        <v>16</v>
      </c>
      <c r="G110" s="1" t="s">
        <v>272</v>
      </c>
      <c r="I110" s="1" t="s">
        <v>14</v>
      </c>
    </row>
    <row r="111" spans="1:9" x14ac:dyDescent="0.25">
      <c r="A111" s="1" t="s">
        <v>267</v>
      </c>
      <c r="B111" s="1"/>
      <c r="C111" s="1"/>
      <c r="D111" s="1" t="s">
        <v>273</v>
      </c>
      <c r="E111" s="1">
        <v>2</v>
      </c>
      <c r="F111" s="1" t="s">
        <v>16</v>
      </c>
      <c r="G111" s="1" t="s">
        <v>272</v>
      </c>
      <c r="I111" s="1" t="s">
        <v>14</v>
      </c>
    </row>
    <row r="112" spans="1:9" x14ac:dyDescent="0.25">
      <c r="A112" s="1" t="s">
        <v>267</v>
      </c>
      <c r="B112" s="2" t="s">
        <v>107</v>
      </c>
      <c r="C112" s="1" t="s">
        <v>274</v>
      </c>
      <c r="D112" s="3" t="s">
        <v>275</v>
      </c>
      <c r="E112" s="1">
        <v>1</v>
      </c>
      <c r="F112" s="1" t="s">
        <v>43</v>
      </c>
      <c r="G112" s="1" t="s">
        <v>39</v>
      </c>
      <c r="H112" s="1" t="s">
        <v>276</v>
      </c>
      <c r="I112" s="1" t="s">
        <v>14</v>
      </c>
    </row>
    <row r="113" spans="1:9" x14ac:dyDescent="0.25">
      <c r="A113" s="1" t="s">
        <v>267</v>
      </c>
      <c r="B113" s="1"/>
      <c r="C113" s="1" t="s">
        <v>108</v>
      </c>
      <c r="D113" s="3" t="s">
        <v>277</v>
      </c>
      <c r="E113" s="1">
        <v>2</v>
      </c>
      <c r="F113" s="1" t="s">
        <v>43</v>
      </c>
      <c r="G113" s="1" t="s">
        <v>39</v>
      </c>
      <c r="H113" s="1" t="s">
        <v>278</v>
      </c>
      <c r="I113" s="1" t="s">
        <v>14</v>
      </c>
    </row>
    <row r="114" spans="1:9" x14ac:dyDescent="0.25">
      <c r="A114" s="1" t="s">
        <v>267</v>
      </c>
      <c r="B114" s="1"/>
      <c r="C114" s="1" t="s">
        <v>58</v>
      </c>
      <c r="D114" s="3" t="s">
        <v>279</v>
      </c>
      <c r="E114" s="1">
        <v>1</v>
      </c>
      <c r="F114" s="1" t="s">
        <v>43</v>
      </c>
      <c r="G114" s="1" t="s">
        <v>39</v>
      </c>
      <c r="H114" s="1" t="s">
        <v>170</v>
      </c>
      <c r="I114" s="1" t="s">
        <v>14</v>
      </c>
    </row>
    <row r="115" spans="1:9" x14ac:dyDescent="0.25">
      <c r="A115" s="1" t="s">
        <v>267</v>
      </c>
      <c r="B115" s="1"/>
      <c r="C115" s="1" t="s">
        <v>58</v>
      </c>
      <c r="D115" s="3" t="s">
        <v>280</v>
      </c>
      <c r="E115" s="1">
        <v>1</v>
      </c>
      <c r="F115" s="1" t="s">
        <v>43</v>
      </c>
      <c r="G115" s="1" t="s">
        <v>39</v>
      </c>
      <c r="H115" s="1" t="s">
        <v>281</v>
      </c>
      <c r="I115" s="1" t="s">
        <v>14</v>
      </c>
    </row>
    <row r="116" spans="1:9" x14ac:dyDescent="0.25">
      <c r="A116" s="1" t="s">
        <v>267</v>
      </c>
      <c r="B116" s="1"/>
      <c r="C116" s="1" t="s">
        <v>282</v>
      </c>
      <c r="D116" s="3" t="s">
        <v>283</v>
      </c>
      <c r="E116" s="1">
        <v>4</v>
      </c>
      <c r="F116" s="1" t="s">
        <v>43</v>
      </c>
      <c r="G116" s="1" t="s">
        <v>39</v>
      </c>
      <c r="H116" s="1" t="s">
        <v>284</v>
      </c>
      <c r="I116" s="1" t="s">
        <v>14</v>
      </c>
    </row>
    <row r="117" spans="1:9" x14ac:dyDescent="0.25">
      <c r="A117" s="1" t="s">
        <v>267</v>
      </c>
      <c r="B117" s="1"/>
      <c r="C117" s="1" t="s">
        <v>58</v>
      </c>
      <c r="D117" s="3" t="s">
        <v>285</v>
      </c>
      <c r="E117" s="1">
        <v>1</v>
      </c>
      <c r="F117" s="1" t="s">
        <v>43</v>
      </c>
      <c r="G117" s="1" t="s">
        <v>39</v>
      </c>
      <c r="H117" s="1" t="s">
        <v>276</v>
      </c>
      <c r="I117" s="1" t="s">
        <v>14</v>
      </c>
    </row>
    <row r="118" spans="1:9" x14ac:dyDescent="0.25">
      <c r="A118" s="1" t="s">
        <v>267</v>
      </c>
      <c r="B118" s="1"/>
      <c r="C118" s="1"/>
      <c r="D118" s="1" t="s">
        <v>286</v>
      </c>
      <c r="E118" s="1">
        <v>2</v>
      </c>
      <c r="F118" s="1" t="s">
        <v>16</v>
      </c>
      <c r="G118" s="1" t="s">
        <v>272</v>
      </c>
      <c r="I118" s="1" t="s">
        <v>14</v>
      </c>
    </row>
    <row r="119" spans="1:9" x14ac:dyDescent="0.25">
      <c r="A119" s="1" t="s">
        <v>267</v>
      </c>
      <c r="B119" s="1"/>
      <c r="C119" s="1"/>
      <c r="D119" s="1" t="s">
        <v>287</v>
      </c>
      <c r="E119" s="1">
        <v>2</v>
      </c>
      <c r="F119" s="1" t="s">
        <v>16</v>
      </c>
      <c r="G119" s="1" t="s">
        <v>272</v>
      </c>
      <c r="I119" s="1" t="s">
        <v>14</v>
      </c>
    </row>
    <row r="120" spans="1:9" x14ac:dyDescent="0.25">
      <c r="A120" s="1" t="s">
        <v>267</v>
      </c>
      <c r="B120" s="1"/>
      <c r="C120" s="1"/>
      <c r="D120" s="1" t="s">
        <v>95</v>
      </c>
      <c r="E120" s="1">
        <v>3</v>
      </c>
      <c r="F120" s="1" t="s">
        <v>16</v>
      </c>
      <c r="G120" s="1" t="s">
        <v>21</v>
      </c>
      <c r="I120" s="1" t="s">
        <v>288</v>
      </c>
    </row>
    <row r="121" spans="1:9" x14ac:dyDescent="0.25">
      <c r="A121" s="1" t="s">
        <v>267</v>
      </c>
      <c r="B121" s="1"/>
      <c r="C121" s="1"/>
      <c r="D121" s="1" t="s">
        <v>289</v>
      </c>
      <c r="E121" s="1">
        <v>4</v>
      </c>
      <c r="F121" s="1" t="s">
        <v>16</v>
      </c>
      <c r="G121" s="1" t="s">
        <v>272</v>
      </c>
      <c r="I121" s="1" t="s">
        <v>14</v>
      </c>
    </row>
    <row r="122" spans="1:9" x14ac:dyDescent="0.25">
      <c r="A122" s="1" t="s">
        <v>267</v>
      </c>
      <c r="B122" s="1"/>
      <c r="C122" s="1"/>
      <c r="D122" s="1" t="s">
        <v>290</v>
      </c>
      <c r="E122" s="1">
        <v>2</v>
      </c>
      <c r="F122" s="1" t="s">
        <v>16</v>
      </c>
      <c r="G122" s="1" t="s">
        <v>272</v>
      </c>
      <c r="I122" s="1" t="s">
        <v>14</v>
      </c>
    </row>
    <row r="123" spans="1:9" x14ac:dyDescent="0.25">
      <c r="A123" s="1" t="s">
        <v>267</v>
      </c>
      <c r="B123" s="1"/>
      <c r="C123" s="1"/>
      <c r="D123" s="1" t="s">
        <v>291</v>
      </c>
      <c r="E123" s="1">
        <v>2</v>
      </c>
      <c r="F123" s="1" t="s">
        <v>97</v>
      </c>
      <c r="G123" s="1" t="s">
        <v>21</v>
      </c>
      <c r="I123" s="1" t="s">
        <v>292</v>
      </c>
    </row>
    <row r="124" spans="1:9" x14ac:dyDescent="0.25">
      <c r="A124" s="1" t="s">
        <v>267</v>
      </c>
      <c r="B124" s="1"/>
      <c r="C124" s="1" t="s">
        <v>58</v>
      </c>
      <c r="D124" s="1" t="s">
        <v>293</v>
      </c>
      <c r="E124" s="1">
        <v>1</v>
      </c>
      <c r="F124" s="1" t="s">
        <v>43</v>
      </c>
      <c r="G124" s="1" t="s">
        <v>294</v>
      </c>
      <c r="I124" s="1" t="s">
        <v>14</v>
      </c>
    </row>
    <row r="125" spans="1:9" x14ac:dyDescent="0.25">
      <c r="A125" s="1" t="s">
        <v>267</v>
      </c>
      <c r="B125" s="1"/>
      <c r="C125" s="1" t="s">
        <v>58</v>
      </c>
      <c r="D125" s="1" t="s">
        <v>295</v>
      </c>
      <c r="E125" s="1">
        <v>5</v>
      </c>
      <c r="F125" s="1" t="s">
        <v>60</v>
      </c>
      <c r="G125" s="1" t="s">
        <v>39</v>
      </c>
      <c r="H125" s="1" t="s">
        <v>296</v>
      </c>
      <c r="I125" s="1" t="s">
        <v>297</v>
      </c>
    </row>
    <row r="126" spans="1:9" x14ac:dyDescent="0.25">
      <c r="A126" s="1" t="s">
        <v>298</v>
      </c>
      <c r="B126" s="1"/>
      <c r="C126" s="1"/>
      <c r="D126" s="1" t="s">
        <v>299</v>
      </c>
      <c r="E126" s="1">
        <v>1</v>
      </c>
      <c r="F126" s="1" t="s">
        <v>16</v>
      </c>
      <c r="G126" s="1" t="s">
        <v>21</v>
      </c>
      <c r="I126" s="1" t="s">
        <v>14</v>
      </c>
    </row>
    <row r="127" spans="1:9" x14ac:dyDescent="0.25">
      <c r="A127" s="1" t="s">
        <v>300</v>
      </c>
      <c r="B127" s="1"/>
      <c r="C127" s="1" t="s">
        <v>108</v>
      </c>
      <c r="D127" s="3" t="s">
        <v>301</v>
      </c>
      <c r="E127" s="1">
        <v>1</v>
      </c>
      <c r="F127" s="1" t="s">
        <v>43</v>
      </c>
      <c r="G127" s="1" t="s">
        <v>302</v>
      </c>
      <c r="H127" s="1" t="s">
        <v>303</v>
      </c>
      <c r="I127" s="1" t="s">
        <v>14</v>
      </c>
    </row>
    <row r="128" spans="1:9" x14ac:dyDescent="0.25">
      <c r="A128" s="1" t="s">
        <v>300</v>
      </c>
      <c r="B128" s="2" t="s">
        <v>304</v>
      </c>
      <c r="C128" s="1" t="s">
        <v>88</v>
      </c>
      <c r="D128" s="3" t="s">
        <v>305</v>
      </c>
      <c r="E128" s="1">
        <v>1</v>
      </c>
      <c r="F128" s="1" t="s">
        <v>43</v>
      </c>
      <c r="G128" s="1" t="s">
        <v>302</v>
      </c>
      <c r="H128" s="1" t="s">
        <v>306</v>
      </c>
      <c r="I128" s="1" t="s">
        <v>307</v>
      </c>
    </row>
    <row r="129" spans="1:9" x14ac:dyDescent="0.25">
      <c r="A129" s="1" t="s">
        <v>308</v>
      </c>
      <c r="B129" s="1"/>
      <c r="C129" s="1"/>
      <c r="D129" s="1" t="s">
        <v>309</v>
      </c>
      <c r="E129" s="1">
        <v>1</v>
      </c>
      <c r="F129" s="1" t="s">
        <v>97</v>
      </c>
      <c r="G129" s="1" t="s">
        <v>21</v>
      </c>
      <c r="I129" s="1" t="s">
        <v>310</v>
      </c>
    </row>
    <row r="130" spans="1:9" x14ac:dyDescent="0.25">
      <c r="A130" s="1" t="s">
        <v>308</v>
      </c>
      <c r="B130" s="1"/>
      <c r="C130" s="1"/>
      <c r="D130" s="1" t="s">
        <v>311</v>
      </c>
      <c r="E130" s="1">
        <v>3</v>
      </c>
      <c r="F130" s="1" t="s">
        <v>29</v>
      </c>
      <c r="G130" s="1" t="s">
        <v>13</v>
      </c>
      <c r="I130" s="1" t="s">
        <v>105</v>
      </c>
    </row>
    <row r="131" spans="1:9" x14ac:dyDescent="0.25">
      <c r="A131" s="1" t="s">
        <v>308</v>
      </c>
      <c r="B131" s="1"/>
      <c r="C131" s="1"/>
      <c r="D131" s="1" t="s">
        <v>312</v>
      </c>
      <c r="E131" s="1">
        <v>3</v>
      </c>
      <c r="F131" s="1" t="s">
        <v>29</v>
      </c>
      <c r="G131" s="1" t="s">
        <v>13</v>
      </c>
      <c r="I131" s="1" t="s">
        <v>105</v>
      </c>
    </row>
    <row r="132" spans="1:9" x14ac:dyDescent="0.25">
      <c r="A132" s="1" t="s">
        <v>308</v>
      </c>
      <c r="B132" s="1"/>
      <c r="C132" s="1"/>
      <c r="D132" s="1" t="s">
        <v>313</v>
      </c>
      <c r="E132" s="1">
        <v>3</v>
      </c>
      <c r="F132" s="1" t="s">
        <v>29</v>
      </c>
      <c r="G132" s="1" t="s">
        <v>13</v>
      </c>
      <c r="I132" s="1" t="s">
        <v>105</v>
      </c>
    </row>
    <row r="133" spans="1:9" x14ac:dyDescent="0.25">
      <c r="A133" s="1" t="s">
        <v>308</v>
      </c>
      <c r="B133" s="1"/>
      <c r="C133" s="1"/>
      <c r="D133" s="1" t="s">
        <v>314</v>
      </c>
      <c r="E133" s="1">
        <v>3</v>
      </c>
      <c r="F133" s="1" t="s">
        <v>29</v>
      </c>
      <c r="G133" s="1" t="s">
        <v>13</v>
      </c>
      <c r="I133" s="1" t="s">
        <v>105</v>
      </c>
    </row>
    <row r="134" spans="1:9" x14ac:dyDescent="0.25">
      <c r="A134" s="1" t="s">
        <v>308</v>
      </c>
      <c r="B134" s="1"/>
      <c r="C134" s="1"/>
      <c r="D134" s="1" t="s">
        <v>315</v>
      </c>
      <c r="E134" s="1">
        <v>3</v>
      </c>
      <c r="F134" s="1" t="s">
        <v>29</v>
      </c>
      <c r="G134" s="1" t="s">
        <v>13</v>
      </c>
      <c r="I134" s="1" t="s">
        <v>105</v>
      </c>
    </row>
    <row r="135" spans="1:9" x14ac:dyDescent="0.25">
      <c r="A135" s="1" t="s">
        <v>308</v>
      </c>
      <c r="B135" s="1"/>
      <c r="C135" s="1"/>
      <c r="D135" s="1" t="s">
        <v>316</v>
      </c>
      <c r="E135" s="1">
        <v>3</v>
      </c>
      <c r="F135" s="1" t="s">
        <v>29</v>
      </c>
      <c r="G135" s="1" t="s">
        <v>13</v>
      </c>
      <c r="I135" s="1" t="s">
        <v>105</v>
      </c>
    </row>
    <row r="136" spans="1:9" x14ac:dyDescent="0.25">
      <c r="A136" s="1" t="s">
        <v>317</v>
      </c>
      <c r="B136" s="1"/>
      <c r="C136" s="1"/>
      <c r="D136" s="1" t="s">
        <v>32</v>
      </c>
      <c r="E136" s="1">
        <v>3</v>
      </c>
      <c r="F136" s="1" t="s">
        <v>32</v>
      </c>
      <c r="G136" s="1" t="s">
        <v>152</v>
      </c>
      <c r="I136" s="1" t="s">
        <v>318</v>
      </c>
    </row>
    <row r="137" spans="1:9" x14ac:dyDescent="0.25">
      <c r="A137" s="1" t="s">
        <v>319</v>
      </c>
      <c r="B137" s="1"/>
      <c r="C137" s="1"/>
      <c r="D137" s="1" t="s">
        <v>320</v>
      </c>
      <c r="E137" s="1">
        <v>1</v>
      </c>
      <c r="F137" s="1" t="s">
        <v>16</v>
      </c>
      <c r="G137" s="1" t="s">
        <v>21</v>
      </c>
      <c r="I137" s="1" t="s">
        <v>321</v>
      </c>
    </row>
    <row r="138" spans="1:9" x14ac:dyDescent="0.25">
      <c r="A138" s="1" t="s">
        <v>319</v>
      </c>
      <c r="B138" s="2"/>
      <c r="C138" s="1" t="s">
        <v>41</v>
      </c>
      <c r="D138" s="3" t="s">
        <v>322</v>
      </c>
      <c r="E138" s="1">
        <v>1</v>
      </c>
      <c r="F138" s="1" t="s">
        <v>43</v>
      </c>
      <c r="G138" s="1" t="s">
        <v>39</v>
      </c>
      <c r="H138" s="1" t="s">
        <v>323</v>
      </c>
      <c r="I138" s="1" t="s">
        <v>14</v>
      </c>
    </row>
    <row r="139" spans="1:9" x14ac:dyDescent="0.25">
      <c r="A139" s="1" t="s">
        <v>319</v>
      </c>
      <c r="B139" s="2" t="s">
        <v>107</v>
      </c>
      <c r="C139" s="1" t="s">
        <v>324</v>
      </c>
      <c r="D139" s="3" t="s">
        <v>325</v>
      </c>
      <c r="E139" s="1">
        <v>1</v>
      </c>
      <c r="F139" s="1" t="s">
        <v>43</v>
      </c>
      <c r="G139" s="1" t="s">
        <v>39</v>
      </c>
      <c r="H139" s="1" t="s">
        <v>82</v>
      </c>
      <c r="I139" s="1" t="s">
        <v>14</v>
      </c>
    </row>
    <row r="140" spans="1:9" x14ac:dyDescent="0.25">
      <c r="A140" s="1" t="s">
        <v>319</v>
      </c>
      <c r="B140" s="2" t="s">
        <v>107</v>
      </c>
      <c r="C140" s="1" t="s">
        <v>274</v>
      </c>
      <c r="D140" s="3" t="s">
        <v>326</v>
      </c>
      <c r="E140" s="1">
        <v>1</v>
      </c>
      <c r="F140" s="1" t="s">
        <v>43</v>
      </c>
      <c r="G140" s="1" t="s">
        <v>39</v>
      </c>
      <c r="H140" s="1" t="s">
        <v>327</v>
      </c>
      <c r="I140" s="1" t="s">
        <v>14</v>
      </c>
    </row>
    <row r="141" spans="1:9" x14ac:dyDescent="0.25">
      <c r="A141" s="1" t="s">
        <v>319</v>
      </c>
      <c r="B141" s="2" t="s">
        <v>107</v>
      </c>
      <c r="C141" s="1" t="s">
        <v>274</v>
      </c>
      <c r="D141" s="3" t="s">
        <v>328</v>
      </c>
      <c r="E141" s="1">
        <v>1</v>
      </c>
      <c r="F141" s="1" t="s">
        <v>43</v>
      </c>
      <c r="G141" s="1" t="s">
        <v>39</v>
      </c>
      <c r="H141" s="1" t="s">
        <v>329</v>
      </c>
      <c r="I141" s="1" t="s">
        <v>14</v>
      </c>
    </row>
    <row r="142" spans="1:9" x14ac:dyDescent="0.25">
      <c r="A142" s="1" t="s">
        <v>319</v>
      </c>
      <c r="B142" s="2" t="s">
        <v>107</v>
      </c>
      <c r="C142" s="1" t="s">
        <v>274</v>
      </c>
      <c r="D142" s="3" t="s">
        <v>330</v>
      </c>
      <c r="E142" s="1">
        <v>1</v>
      </c>
      <c r="F142" s="1" t="s">
        <v>43</v>
      </c>
      <c r="G142" s="1" t="s">
        <v>39</v>
      </c>
      <c r="H142" s="1" t="s">
        <v>331</v>
      </c>
      <c r="I142" s="1" t="s">
        <v>14</v>
      </c>
    </row>
    <row r="143" spans="1:9" x14ac:dyDescent="0.25">
      <c r="A143" s="1" t="s">
        <v>319</v>
      </c>
      <c r="B143" s="2" t="s">
        <v>107</v>
      </c>
      <c r="C143" s="1" t="s">
        <v>332</v>
      </c>
      <c r="D143" s="3" t="s">
        <v>333</v>
      </c>
      <c r="E143" s="1">
        <v>1</v>
      </c>
      <c r="F143" s="1" t="s">
        <v>43</v>
      </c>
      <c r="G143" s="1" t="s">
        <v>39</v>
      </c>
      <c r="H143" s="1" t="s">
        <v>334</v>
      </c>
      <c r="I143" s="1" t="s">
        <v>14</v>
      </c>
    </row>
    <row r="144" spans="1:9" x14ac:dyDescent="0.25">
      <c r="A144" s="1" t="s">
        <v>319</v>
      </c>
      <c r="B144" s="1"/>
      <c r="C144" s="1"/>
      <c r="D144" s="1" t="s">
        <v>335</v>
      </c>
      <c r="E144" s="1">
        <v>1</v>
      </c>
      <c r="F144" s="1" t="s">
        <v>16</v>
      </c>
      <c r="G144" s="1" t="s">
        <v>21</v>
      </c>
      <c r="I144" s="1" t="s">
        <v>14</v>
      </c>
    </row>
    <row r="145" spans="1:9" x14ac:dyDescent="0.25">
      <c r="A145" s="1" t="s">
        <v>319</v>
      </c>
      <c r="B145" s="1"/>
      <c r="C145" s="1"/>
      <c r="D145" s="1" t="s">
        <v>336</v>
      </c>
      <c r="E145" s="1">
        <v>1</v>
      </c>
      <c r="F145" s="1" t="s">
        <v>16</v>
      </c>
      <c r="G145" s="1" t="s">
        <v>21</v>
      </c>
      <c r="I145" s="1" t="s">
        <v>14</v>
      </c>
    </row>
    <row r="146" spans="1:9" x14ac:dyDescent="0.25">
      <c r="A146" s="1" t="s">
        <v>319</v>
      </c>
      <c r="B146" s="1"/>
      <c r="C146" s="1"/>
      <c r="D146" s="1" t="s">
        <v>95</v>
      </c>
      <c r="E146" s="1">
        <v>1</v>
      </c>
      <c r="F146" s="1" t="s">
        <v>16</v>
      </c>
      <c r="G146" s="1" t="s">
        <v>21</v>
      </c>
      <c r="I146" s="1" t="s">
        <v>14</v>
      </c>
    </row>
    <row r="147" spans="1:9" x14ac:dyDescent="0.25">
      <c r="A147" s="1" t="s">
        <v>319</v>
      </c>
      <c r="B147" s="1"/>
      <c r="C147" s="1"/>
      <c r="D147" s="1" t="s">
        <v>337</v>
      </c>
      <c r="E147" s="1">
        <v>1</v>
      </c>
      <c r="F147" s="1" t="s">
        <v>16</v>
      </c>
      <c r="G147" s="1" t="s">
        <v>21</v>
      </c>
      <c r="I147" s="1" t="s">
        <v>14</v>
      </c>
    </row>
    <row r="148" spans="1:9" x14ac:dyDescent="0.25">
      <c r="A148" s="1" t="s">
        <v>319</v>
      </c>
      <c r="B148" s="1"/>
      <c r="C148" s="1"/>
      <c r="D148" s="1" t="s">
        <v>338</v>
      </c>
      <c r="E148" s="1">
        <v>1</v>
      </c>
      <c r="F148" s="1" t="s">
        <v>16</v>
      </c>
      <c r="G148" s="1" t="s">
        <v>21</v>
      </c>
      <c r="I148" s="1" t="s">
        <v>14</v>
      </c>
    </row>
    <row r="149" spans="1:9" x14ac:dyDescent="0.25">
      <c r="A149" s="1" t="s">
        <v>319</v>
      </c>
      <c r="B149" s="1"/>
      <c r="C149" s="1"/>
      <c r="D149" s="1" t="s">
        <v>32</v>
      </c>
      <c r="E149" s="1">
        <v>1</v>
      </c>
      <c r="F149" s="1" t="s">
        <v>32</v>
      </c>
      <c r="G149" s="1" t="s">
        <v>91</v>
      </c>
      <c r="I149" s="1" t="s">
        <v>339</v>
      </c>
    </row>
    <row r="150" spans="1:9" x14ac:dyDescent="0.25">
      <c r="A150" s="1" t="s">
        <v>340</v>
      </c>
      <c r="B150" s="1"/>
      <c r="C150" s="1"/>
      <c r="D150" s="1" t="s">
        <v>341</v>
      </c>
      <c r="E150" s="1">
        <v>1</v>
      </c>
      <c r="F150" s="1" t="s">
        <v>29</v>
      </c>
      <c r="G150" s="1" t="s">
        <v>39</v>
      </c>
      <c r="I150" s="1" t="s">
        <v>14</v>
      </c>
    </row>
    <row r="151" spans="1:9" x14ac:dyDescent="0.25">
      <c r="A151" s="1" t="s">
        <v>340</v>
      </c>
      <c r="B151" s="1"/>
      <c r="C151" s="1" t="s">
        <v>88</v>
      </c>
      <c r="D151" s="1" t="s">
        <v>342</v>
      </c>
      <c r="E151" s="1">
        <v>1</v>
      </c>
      <c r="F151" s="1" t="s">
        <v>60</v>
      </c>
      <c r="G151" s="1" t="s">
        <v>44</v>
      </c>
      <c r="H151" s="1" t="s">
        <v>343</v>
      </c>
      <c r="I151" s="1" t="s">
        <v>14</v>
      </c>
    </row>
    <row r="152" spans="1:9" x14ac:dyDescent="0.25">
      <c r="A152" s="1" t="s">
        <v>344</v>
      </c>
      <c r="B152" s="1"/>
      <c r="C152" s="1" t="s">
        <v>345</v>
      </c>
      <c r="D152" s="1" t="s">
        <v>346</v>
      </c>
      <c r="E152" s="1">
        <v>1</v>
      </c>
      <c r="F152" s="1" t="s">
        <v>38</v>
      </c>
      <c r="G152" s="1" t="s">
        <v>39</v>
      </c>
      <c r="I152" s="1" t="s">
        <v>347</v>
      </c>
    </row>
    <row r="153" spans="1:9" x14ac:dyDescent="0.25">
      <c r="A153" s="1" t="s">
        <v>348</v>
      </c>
      <c r="B153" s="1"/>
      <c r="C153" s="1"/>
      <c r="D153" s="1" t="s">
        <v>32</v>
      </c>
      <c r="E153" s="1">
        <v>3</v>
      </c>
      <c r="F153" s="1" t="s">
        <v>32</v>
      </c>
      <c r="G153" s="1" t="s">
        <v>91</v>
      </c>
      <c r="I153" s="1" t="s">
        <v>349</v>
      </c>
    </row>
    <row r="154" spans="1:9" x14ac:dyDescent="0.25">
      <c r="A154" s="1" t="s">
        <v>350</v>
      </c>
      <c r="B154" s="1"/>
      <c r="C154" s="1"/>
      <c r="D154" s="1" t="s">
        <v>351</v>
      </c>
      <c r="E154" s="1">
        <v>2</v>
      </c>
      <c r="F154" s="1" t="s">
        <v>16</v>
      </c>
      <c r="G154" s="1" t="s">
        <v>17</v>
      </c>
      <c r="I154" s="1" t="s">
        <v>14</v>
      </c>
    </row>
    <row r="155" spans="1:9" x14ac:dyDescent="0.25">
      <c r="A155" s="1" t="s">
        <v>350</v>
      </c>
      <c r="B155" s="2" t="s">
        <v>107</v>
      </c>
      <c r="C155" s="1" t="s">
        <v>41</v>
      </c>
      <c r="D155" s="1" t="s">
        <v>352</v>
      </c>
      <c r="E155" s="1">
        <v>1</v>
      </c>
      <c r="F155" s="1" t="s">
        <v>43</v>
      </c>
      <c r="G155" s="1" t="s">
        <v>39</v>
      </c>
      <c r="H155" s="1" t="s">
        <v>353</v>
      </c>
      <c r="I155" s="1" t="s">
        <v>14</v>
      </c>
    </row>
    <row r="156" spans="1:9" x14ac:dyDescent="0.25">
      <c r="A156" s="1" t="s">
        <v>350</v>
      </c>
      <c r="B156" s="1"/>
      <c r="C156" s="1"/>
      <c r="D156" s="1" t="s">
        <v>354</v>
      </c>
      <c r="E156" s="1">
        <v>1</v>
      </c>
      <c r="F156" s="1" t="s">
        <v>97</v>
      </c>
      <c r="G156" s="1" t="s">
        <v>21</v>
      </c>
      <c r="I156" s="1" t="s">
        <v>14</v>
      </c>
    </row>
    <row r="157" spans="1:9" x14ac:dyDescent="0.25">
      <c r="A157" s="1" t="s">
        <v>350</v>
      </c>
      <c r="B157" s="1"/>
      <c r="C157" s="1"/>
      <c r="D157" s="1" t="s">
        <v>32</v>
      </c>
      <c r="E157" s="1">
        <v>1</v>
      </c>
      <c r="F157" s="1" t="s">
        <v>32</v>
      </c>
      <c r="G157" s="1" t="s">
        <v>251</v>
      </c>
      <c r="I157" s="1" t="s">
        <v>14</v>
      </c>
    </row>
    <row r="158" spans="1:9" x14ac:dyDescent="0.25">
      <c r="A158" s="1" t="s">
        <v>355</v>
      </c>
      <c r="B158" s="1"/>
      <c r="C158" s="1" t="s">
        <v>356</v>
      </c>
      <c r="D158" s="1" t="s">
        <v>357</v>
      </c>
      <c r="E158" s="1">
        <v>2</v>
      </c>
      <c r="F158" s="1" t="s">
        <v>29</v>
      </c>
      <c r="G158" s="1" t="s">
        <v>152</v>
      </c>
      <c r="I158" s="1" t="s">
        <v>14</v>
      </c>
    </row>
    <row r="159" spans="1:9" x14ac:dyDescent="0.25">
      <c r="A159" s="1" t="s">
        <v>355</v>
      </c>
      <c r="B159" s="1"/>
      <c r="C159" s="1"/>
      <c r="D159" s="1" t="s">
        <v>32</v>
      </c>
      <c r="E159" s="1">
        <v>1</v>
      </c>
      <c r="F159" s="1" t="s">
        <v>32</v>
      </c>
      <c r="G159" s="1" t="s">
        <v>251</v>
      </c>
      <c r="I159" s="1" t="s">
        <v>358</v>
      </c>
    </row>
    <row r="160" spans="1:9" x14ac:dyDescent="0.25">
      <c r="A160" s="1" t="s">
        <v>359</v>
      </c>
      <c r="B160" s="1"/>
      <c r="C160" s="1" t="s">
        <v>324</v>
      </c>
      <c r="D160" s="1" t="s">
        <v>360</v>
      </c>
      <c r="E160" s="1">
        <v>3</v>
      </c>
      <c r="F160" s="1" t="s">
        <v>29</v>
      </c>
      <c r="G160" s="1" t="s">
        <v>39</v>
      </c>
      <c r="I160" s="1" t="s">
        <v>14</v>
      </c>
    </row>
    <row r="161" spans="1:9" x14ac:dyDescent="0.25">
      <c r="A161" s="1" t="s">
        <v>359</v>
      </c>
      <c r="B161" s="1"/>
      <c r="C161" s="1"/>
      <c r="D161" s="1" t="s">
        <v>32</v>
      </c>
      <c r="E161" s="1">
        <v>1</v>
      </c>
      <c r="F161" s="1" t="s">
        <v>32</v>
      </c>
      <c r="G161" s="1" t="s">
        <v>91</v>
      </c>
      <c r="I161" s="1" t="s">
        <v>14</v>
      </c>
    </row>
    <row r="162" spans="1:9" x14ac:dyDescent="0.25">
      <c r="A162" s="1" t="s">
        <v>361</v>
      </c>
      <c r="B162" s="1"/>
      <c r="C162" s="1" t="s">
        <v>58</v>
      </c>
      <c r="D162" s="1" t="s">
        <v>362</v>
      </c>
      <c r="E162" s="1">
        <v>1</v>
      </c>
      <c r="F162" s="1" t="s">
        <v>29</v>
      </c>
      <c r="G162" s="1" t="s">
        <v>39</v>
      </c>
      <c r="I162" s="1" t="s">
        <v>14</v>
      </c>
    </row>
    <row r="163" spans="1:9" x14ac:dyDescent="0.25">
      <c r="A163" s="1" t="s">
        <v>363</v>
      </c>
      <c r="B163" s="1"/>
      <c r="C163" s="1"/>
      <c r="D163" s="1" t="s">
        <v>364</v>
      </c>
      <c r="E163" s="1">
        <v>1</v>
      </c>
      <c r="F163" s="1" t="s">
        <v>97</v>
      </c>
      <c r="G163" s="1" t="s">
        <v>365</v>
      </c>
      <c r="I163" s="1" t="s">
        <v>366</v>
      </c>
    </row>
    <row r="164" spans="1:9" x14ac:dyDescent="0.25">
      <c r="A164" s="1" t="s">
        <v>363</v>
      </c>
      <c r="B164" s="1"/>
      <c r="C164" s="1"/>
      <c r="D164" s="1" t="s">
        <v>367</v>
      </c>
      <c r="E164" s="1">
        <v>1</v>
      </c>
      <c r="F164" s="1" t="s">
        <v>97</v>
      </c>
      <c r="G164" s="1" t="s">
        <v>21</v>
      </c>
      <c r="I164" s="1" t="s">
        <v>14</v>
      </c>
    </row>
    <row r="165" spans="1:9" x14ac:dyDescent="0.25">
      <c r="A165" s="1" t="s">
        <v>363</v>
      </c>
      <c r="B165" s="1"/>
      <c r="C165" s="1"/>
      <c r="D165" s="1" t="s">
        <v>368</v>
      </c>
      <c r="E165" s="1">
        <v>1</v>
      </c>
      <c r="F165" s="1" t="s">
        <v>97</v>
      </c>
      <c r="G165" s="1" t="s">
        <v>365</v>
      </c>
      <c r="I165" s="1" t="s">
        <v>369</v>
      </c>
    </row>
    <row r="166" spans="1:9" x14ac:dyDescent="0.25">
      <c r="A166" s="1" t="s">
        <v>363</v>
      </c>
      <c r="B166" s="1"/>
      <c r="C166" s="1"/>
      <c r="D166" s="1" t="s">
        <v>32</v>
      </c>
      <c r="E166" s="1">
        <v>1</v>
      </c>
      <c r="F166" s="1" t="s">
        <v>32</v>
      </c>
      <c r="G166" s="1" t="s">
        <v>91</v>
      </c>
      <c r="I166" s="1" t="s">
        <v>370</v>
      </c>
    </row>
    <row r="167" spans="1:9" x14ac:dyDescent="0.25">
      <c r="A167" s="1" t="s">
        <v>371</v>
      </c>
      <c r="B167" s="1"/>
      <c r="C167" s="1" t="s">
        <v>58</v>
      </c>
      <c r="D167" s="1" t="s">
        <v>372</v>
      </c>
      <c r="E167" s="1">
        <v>1</v>
      </c>
      <c r="F167" s="1" t="s">
        <v>29</v>
      </c>
      <c r="G167" s="1" t="s">
        <v>247</v>
      </c>
      <c r="I167" s="1" t="s">
        <v>14</v>
      </c>
    </row>
    <row r="168" spans="1:9" x14ac:dyDescent="0.25">
      <c r="A168" s="1" t="s">
        <v>373</v>
      </c>
      <c r="B168" s="1"/>
      <c r="C168" s="1" t="s">
        <v>324</v>
      </c>
      <c r="D168" s="1" t="s">
        <v>374</v>
      </c>
      <c r="E168" s="1">
        <v>2</v>
      </c>
      <c r="F168" s="1" t="s">
        <v>60</v>
      </c>
      <c r="G168" s="1" t="s">
        <v>251</v>
      </c>
      <c r="H168" s="1" t="s">
        <v>375</v>
      </c>
      <c r="I168" s="1" t="s">
        <v>14</v>
      </c>
    </row>
    <row r="169" spans="1:9" x14ac:dyDescent="0.25">
      <c r="A169" s="1" t="s">
        <v>376</v>
      </c>
      <c r="B169" s="1"/>
      <c r="C169" s="1"/>
      <c r="D169" s="1" t="s">
        <v>32</v>
      </c>
      <c r="E169" s="1">
        <v>3</v>
      </c>
      <c r="F169" s="1" t="s">
        <v>32</v>
      </c>
      <c r="G169" s="1" t="s">
        <v>251</v>
      </c>
      <c r="I169" s="1" t="s">
        <v>377</v>
      </c>
    </row>
    <row r="170" spans="1:9" x14ac:dyDescent="0.25">
      <c r="A170" s="1" t="s">
        <v>378</v>
      </c>
      <c r="B170" s="1"/>
      <c r="C170" s="1"/>
      <c r="D170" s="1" t="s">
        <v>379</v>
      </c>
      <c r="E170" s="1">
        <v>1</v>
      </c>
      <c r="F170" s="1" t="s">
        <v>12</v>
      </c>
      <c r="G170" s="1" t="s">
        <v>229</v>
      </c>
      <c r="I170" s="1" t="s">
        <v>380</v>
      </c>
    </row>
    <row r="171" spans="1:9" x14ac:dyDescent="0.25">
      <c r="A171" s="1" t="s">
        <v>381</v>
      </c>
      <c r="B171" s="1"/>
      <c r="C171" s="1" t="s">
        <v>58</v>
      </c>
      <c r="D171" s="1" t="s">
        <v>382</v>
      </c>
      <c r="E171" s="1">
        <v>1</v>
      </c>
      <c r="F171" s="1" t="s">
        <v>38</v>
      </c>
      <c r="G171" s="1" t="s">
        <v>39</v>
      </c>
      <c r="I171" s="1" t="s">
        <v>14</v>
      </c>
    </row>
    <row r="172" spans="1:9" x14ac:dyDescent="0.25">
      <c r="A172" s="1" t="s">
        <v>381</v>
      </c>
      <c r="B172" s="1"/>
      <c r="C172" s="1" t="s">
        <v>88</v>
      </c>
      <c r="D172" s="1" t="s">
        <v>383</v>
      </c>
      <c r="E172" s="1">
        <v>1</v>
      </c>
      <c r="F172" s="1" t="s">
        <v>38</v>
      </c>
      <c r="G172" s="1" t="s">
        <v>39</v>
      </c>
      <c r="I172" s="1" t="s">
        <v>14</v>
      </c>
    </row>
    <row r="173" spans="1:9" x14ac:dyDescent="0.25">
      <c r="A173" s="1" t="s">
        <v>381</v>
      </c>
      <c r="B173" s="1"/>
      <c r="C173" s="1" t="s">
        <v>232</v>
      </c>
      <c r="D173" s="1" t="s">
        <v>384</v>
      </c>
      <c r="E173" s="1">
        <v>3</v>
      </c>
      <c r="F173" s="1" t="s">
        <v>29</v>
      </c>
      <c r="G173" s="1" t="s">
        <v>39</v>
      </c>
      <c r="I173" s="1" t="s">
        <v>14</v>
      </c>
    </row>
    <row r="174" spans="1:9" x14ac:dyDescent="0.25">
      <c r="A174" s="1" t="s">
        <v>381</v>
      </c>
      <c r="B174" s="1"/>
      <c r="C174" s="1" t="s">
        <v>41</v>
      </c>
      <c r="D174" s="1" t="s">
        <v>385</v>
      </c>
      <c r="E174" s="1">
        <v>3</v>
      </c>
      <c r="F174" s="1" t="s">
        <v>38</v>
      </c>
      <c r="G174" s="1" t="s">
        <v>39</v>
      </c>
      <c r="I174" s="1" t="s">
        <v>14</v>
      </c>
    </row>
    <row r="175" spans="1:9" x14ac:dyDescent="0.25">
      <c r="A175" s="1" t="s">
        <v>381</v>
      </c>
      <c r="B175" s="1"/>
      <c r="C175" s="1" t="s">
        <v>386</v>
      </c>
      <c r="D175" s="1" t="s">
        <v>387</v>
      </c>
      <c r="E175" s="1">
        <v>1</v>
      </c>
      <c r="F175" s="1" t="s">
        <v>29</v>
      </c>
      <c r="G175" s="1" t="s">
        <v>39</v>
      </c>
      <c r="I175" s="1" t="s">
        <v>14</v>
      </c>
    </row>
    <row r="176" spans="1:9" x14ac:dyDescent="0.25">
      <c r="A176" s="1" t="s">
        <v>381</v>
      </c>
      <c r="B176" s="1"/>
      <c r="C176" s="1" t="s">
        <v>386</v>
      </c>
      <c r="D176" s="1" t="s">
        <v>388</v>
      </c>
      <c r="E176" s="1">
        <v>1</v>
      </c>
      <c r="F176" s="1" t="s">
        <v>29</v>
      </c>
      <c r="G176" s="1" t="s">
        <v>39</v>
      </c>
      <c r="I176" s="1" t="s">
        <v>14</v>
      </c>
    </row>
    <row r="177" spans="1:9" x14ac:dyDescent="0.25">
      <c r="A177" s="1" t="s">
        <v>381</v>
      </c>
      <c r="B177" s="1"/>
      <c r="C177" s="1"/>
      <c r="D177" s="1" t="s">
        <v>389</v>
      </c>
      <c r="E177" s="1">
        <v>2</v>
      </c>
      <c r="F177" s="1" t="s">
        <v>16</v>
      </c>
      <c r="G177" s="1" t="s">
        <v>390</v>
      </c>
      <c r="I177" s="1" t="s">
        <v>14</v>
      </c>
    </row>
    <row r="178" spans="1:9" x14ac:dyDescent="0.25">
      <c r="A178" s="1" t="s">
        <v>381</v>
      </c>
      <c r="B178" s="1"/>
      <c r="C178" s="1"/>
      <c r="D178" s="1" t="s">
        <v>391</v>
      </c>
      <c r="E178" s="1">
        <v>3</v>
      </c>
      <c r="F178" s="1" t="s">
        <v>16</v>
      </c>
      <c r="G178" s="1" t="s">
        <v>17</v>
      </c>
      <c r="I178" s="1" t="s">
        <v>14</v>
      </c>
    </row>
    <row r="179" spans="1:9" x14ac:dyDescent="0.25">
      <c r="A179" s="1" t="s">
        <v>392</v>
      </c>
      <c r="B179" s="1"/>
      <c r="C179" s="1" t="s">
        <v>88</v>
      </c>
      <c r="D179" s="1" t="s">
        <v>393</v>
      </c>
      <c r="E179" s="1">
        <v>1</v>
      </c>
      <c r="F179" s="1" t="s">
        <v>60</v>
      </c>
      <c r="G179" s="1" t="s">
        <v>394</v>
      </c>
      <c r="H179" s="1" t="s">
        <v>395</v>
      </c>
      <c r="I179" s="1" t="s">
        <v>105</v>
      </c>
    </row>
    <row r="180" spans="1:9" x14ac:dyDescent="0.25">
      <c r="A180" s="1" t="s">
        <v>392</v>
      </c>
      <c r="B180" s="1"/>
      <c r="C180" s="1" t="s">
        <v>88</v>
      </c>
      <c r="D180" s="1" t="s">
        <v>396</v>
      </c>
      <c r="E180" s="1">
        <v>1</v>
      </c>
      <c r="F180" s="1" t="s">
        <v>60</v>
      </c>
      <c r="G180" s="1" t="s">
        <v>394</v>
      </c>
      <c r="H180" s="1" t="s">
        <v>397</v>
      </c>
      <c r="I180" s="1" t="s">
        <v>105</v>
      </c>
    </row>
    <row r="181" spans="1:9" x14ac:dyDescent="0.25">
      <c r="A181" s="1" t="s">
        <v>392</v>
      </c>
      <c r="B181" s="1"/>
      <c r="C181" s="1" t="s">
        <v>88</v>
      </c>
      <c r="D181" s="1" t="s">
        <v>398</v>
      </c>
      <c r="E181" s="1">
        <v>1</v>
      </c>
      <c r="F181" s="1" t="s">
        <v>60</v>
      </c>
      <c r="G181" s="1" t="s">
        <v>394</v>
      </c>
      <c r="H181" s="1" t="s">
        <v>399</v>
      </c>
      <c r="I181" s="1" t="s">
        <v>105</v>
      </c>
    </row>
    <row r="182" spans="1:9" x14ac:dyDescent="0.25">
      <c r="A182" s="1" t="s">
        <v>392</v>
      </c>
      <c r="B182" s="1"/>
      <c r="C182" s="1" t="s">
        <v>88</v>
      </c>
      <c r="D182" s="1" t="s">
        <v>400</v>
      </c>
      <c r="E182" s="1">
        <v>1</v>
      </c>
      <c r="F182" s="1" t="s">
        <v>60</v>
      </c>
      <c r="G182" s="1" t="s">
        <v>394</v>
      </c>
      <c r="H182" s="1" t="s">
        <v>343</v>
      </c>
      <c r="I182" s="1" t="s">
        <v>105</v>
      </c>
    </row>
    <row r="183" spans="1:9" x14ac:dyDescent="0.25">
      <c r="A183" s="1" t="s">
        <v>392</v>
      </c>
      <c r="B183" s="1"/>
      <c r="C183" s="1" t="s">
        <v>88</v>
      </c>
      <c r="D183" s="1" t="s">
        <v>401</v>
      </c>
      <c r="E183" s="1">
        <v>1</v>
      </c>
      <c r="F183" s="1" t="s">
        <v>60</v>
      </c>
      <c r="G183" s="1" t="s">
        <v>394</v>
      </c>
      <c r="H183" s="1" t="s">
        <v>402</v>
      </c>
      <c r="I183" s="1" t="s">
        <v>105</v>
      </c>
    </row>
    <row r="184" spans="1:9" x14ac:dyDescent="0.25">
      <c r="A184" s="1" t="s">
        <v>403</v>
      </c>
      <c r="B184" s="1"/>
      <c r="C184" s="1"/>
      <c r="D184" s="1" t="s">
        <v>404</v>
      </c>
      <c r="E184" s="1">
        <v>1</v>
      </c>
      <c r="F184" s="1" t="s">
        <v>97</v>
      </c>
      <c r="G184" s="1" t="s">
        <v>21</v>
      </c>
      <c r="I184" s="1" t="s">
        <v>14</v>
      </c>
    </row>
    <row r="185" spans="1:9" x14ac:dyDescent="0.25">
      <c r="A185" s="1" t="s">
        <v>405</v>
      </c>
      <c r="B185" s="1"/>
      <c r="C185" s="1" t="s">
        <v>406</v>
      </c>
      <c r="D185" s="1" t="s">
        <v>407</v>
      </c>
      <c r="E185" s="1">
        <v>13</v>
      </c>
      <c r="F185" s="1" t="s">
        <v>60</v>
      </c>
      <c r="G185" s="1" t="s">
        <v>44</v>
      </c>
      <c r="H185" s="1" t="s">
        <v>408</v>
      </c>
      <c r="I185" s="1" t="s">
        <v>409</v>
      </c>
    </row>
    <row r="186" spans="1:9" x14ac:dyDescent="0.25">
      <c r="A186" s="1" t="s">
        <v>405</v>
      </c>
      <c r="B186" s="1"/>
      <c r="C186" s="1" t="s">
        <v>406</v>
      </c>
      <c r="D186" s="1" t="s">
        <v>410</v>
      </c>
      <c r="E186" s="1">
        <v>5</v>
      </c>
      <c r="F186" s="1" t="s">
        <v>60</v>
      </c>
      <c r="G186" s="1" t="s">
        <v>44</v>
      </c>
      <c r="H186" s="1" t="s">
        <v>411</v>
      </c>
      <c r="I186" s="1" t="s">
        <v>105</v>
      </c>
    </row>
    <row r="187" spans="1:9" x14ac:dyDescent="0.25">
      <c r="A187" s="1" t="s">
        <v>405</v>
      </c>
      <c r="B187" s="1"/>
      <c r="C187" s="1" t="s">
        <v>406</v>
      </c>
      <c r="D187" s="1" t="s">
        <v>412</v>
      </c>
      <c r="E187" s="1">
        <v>1</v>
      </c>
      <c r="F187" s="1" t="s">
        <v>60</v>
      </c>
      <c r="G187" s="1" t="s">
        <v>44</v>
      </c>
      <c r="H187" s="1" t="s">
        <v>413</v>
      </c>
      <c r="I187" s="1" t="s">
        <v>105</v>
      </c>
    </row>
    <row r="188" spans="1:9" x14ac:dyDescent="0.25">
      <c r="A188" s="1" t="s">
        <v>405</v>
      </c>
      <c r="B188" s="1"/>
      <c r="C188" s="1" t="s">
        <v>406</v>
      </c>
      <c r="D188" s="1" t="s">
        <v>414</v>
      </c>
      <c r="E188" s="1">
        <v>5</v>
      </c>
      <c r="F188" s="1" t="s">
        <v>60</v>
      </c>
      <c r="G188" s="1" t="s">
        <v>44</v>
      </c>
      <c r="H188" s="1" t="s">
        <v>415</v>
      </c>
      <c r="I188" s="1" t="s">
        <v>105</v>
      </c>
    </row>
    <row r="189" spans="1:9" x14ac:dyDescent="0.25">
      <c r="A189" s="1" t="s">
        <v>405</v>
      </c>
      <c r="B189" s="1"/>
      <c r="C189" s="1" t="s">
        <v>406</v>
      </c>
      <c r="D189" s="1" t="s">
        <v>416</v>
      </c>
      <c r="E189" s="1">
        <v>5</v>
      </c>
      <c r="F189" s="1" t="s">
        <v>60</v>
      </c>
      <c r="G189" s="1" t="s">
        <v>44</v>
      </c>
      <c r="H189" s="1" t="s">
        <v>417</v>
      </c>
      <c r="I189" s="1" t="s">
        <v>105</v>
      </c>
    </row>
    <row r="190" spans="1:9" x14ac:dyDescent="0.25">
      <c r="A190" s="1" t="s">
        <v>405</v>
      </c>
      <c r="B190" s="1"/>
      <c r="C190" s="1" t="s">
        <v>406</v>
      </c>
      <c r="D190" s="1" t="s">
        <v>418</v>
      </c>
      <c r="E190" s="1">
        <v>5</v>
      </c>
      <c r="F190" s="1" t="s">
        <v>60</v>
      </c>
      <c r="G190" s="1" t="s">
        <v>44</v>
      </c>
      <c r="H190" s="1" t="s">
        <v>419</v>
      </c>
      <c r="I190" s="1" t="s">
        <v>105</v>
      </c>
    </row>
    <row r="191" spans="1:9" x14ac:dyDescent="0.25">
      <c r="A191" s="1" t="s">
        <v>405</v>
      </c>
      <c r="B191" s="1"/>
      <c r="C191" s="1" t="s">
        <v>406</v>
      </c>
      <c r="D191" s="1" t="s">
        <v>420</v>
      </c>
      <c r="E191" s="1">
        <v>5</v>
      </c>
      <c r="F191" s="1" t="s">
        <v>60</v>
      </c>
      <c r="G191" s="1" t="s">
        <v>44</v>
      </c>
      <c r="H191" s="1" t="s">
        <v>415</v>
      </c>
      <c r="I191" s="1" t="s">
        <v>105</v>
      </c>
    </row>
    <row r="192" spans="1:9" x14ac:dyDescent="0.25">
      <c r="A192" s="1" t="s">
        <v>405</v>
      </c>
      <c r="B192" s="1"/>
      <c r="C192" s="1" t="s">
        <v>406</v>
      </c>
      <c r="D192" s="1" t="s">
        <v>421</v>
      </c>
      <c r="E192" s="1">
        <v>5</v>
      </c>
      <c r="F192" s="1" t="s">
        <v>60</v>
      </c>
      <c r="G192" s="1" t="s">
        <v>44</v>
      </c>
      <c r="H192" s="1" t="s">
        <v>422</v>
      </c>
      <c r="I192" s="1" t="s">
        <v>105</v>
      </c>
    </row>
    <row r="193" spans="1:9" x14ac:dyDescent="0.25">
      <c r="A193" s="1" t="s">
        <v>405</v>
      </c>
      <c r="B193" s="1"/>
      <c r="C193" s="1" t="s">
        <v>406</v>
      </c>
      <c r="D193" s="1" t="s">
        <v>423</v>
      </c>
      <c r="E193" s="1">
        <v>5</v>
      </c>
      <c r="F193" s="1" t="s">
        <v>60</v>
      </c>
      <c r="G193" s="1" t="s">
        <v>44</v>
      </c>
      <c r="H193" s="1" t="s">
        <v>424</v>
      </c>
      <c r="I193" s="1" t="s">
        <v>105</v>
      </c>
    </row>
    <row r="194" spans="1:9" x14ac:dyDescent="0.25">
      <c r="A194" s="1" t="s">
        <v>405</v>
      </c>
      <c r="B194" s="1"/>
      <c r="C194" s="1" t="s">
        <v>406</v>
      </c>
      <c r="D194" s="1" t="s">
        <v>425</v>
      </c>
      <c r="E194" s="1">
        <v>5</v>
      </c>
      <c r="F194" s="1" t="s">
        <v>60</v>
      </c>
      <c r="G194" s="1" t="s">
        <v>44</v>
      </c>
      <c r="H194" s="1" t="s">
        <v>426</v>
      </c>
      <c r="I194" s="1" t="s">
        <v>105</v>
      </c>
    </row>
    <row r="195" spans="1:9" x14ac:dyDescent="0.25">
      <c r="A195" s="1" t="s">
        <v>405</v>
      </c>
      <c r="B195" s="1"/>
      <c r="C195" s="1" t="s">
        <v>406</v>
      </c>
      <c r="D195" s="1" t="s">
        <v>427</v>
      </c>
      <c r="E195" s="1">
        <v>5</v>
      </c>
      <c r="F195" s="1" t="s">
        <v>60</v>
      </c>
      <c r="G195" s="1" t="s">
        <v>44</v>
      </c>
      <c r="H195" s="1" t="s">
        <v>221</v>
      </c>
      <c r="I195" s="1" t="s">
        <v>105</v>
      </c>
    </row>
    <row r="196" spans="1:9" x14ac:dyDescent="0.25">
      <c r="A196" s="1" t="s">
        <v>405</v>
      </c>
      <c r="B196" s="1"/>
      <c r="C196" s="1" t="s">
        <v>406</v>
      </c>
      <c r="D196" s="1" t="s">
        <v>428</v>
      </c>
      <c r="E196" s="1">
        <v>5</v>
      </c>
      <c r="F196" s="1" t="s">
        <v>60</v>
      </c>
      <c r="G196" s="1" t="s">
        <v>44</v>
      </c>
      <c r="H196" s="1" t="s">
        <v>429</v>
      </c>
      <c r="I196" s="1" t="s">
        <v>105</v>
      </c>
    </row>
    <row r="197" spans="1:9" x14ac:dyDescent="0.25">
      <c r="A197" s="1" t="s">
        <v>405</v>
      </c>
      <c r="B197" s="1"/>
      <c r="C197" s="1" t="s">
        <v>406</v>
      </c>
      <c r="D197" s="1" t="s">
        <v>430</v>
      </c>
      <c r="E197" s="1">
        <v>1</v>
      </c>
      <c r="F197" s="1" t="s">
        <v>60</v>
      </c>
      <c r="G197" s="1" t="s">
        <v>44</v>
      </c>
      <c r="H197" s="1" t="s">
        <v>79</v>
      </c>
      <c r="I197" s="1" t="s">
        <v>105</v>
      </c>
    </row>
    <row r="198" spans="1:9" x14ac:dyDescent="0.25">
      <c r="A198" s="1" t="s">
        <v>405</v>
      </c>
      <c r="B198" s="1"/>
      <c r="C198" s="1" t="s">
        <v>406</v>
      </c>
      <c r="D198" s="1" t="s">
        <v>431</v>
      </c>
      <c r="E198" s="1">
        <v>1</v>
      </c>
      <c r="F198" s="1" t="s">
        <v>60</v>
      </c>
      <c r="G198" s="1" t="s">
        <v>44</v>
      </c>
      <c r="H198" s="1" t="s">
        <v>432</v>
      </c>
      <c r="I198" s="1" t="s">
        <v>105</v>
      </c>
    </row>
    <row r="199" spans="1:9" x14ac:dyDescent="0.25">
      <c r="A199" s="1" t="s">
        <v>405</v>
      </c>
      <c r="B199" s="1"/>
      <c r="C199" s="1" t="s">
        <v>406</v>
      </c>
      <c r="D199" s="1" t="s">
        <v>433</v>
      </c>
      <c r="E199" s="1">
        <v>1</v>
      </c>
      <c r="F199" s="1" t="s">
        <v>60</v>
      </c>
      <c r="G199" s="1" t="s">
        <v>44</v>
      </c>
      <c r="H199" s="1" t="s">
        <v>434</v>
      </c>
      <c r="I199" s="1" t="s">
        <v>105</v>
      </c>
    </row>
    <row r="200" spans="1:9" x14ac:dyDescent="0.25">
      <c r="A200" s="1" t="s">
        <v>405</v>
      </c>
      <c r="B200" s="1"/>
      <c r="C200" s="1" t="s">
        <v>406</v>
      </c>
      <c r="D200" s="1" t="s">
        <v>435</v>
      </c>
      <c r="E200" s="1">
        <v>1</v>
      </c>
      <c r="F200" s="1" t="s">
        <v>60</v>
      </c>
      <c r="G200" s="1" t="s">
        <v>44</v>
      </c>
      <c r="H200" s="1" t="s">
        <v>436</v>
      </c>
      <c r="I200" s="1" t="s">
        <v>105</v>
      </c>
    </row>
    <row r="201" spans="1:9" x14ac:dyDescent="0.25">
      <c r="A201" s="1" t="s">
        <v>405</v>
      </c>
      <c r="B201" s="1"/>
      <c r="C201" s="1" t="s">
        <v>406</v>
      </c>
      <c r="D201" s="1" t="s">
        <v>437</v>
      </c>
      <c r="E201" s="1">
        <v>1</v>
      </c>
      <c r="F201" s="1" t="s">
        <v>60</v>
      </c>
      <c r="G201" s="1" t="s">
        <v>44</v>
      </c>
      <c r="H201" s="1" t="s">
        <v>438</v>
      </c>
      <c r="I201" s="1" t="s">
        <v>105</v>
      </c>
    </row>
    <row r="202" spans="1:9" x14ac:dyDescent="0.25">
      <c r="A202" s="1" t="s">
        <v>405</v>
      </c>
      <c r="B202" s="1"/>
      <c r="C202" s="1" t="s">
        <v>406</v>
      </c>
      <c r="D202" s="1" t="s">
        <v>439</v>
      </c>
      <c r="E202" s="1">
        <v>3</v>
      </c>
      <c r="F202" s="1" t="s">
        <v>60</v>
      </c>
      <c r="G202" s="1" t="s">
        <v>44</v>
      </c>
      <c r="H202" s="1" t="s">
        <v>440</v>
      </c>
      <c r="I202" s="1" t="s">
        <v>441</v>
      </c>
    </row>
    <row r="203" spans="1:9" x14ac:dyDescent="0.25">
      <c r="A203" s="1" t="s">
        <v>405</v>
      </c>
      <c r="B203" s="1"/>
      <c r="C203" s="1" t="s">
        <v>406</v>
      </c>
      <c r="D203" s="1" t="s">
        <v>442</v>
      </c>
      <c r="E203" s="1">
        <v>1</v>
      </c>
      <c r="F203" s="1" t="s">
        <v>60</v>
      </c>
      <c r="G203" s="1" t="s">
        <v>44</v>
      </c>
      <c r="H203" s="1" t="s">
        <v>426</v>
      </c>
      <c r="I203" s="1" t="s">
        <v>105</v>
      </c>
    </row>
    <row r="204" spans="1:9" x14ac:dyDescent="0.25">
      <c r="A204" s="1" t="s">
        <v>405</v>
      </c>
      <c r="B204" s="1"/>
      <c r="C204" s="1" t="s">
        <v>406</v>
      </c>
      <c r="D204" s="1" t="s">
        <v>443</v>
      </c>
      <c r="E204" s="1">
        <v>3</v>
      </c>
      <c r="F204" s="1" t="s">
        <v>60</v>
      </c>
      <c r="G204" s="1" t="s">
        <v>44</v>
      </c>
      <c r="H204" s="1" t="s">
        <v>440</v>
      </c>
      <c r="I204" s="1" t="s">
        <v>444</v>
      </c>
    </row>
    <row r="205" spans="1:9" x14ac:dyDescent="0.25">
      <c r="A205" s="1" t="s">
        <v>405</v>
      </c>
      <c r="B205" s="1"/>
      <c r="C205" s="1" t="s">
        <v>406</v>
      </c>
      <c r="D205" s="1" t="s">
        <v>445</v>
      </c>
      <c r="E205" s="1">
        <v>2</v>
      </c>
      <c r="F205" s="1" t="s">
        <v>60</v>
      </c>
      <c r="G205" s="1" t="s">
        <v>44</v>
      </c>
      <c r="H205" s="1" t="s">
        <v>446</v>
      </c>
      <c r="I205" s="1" t="s">
        <v>444</v>
      </c>
    </row>
    <row r="206" spans="1:9" x14ac:dyDescent="0.25">
      <c r="A206" s="1" t="s">
        <v>405</v>
      </c>
      <c r="B206" s="1"/>
      <c r="C206" s="1" t="s">
        <v>406</v>
      </c>
      <c r="D206" s="1" t="s">
        <v>447</v>
      </c>
      <c r="E206" s="1">
        <v>2</v>
      </c>
      <c r="F206" s="1" t="s">
        <v>60</v>
      </c>
      <c r="G206" s="1" t="s">
        <v>44</v>
      </c>
      <c r="H206" s="1" t="s">
        <v>448</v>
      </c>
      <c r="I206" s="1" t="s">
        <v>444</v>
      </c>
    </row>
    <row r="207" spans="1:9" x14ac:dyDescent="0.25">
      <c r="A207" s="1" t="s">
        <v>405</v>
      </c>
      <c r="B207" s="1"/>
      <c r="C207" s="1" t="s">
        <v>406</v>
      </c>
      <c r="D207" s="1" t="s">
        <v>449</v>
      </c>
      <c r="E207" s="1">
        <v>2</v>
      </c>
      <c r="F207" s="1" t="s">
        <v>60</v>
      </c>
      <c r="G207" s="1" t="s">
        <v>44</v>
      </c>
      <c r="H207" s="1" t="s">
        <v>440</v>
      </c>
      <c r="I207" s="1" t="s">
        <v>444</v>
      </c>
    </row>
    <row r="208" spans="1:9" x14ac:dyDescent="0.25">
      <c r="A208" s="1" t="s">
        <v>405</v>
      </c>
      <c r="B208" s="1"/>
      <c r="C208" s="1" t="s">
        <v>406</v>
      </c>
      <c r="D208" s="1" t="s">
        <v>450</v>
      </c>
      <c r="E208" s="1">
        <v>2</v>
      </c>
      <c r="F208" s="1" t="s">
        <v>60</v>
      </c>
      <c r="G208" s="1" t="s">
        <v>44</v>
      </c>
      <c r="H208" s="1" t="s">
        <v>451</v>
      </c>
      <c r="I208" s="1" t="s">
        <v>444</v>
      </c>
    </row>
    <row r="209" spans="1:9" x14ac:dyDescent="0.25">
      <c r="A209" s="1" t="s">
        <v>405</v>
      </c>
      <c r="B209" s="1"/>
      <c r="C209" s="1" t="s">
        <v>406</v>
      </c>
      <c r="D209" s="1" t="s">
        <v>452</v>
      </c>
      <c r="E209" s="1">
        <v>2</v>
      </c>
      <c r="F209" s="1" t="s">
        <v>60</v>
      </c>
      <c r="G209" s="1" t="s">
        <v>44</v>
      </c>
      <c r="H209" s="1" t="s">
        <v>453</v>
      </c>
      <c r="I209" s="1" t="s">
        <v>444</v>
      </c>
    </row>
    <row r="210" spans="1:9" x14ac:dyDescent="0.25">
      <c r="A210" s="1" t="s">
        <v>405</v>
      </c>
      <c r="B210" s="1"/>
      <c r="C210" s="1" t="s">
        <v>406</v>
      </c>
      <c r="D210" s="1" t="s">
        <v>454</v>
      </c>
      <c r="E210" s="1">
        <v>1</v>
      </c>
      <c r="F210" s="1" t="s">
        <v>60</v>
      </c>
      <c r="G210" s="1" t="s">
        <v>44</v>
      </c>
      <c r="H210" s="1" t="s">
        <v>455</v>
      </c>
      <c r="I210" s="1" t="s">
        <v>105</v>
      </c>
    </row>
    <row r="211" spans="1:9" x14ac:dyDescent="0.25">
      <c r="A211" s="1" t="s">
        <v>405</v>
      </c>
      <c r="B211" s="1"/>
      <c r="C211" s="1" t="s">
        <v>406</v>
      </c>
      <c r="D211" s="1" t="s">
        <v>456</v>
      </c>
      <c r="E211" s="1">
        <v>2</v>
      </c>
      <c r="F211" s="1" t="s">
        <v>60</v>
      </c>
      <c r="G211" s="1" t="s">
        <v>44</v>
      </c>
      <c r="H211" s="1" t="s">
        <v>457</v>
      </c>
      <c r="I211" s="1" t="s">
        <v>444</v>
      </c>
    </row>
    <row r="212" spans="1:9" x14ac:dyDescent="0.25">
      <c r="A212" s="1" t="s">
        <v>405</v>
      </c>
      <c r="B212" s="1"/>
      <c r="C212" s="1" t="s">
        <v>406</v>
      </c>
      <c r="D212" s="1" t="s">
        <v>458</v>
      </c>
      <c r="E212" s="1">
        <v>2</v>
      </c>
      <c r="F212" s="1" t="s">
        <v>60</v>
      </c>
      <c r="G212" s="1" t="s">
        <v>44</v>
      </c>
      <c r="H212" s="1" t="s">
        <v>459</v>
      </c>
      <c r="I212" s="1" t="s">
        <v>444</v>
      </c>
    </row>
    <row r="213" spans="1:9" x14ac:dyDescent="0.25">
      <c r="A213" s="1" t="s">
        <v>405</v>
      </c>
      <c r="B213" s="1"/>
      <c r="C213" s="1" t="s">
        <v>406</v>
      </c>
      <c r="D213" s="1" t="s">
        <v>460</v>
      </c>
      <c r="E213" s="1">
        <v>2</v>
      </c>
      <c r="F213" s="1" t="s">
        <v>60</v>
      </c>
      <c r="G213" s="1" t="s">
        <v>44</v>
      </c>
      <c r="H213" s="1" t="s">
        <v>440</v>
      </c>
      <c r="I213" s="1" t="s">
        <v>444</v>
      </c>
    </row>
    <row r="214" spans="1:9" x14ac:dyDescent="0.25">
      <c r="A214" s="1" t="s">
        <v>405</v>
      </c>
      <c r="B214" s="1"/>
      <c r="C214" s="1" t="s">
        <v>406</v>
      </c>
      <c r="D214" s="1" t="s">
        <v>461</v>
      </c>
      <c r="E214" s="1">
        <v>2</v>
      </c>
      <c r="F214" s="1" t="s">
        <v>60</v>
      </c>
      <c r="G214" s="1" t="s">
        <v>44</v>
      </c>
      <c r="H214" s="1" t="s">
        <v>440</v>
      </c>
      <c r="I214" s="1" t="s">
        <v>444</v>
      </c>
    </row>
    <row r="215" spans="1:9" x14ac:dyDescent="0.25">
      <c r="A215" s="1" t="s">
        <v>405</v>
      </c>
      <c r="B215" s="1"/>
      <c r="C215" s="1" t="s">
        <v>406</v>
      </c>
      <c r="D215" s="1" t="s">
        <v>462</v>
      </c>
      <c r="E215" s="1">
        <v>2</v>
      </c>
      <c r="F215" s="1" t="s">
        <v>60</v>
      </c>
      <c r="G215" s="1" t="s">
        <v>44</v>
      </c>
      <c r="H215" s="1" t="s">
        <v>463</v>
      </c>
      <c r="I215" s="1" t="s">
        <v>444</v>
      </c>
    </row>
    <row r="216" spans="1:9" x14ac:dyDescent="0.25">
      <c r="A216" s="1" t="s">
        <v>405</v>
      </c>
      <c r="B216" s="1"/>
      <c r="C216" s="1" t="s">
        <v>406</v>
      </c>
      <c r="D216" s="1" t="s">
        <v>464</v>
      </c>
      <c r="E216" s="1">
        <v>2</v>
      </c>
      <c r="F216" s="1" t="s">
        <v>60</v>
      </c>
      <c r="G216" s="1" t="s">
        <v>44</v>
      </c>
      <c r="H216" s="1" t="s">
        <v>465</v>
      </c>
      <c r="I216" s="1" t="s">
        <v>444</v>
      </c>
    </row>
    <row r="217" spans="1:9" x14ac:dyDescent="0.25">
      <c r="A217" s="1" t="s">
        <v>405</v>
      </c>
      <c r="B217" s="1"/>
      <c r="C217" s="1" t="s">
        <v>406</v>
      </c>
      <c r="D217" s="1" t="s">
        <v>466</v>
      </c>
      <c r="E217" s="1">
        <v>2</v>
      </c>
      <c r="F217" s="1" t="s">
        <v>60</v>
      </c>
      <c r="G217" s="1" t="s">
        <v>44</v>
      </c>
      <c r="H217" s="1" t="s">
        <v>448</v>
      </c>
      <c r="I217" s="1" t="s">
        <v>444</v>
      </c>
    </row>
    <row r="218" spans="1:9" x14ac:dyDescent="0.25">
      <c r="A218" s="1" t="s">
        <v>405</v>
      </c>
      <c r="B218" s="1"/>
      <c r="C218" s="1" t="s">
        <v>406</v>
      </c>
      <c r="D218" s="1" t="s">
        <v>467</v>
      </c>
      <c r="E218" s="1">
        <v>1</v>
      </c>
      <c r="F218" s="1" t="s">
        <v>60</v>
      </c>
      <c r="G218" s="1" t="s">
        <v>44</v>
      </c>
      <c r="H218" s="1" t="s">
        <v>434</v>
      </c>
      <c r="I218" s="1" t="s">
        <v>105</v>
      </c>
    </row>
    <row r="219" spans="1:9" x14ac:dyDescent="0.25">
      <c r="A219" s="1" t="s">
        <v>405</v>
      </c>
      <c r="B219" s="1"/>
      <c r="C219" s="1" t="s">
        <v>406</v>
      </c>
      <c r="D219" s="1" t="s">
        <v>468</v>
      </c>
      <c r="E219" s="1">
        <v>1</v>
      </c>
      <c r="F219" s="1" t="s">
        <v>60</v>
      </c>
      <c r="G219" s="1" t="s">
        <v>44</v>
      </c>
      <c r="H219" s="1" t="s">
        <v>434</v>
      </c>
      <c r="I219" s="1" t="s">
        <v>105</v>
      </c>
    </row>
    <row r="220" spans="1:9" x14ac:dyDescent="0.25">
      <c r="A220" s="1" t="s">
        <v>405</v>
      </c>
      <c r="B220" s="1"/>
      <c r="C220" s="1" t="s">
        <v>406</v>
      </c>
      <c r="D220" s="1" t="s">
        <v>469</v>
      </c>
      <c r="E220" s="1">
        <v>1</v>
      </c>
      <c r="F220" s="1" t="s">
        <v>60</v>
      </c>
      <c r="G220" s="1" t="s">
        <v>44</v>
      </c>
      <c r="H220" s="1" t="s">
        <v>170</v>
      </c>
      <c r="I220" s="1" t="s">
        <v>105</v>
      </c>
    </row>
    <row r="221" spans="1:9" x14ac:dyDescent="0.25">
      <c r="A221" s="1" t="s">
        <v>405</v>
      </c>
      <c r="B221" s="1"/>
      <c r="C221" s="1" t="s">
        <v>406</v>
      </c>
      <c r="D221" s="1" t="s">
        <v>470</v>
      </c>
      <c r="E221" s="1">
        <v>1</v>
      </c>
      <c r="F221" s="1" t="s">
        <v>60</v>
      </c>
      <c r="G221" s="1" t="s">
        <v>44</v>
      </c>
      <c r="H221" s="1" t="s">
        <v>471</v>
      </c>
      <c r="I221" s="1" t="s">
        <v>105</v>
      </c>
    </row>
    <row r="222" spans="1:9" x14ac:dyDescent="0.25">
      <c r="A222" s="1" t="s">
        <v>405</v>
      </c>
      <c r="B222" s="1"/>
      <c r="C222" s="1" t="s">
        <v>324</v>
      </c>
      <c r="D222" s="1" t="s">
        <v>472</v>
      </c>
      <c r="E222" s="1">
        <v>2</v>
      </c>
      <c r="F222" s="1" t="s">
        <v>29</v>
      </c>
      <c r="G222" s="1" t="s">
        <v>39</v>
      </c>
      <c r="I222" s="1" t="s">
        <v>14</v>
      </c>
    </row>
    <row r="223" spans="1:9" x14ac:dyDescent="0.25">
      <c r="A223" s="1" t="s">
        <v>473</v>
      </c>
      <c r="B223" s="1"/>
      <c r="C223" s="1" t="s">
        <v>474</v>
      </c>
      <c r="D223" s="1" t="s">
        <v>475</v>
      </c>
      <c r="E223" s="1">
        <v>1</v>
      </c>
      <c r="F223" s="1" t="s">
        <v>29</v>
      </c>
      <c r="G223" s="1" t="s">
        <v>39</v>
      </c>
      <c r="I223" s="1" t="s">
        <v>14</v>
      </c>
    </row>
    <row r="224" spans="1:9" x14ac:dyDescent="0.25">
      <c r="A224" s="1" t="s">
        <v>473</v>
      </c>
      <c r="B224" s="1"/>
      <c r="C224" s="1" t="s">
        <v>324</v>
      </c>
      <c r="D224" s="1" t="s">
        <v>476</v>
      </c>
      <c r="E224" s="1">
        <v>2</v>
      </c>
      <c r="F224" s="1" t="s">
        <v>60</v>
      </c>
      <c r="G224" s="1" t="s">
        <v>39</v>
      </c>
      <c r="H224" s="1" t="s">
        <v>170</v>
      </c>
      <c r="I224" s="1" t="s">
        <v>477</v>
      </c>
    </row>
    <row r="225" spans="1:9" x14ac:dyDescent="0.25">
      <c r="A225" s="1" t="s">
        <v>473</v>
      </c>
      <c r="B225" s="1"/>
      <c r="C225" s="1" t="s">
        <v>474</v>
      </c>
      <c r="D225" s="1" t="s">
        <v>478</v>
      </c>
      <c r="E225" s="1">
        <v>2</v>
      </c>
      <c r="F225" s="1" t="s">
        <v>29</v>
      </c>
      <c r="G225" s="1" t="s">
        <v>39</v>
      </c>
      <c r="I225" s="1" t="s">
        <v>14</v>
      </c>
    </row>
    <row r="226" spans="1:9" x14ac:dyDescent="0.25">
      <c r="A226" s="1" t="s">
        <v>479</v>
      </c>
      <c r="B226" s="1"/>
      <c r="C226" s="1" t="s">
        <v>480</v>
      </c>
      <c r="D226" s="1" t="s">
        <v>481</v>
      </c>
      <c r="E226" s="1">
        <v>3</v>
      </c>
      <c r="F226" s="1" t="s">
        <v>29</v>
      </c>
      <c r="G226" s="1" t="s">
        <v>39</v>
      </c>
      <c r="I226" s="1" t="s">
        <v>14</v>
      </c>
    </row>
    <row r="227" spans="1:9" x14ac:dyDescent="0.25">
      <c r="A227" s="1" t="s">
        <v>479</v>
      </c>
      <c r="B227" s="2" t="s">
        <v>304</v>
      </c>
      <c r="C227" s="1" t="s">
        <v>108</v>
      </c>
      <c r="D227" s="3" t="s">
        <v>482</v>
      </c>
      <c r="E227" s="1">
        <v>1</v>
      </c>
      <c r="F227" s="1" t="s">
        <v>43</v>
      </c>
      <c r="G227" s="1" t="s">
        <v>44</v>
      </c>
      <c r="H227" s="1" t="s">
        <v>483</v>
      </c>
      <c r="I227" s="1" t="s">
        <v>14</v>
      </c>
    </row>
    <row r="228" spans="1:9" x14ac:dyDescent="0.25">
      <c r="A228" s="1" t="s">
        <v>479</v>
      </c>
      <c r="B228" s="1"/>
      <c r="C228" s="1" t="s">
        <v>480</v>
      </c>
      <c r="D228" s="1" t="s">
        <v>484</v>
      </c>
      <c r="E228" s="1">
        <v>10</v>
      </c>
      <c r="F228" s="1" t="s">
        <v>29</v>
      </c>
      <c r="G228" s="1" t="s">
        <v>39</v>
      </c>
      <c r="I228" s="1" t="s">
        <v>14</v>
      </c>
    </row>
    <row r="229" spans="1:9" x14ac:dyDescent="0.25">
      <c r="A229" s="1" t="s">
        <v>485</v>
      </c>
      <c r="B229" s="1"/>
      <c r="C229" s="1"/>
      <c r="D229" s="1" t="s">
        <v>32</v>
      </c>
      <c r="E229" s="1">
        <v>2</v>
      </c>
      <c r="F229" s="1" t="s">
        <v>32</v>
      </c>
      <c r="G229" s="1" t="s">
        <v>33</v>
      </c>
      <c r="I229" s="1" t="s">
        <v>486</v>
      </c>
    </row>
    <row r="230" spans="1:9" x14ac:dyDescent="0.25">
      <c r="A230" s="1" t="s">
        <v>487</v>
      </c>
      <c r="B230" s="1"/>
      <c r="C230" s="1"/>
      <c r="D230" s="1" t="s">
        <v>32</v>
      </c>
      <c r="E230" s="1">
        <v>1</v>
      </c>
      <c r="F230" s="1" t="s">
        <v>32</v>
      </c>
      <c r="G230" s="1" t="s">
        <v>91</v>
      </c>
      <c r="I230" s="1" t="s">
        <v>488</v>
      </c>
    </row>
    <row r="231" spans="1:9" x14ac:dyDescent="0.25">
      <c r="A231" s="1" t="s">
        <v>489</v>
      </c>
      <c r="B231" s="1"/>
      <c r="C231" s="1" t="s">
        <v>58</v>
      </c>
      <c r="D231" s="1" t="s">
        <v>490</v>
      </c>
      <c r="E231" s="1">
        <v>1</v>
      </c>
      <c r="F231" s="1" t="s">
        <v>29</v>
      </c>
      <c r="G231" s="1" t="s">
        <v>13</v>
      </c>
      <c r="I231" s="1" t="s">
        <v>491</v>
      </c>
    </row>
    <row r="232" spans="1:9" x14ac:dyDescent="0.25">
      <c r="A232" s="1" t="s">
        <v>489</v>
      </c>
      <c r="B232" s="1"/>
      <c r="C232" s="1" t="s">
        <v>58</v>
      </c>
      <c r="D232" s="1" t="s">
        <v>492</v>
      </c>
      <c r="E232" s="1">
        <v>1</v>
      </c>
      <c r="F232" s="1" t="s">
        <v>29</v>
      </c>
      <c r="G232" s="1" t="s">
        <v>13</v>
      </c>
      <c r="I232" s="1" t="s">
        <v>491</v>
      </c>
    </row>
    <row r="233" spans="1:9" x14ac:dyDescent="0.25">
      <c r="A233" s="1" t="s">
        <v>489</v>
      </c>
      <c r="B233" s="1"/>
      <c r="C233" s="1" t="s">
        <v>58</v>
      </c>
      <c r="D233" s="1" t="s">
        <v>493</v>
      </c>
      <c r="E233" s="1">
        <v>1</v>
      </c>
      <c r="F233" s="1" t="s">
        <v>29</v>
      </c>
      <c r="G233" s="1" t="s">
        <v>13</v>
      </c>
      <c r="I233" s="1" t="s">
        <v>491</v>
      </c>
    </row>
    <row r="234" spans="1:9" x14ac:dyDescent="0.25">
      <c r="A234" s="1" t="s">
        <v>489</v>
      </c>
      <c r="B234" s="1"/>
      <c r="C234" s="1" t="s">
        <v>58</v>
      </c>
      <c r="D234" s="1" t="s">
        <v>494</v>
      </c>
      <c r="E234" s="1">
        <v>1</v>
      </c>
      <c r="F234" s="1" t="s">
        <v>29</v>
      </c>
      <c r="G234" s="1" t="s">
        <v>13</v>
      </c>
      <c r="I234" s="1" t="s">
        <v>491</v>
      </c>
    </row>
    <row r="235" spans="1:9" x14ac:dyDescent="0.25">
      <c r="A235" s="1" t="s">
        <v>495</v>
      </c>
      <c r="B235" s="1"/>
      <c r="C235" s="1"/>
      <c r="D235" s="1" t="s">
        <v>496</v>
      </c>
      <c r="E235" s="1">
        <v>1</v>
      </c>
      <c r="F235" s="1" t="s">
        <v>16</v>
      </c>
      <c r="G235" s="1" t="s">
        <v>17</v>
      </c>
      <c r="I235" s="1" t="s">
        <v>497</v>
      </c>
    </row>
    <row r="236" spans="1:9" x14ac:dyDescent="0.25">
      <c r="A236" s="1" t="s">
        <v>495</v>
      </c>
      <c r="B236" s="1"/>
      <c r="C236" s="1" t="s">
        <v>58</v>
      </c>
      <c r="D236" s="1" t="s">
        <v>498</v>
      </c>
      <c r="E236" s="1">
        <v>1</v>
      </c>
      <c r="F236" s="1" t="s">
        <v>60</v>
      </c>
      <c r="G236" s="1" t="s">
        <v>39</v>
      </c>
      <c r="H236" s="1" t="s">
        <v>61</v>
      </c>
      <c r="I236" s="1" t="s">
        <v>499</v>
      </c>
    </row>
    <row r="237" spans="1:9" x14ac:dyDescent="0.25">
      <c r="A237" s="1" t="s">
        <v>495</v>
      </c>
      <c r="B237" s="1"/>
      <c r="C237" s="1" t="s">
        <v>58</v>
      </c>
      <c r="D237" s="1" t="s">
        <v>500</v>
      </c>
      <c r="E237" s="1">
        <v>5</v>
      </c>
      <c r="F237" s="1" t="s">
        <v>60</v>
      </c>
      <c r="G237" s="1" t="s">
        <v>39</v>
      </c>
      <c r="H237" s="1" t="s">
        <v>501</v>
      </c>
      <c r="I237" s="1" t="s">
        <v>502</v>
      </c>
    </row>
    <row r="238" spans="1:9" x14ac:dyDescent="0.25">
      <c r="A238" s="1" t="s">
        <v>503</v>
      </c>
      <c r="B238" s="1"/>
      <c r="C238" s="1" t="s">
        <v>504</v>
      </c>
      <c r="D238" s="1" t="s">
        <v>505</v>
      </c>
      <c r="E238" s="1">
        <v>1</v>
      </c>
      <c r="F238" s="1" t="s">
        <v>29</v>
      </c>
      <c r="G238" s="1" t="s">
        <v>152</v>
      </c>
      <c r="I238" s="1" t="s">
        <v>14</v>
      </c>
    </row>
    <row r="239" spans="1:9" x14ac:dyDescent="0.25">
      <c r="A239" s="1" t="s">
        <v>506</v>
      </c>
      <c r="B239" s="1"/>
      <c r="C239" s="1" t="s">
        <v>58</v>
      </c>
      <c r="D239" s="1" t="s">
        <v>507</v>
      </c>
      <c r="E239" s="1">
        <v>2</v>
      </c>
      <c r="F239" s="1" t="s">
        <v>60</v>
      </c>
      <c r="G239" s="1" t="s">
        <v>39</v>
      </c>
      <c r="H239" s="1" t="s">
        <v>508</v>
      </c>
      <c r="I239" s="1" t="s">
        <v>105</v>
      </c>
    </row>
    <row r="240" spans="1:9" x14ac:dyDescent="0.25">
      <c r="A240" s="1" t="s">
        <v>506</v>
      </c>
      <c r="B240" s="1"/>
      <c r="C240" s="1" t="s">
        <v>58</v>
      </c>
      <c r="D240" s="1" t="s">
        <v>509</v>
      </c>
      <c r="E240" s="1">
        <v>2</v>
      </c>
      <c r="F240" s="1" t="s">
        <v>60</v>
      </c>
      <c r="G240" s="1" t="s">
        <v>39</v>
      </c>
      <c r="H240" s="1" t="s">
        <v>510</v>
      </c>
      <c r="I240" s="1" t="s">
        <v>105</v>
      </c>
    </row>
    <row r="241" spans="1:9" x14ac:dyDescent="0.25">
      <c r="A241" s="1" t="s">
        <v>506</v>
      </c>
      <c r="B241" s="1"/>
      <c r="C241" s="1" t="s">
        <v>58</v>
      </c>
      <c r="D241" s="1" t="s">
        <v>511</v>
      </c>
      <c r="E241" s="1">
        <v>2</v>
      </c>
      <c r="F241" s="1" t="s">
        <v>60</v>
      </c>
      <c r="G241" s="1" t="s">
        <v>39</v>
      </c>
      <c r="H241" s="1" t="s">
        <v>512</v>
      </c>
      <c r="I241" s="1" t="s">
        <v>105</v>
      </c>
    </row>
    <row r="242" spans="1:9" x14ac:dyDescent="0.25">
      <c r="A242" s="1" t="s">
        <v>506</v>
      </c>
      <c r="B242" s="1"/>
      <c r="C242" s="1" t="s">
        <v>108</v>
      </c>
      <c r="D242" s="1" t="s">
        <v>513</v>
      </c>
      <c r="E242" s="1">
        <v>2</v>
      </c>
      <c r="F242" s="1" t="s">
        <v>60</v>
      </c>
      <c r="G242" s="1" t="s">
        <v>39</v>
      </c>
      <c r="H242" s="1" t="s">
        <v>514</v>
      </c>
      <c r="I242" s="1" t="s">
        <v>515</v>
      </c>
    </row>
    <row r="243" spans="1:9" x14ac:dyDescent="0.25">
      <c r="A243" s="1" t="s">
        <v>506</v>
      </c>
      <c r="B243" s="1"/>
      <c r="C243" s="1" t="s">
        <v>108</v>
      </c>
      <c r="D243" s="1" t="s">
        <v>516</v>
      </c>
      <c r="E243" s="1">
        <v>2</v>
      </c>
      <c r="F243" s="1" t="s">
        <v>60</v>
      </c>
      <c r="G243" s="1" t="s">
        <v>39</v>
      </c>
      <c r="H243" s="1" t="s">
        <v>517</v>
      </c>
      <c r="I243" s="1" t="s">
        <v>515</v>
      </c>
    </row>
    <row r="244" spans="1:9" x14ac:dyDescent="0.25">
      <c r="A244" s="1" t="s">
        <v>518</v>
      </c>
      <c r="B244" s="1"/>
      <c r="C244" s="1" t="s">
        <v>58</v>
      </c>
      <c r="D244" s="1" t="s">
        <v>519</v>
      </c>
      <c r="E244" s="1">
        <v>1</v>
      </c>
      <c r="F244" s="1" t="s">
        <v>29</v>
      </c>
      <c r="G244" s="1" t="s">
        <v>152</v>
      </c>
      <c r="I244" s="1" t="s">
        <v>14</v>
      </c>
    </row>
    <row r="245" spans="1:9" x14ac:dyDescent="0.25">
      <c r="A245" s="1" t="s">
        <v>520</v>
      </c>
      <c r="B245" s="1"/>
      <c r="C245" s="1"/>
      <c r="D245" s="1" t="s">
        <v>521</v>
      </c>
      <c r="E245" s="1">
        <v>1</v>
      </c>
      <c r="F245" s="1" t="s">
        <v>12</v>
      </c>
      <c r="G245" s="1" t="s">
        <v>21</v>
      </c>
      <c r="I245" s="1" t="s">
        <v>522</v>
      </c>
    </row>
    <row r="246" spans="1:9" x14ac:dyDescent="0.25">
      <c r="A246" s="1" t="s">
        <v>523</v>
      </c>
      <c r="B246" s="1"/>
      <c r="C246" s="1" t="s">
        <v>524</v>
      </c>
      <c r="D246" s="1" t="s">
        <v>525</v>
      </c>
      <c r="E246" s="1">
        <v>2</v>
      </c>
      <c r="F246" s="1" t="s">
        <v>60</v>
      </c>
      <c r="G246" s="1" t="s">
        <v>152</v>
      </c>
      <c r="H246" s="1" t="s">
        <v>526</v>
      </c>
      <c r="I246" s="1" t="s">
        <v>14</v>
      </c>
    </row>
    <row r="247" spans="1:9" x14ac:dyDescent="0.25">
      <c r="A247" s="1" t="s">
        <v>523</v>
      </c>
      <c r="B247" s="1"/>
      <c r="C247" s="1" t="s">
        <v>524</v>
      </c>
      <c r="D247" s="1" t="s">
        <v>527</v>
      </c>
      <c r="E247" s="1">
        <v>3</v>
      </c>
      <c r="F247" s="1" t="s">
        <v>60</v>
      </c>
      <c r="G247" s="1" t="s">
        <v>152</v>
      </c>
      <c r="H247" s="1" t="s">
        <v>512</v>
      </c>
      <c r="I247" s="1" t="s">
        <v>14</v>
      </c>
    </row>
    <row r="248" spans="1:9" x14ac:dyDescent="0.25">
      <c r="A248" s="1" t="s">
        <v>523</v>
      </c>
      <c r="B248" s="1"/>
      <c r="C248" s="1" t="s">
        <v>524</v>
      </c>
      <c r="D248" s="1" t="s">
        <v>528</v>
      </c>
      <c r="E248" s="1">
        <v>2</v>
      </c>
      <c r="F248" s="1" t="s">
        <v>60</v>
      </c>
      <c r="G248" s="1" t="s">
        <v>152</v>
      </c>
      <c r="H248" s="1" t="s">
        <v>529</v>
      </c>
      <c r="I248" s="1" t="s">
        <v>14</v>
      </c>
    </row>
    <row r="249" spans="1:9" x14ac:dyDescent="0.25">
      <c r="A249" s="1" t="s">
        <v>530</v>
      </c>
      <c r="B249" s="1"/>
      <c r="C249" s="1"/>
      <c r="D249" s="1" t="s">
        <v>531</v>
      </c>
      <c r="E249" s="1">
        <v>1</v>
      </c>
      <c r="F249" s="1" t="s">
        <v>16</v>
      </c>
      <c r="G249" s="1" t="s">
        <v>33</v>
      </c>
      <c r="I249" s="1" t="s">
        <v>532</v>
      </c>
    </row>
    <row r="250" spans="1:9" x14ac:dyDescent="0.25">
      <c r="A250" s="1" t="s">
        <v>533</v>
      </c>
      <c r="B250" s="2" t="s">
        <v>107</v>
      </c>
      <c r="C250" s="1" t="s">
        <v>108</v>
      </c>
      <c r="D250" s="3" t="s">
        <v>534</v>
      </c>
      <c r="E250" s="1">
        <v>1</v>
      </c>
      <c r="F250" s="1" t="s">
        <v>43</v>
      </c>
      <c r="G250" s="1" t="s">
        <v>44</v>
      </c>
      <c r="H250" s="1" t="s">
        <v>535</v>
      </c>
      <c r="I250" s="1" t="s">
        <v>536</v>
      </c>
    </row>
    <row r="251" spans="1:9" x14ac:dyDescent="0.25">
      <c r="A251" s="1" t="s">
        <v>533</v>
      </c>
      <c r="B251" s="1"/>
      <c r="C251" s="1" t="s">
        <v>537</v>
      </c>
      <c r="D251" s="3" t="s">
        <v>538</v>
      </c>
      <c r="E251" s="1">
        <v>1</v>
      </c>
      <c r="F251" s="1" t="s">
        <v>43</v>
      </c>
      <c r="G251" s="1" t="s">
        <v>44</v>
      </c>
      <c r="H251" s="1" t="s">
        <v>539</v>
      </c>
      <c r="I251" s="1" t="s">
        <v>540</v>
      </c>
    </row>
    <row r="252" spans="1:9" x14ac:dyDescent="0.25">
      <c r="A252" s="1" t="s">
        <v>533</v>
      </c>
      <c r="B252" s="1"/>
      <c r="C252" s="1" t="s">
        <v>537</v>
      </c>
      <c r="D252" s="3" t="s">
        <v>541</v>
      </c>
      <c r="E252" s="1">
        <v>1</v>
      </c>
      <c r="F252" s="1" t="s">
        <v>43</v>
      </c>
      <c r="G252" s="1" t="s">
        <v>44</v>
      </c>
      <c r="H252" s="1" t="s">
        <v>542</v>
      </c>
      <c r="I252" s="1" t="s">
        <v>540</v>
      </c>
    </row>
    <row r="253" spans="1:9" x14ac:dyDescent="0.25">
      <c r="A253" s="1" t="s">
        <v>533</v>
      </c>
      <c r="B253" s="1"/>
      <c r="C253" s="1" t="s">
        <v>108</v>
      </c>
      <c r="D253" s="3" t="s">
        <v>301</v>
      </c>
      <c r="E253" s="1">
        <v>1</v>
      </c>
      <c r="F253" s="1" t="s">
        <v>43</v>
      </c>
      <c r="G253" s="1" t="s">
        <v>44</v>
      </c>
      <c r="H253" s="1" t="s">
        <v>303</v>
      </c>
      <c r="I253" s="1" t="s">
        <v>540</v>
      </c>
    </row>
    <row r="254" spans="1:9" x14ac:dyDescent="0.25">
      <c r="A254" s="1" t="s">
        <v>533</v>
      </c>
      <c r="B254" s="1"/>
      <c r="C254" s="1" t="s">
        <v>108</v>
      </c>
      <c r="D254" s="3" t="s">
        <v>543</v>
      </c>
      <c r="E254" s="1">
        <v>1</v>
      </c>
      <c r="F254" s="1" t="s">
        <v>43</v>
      </c>
      <c r="G254" s="1" t="s">
        <v>44</v>
      </c>
      <c r="H254" s="1" t="s">
        <v>544</v>
      </c>
      <c r="I254" s="1" t="s">
        <v>540</v>
      </c>
    </row>
    <row r="255" spans="1:9" x14ac:dyDescent="0.25">
      <c r="A255" s="1" t="s">
        <v>533</v>
      </c>
      <c r="B255" s="1"/>
      <c r="C255" s="1" t="s">
        <v>545</v>
      </c>
      <c r="D255" s="3" t="s">
        <v>546</v>
      </c>
      <c r="E255" s="1">
        <v>1</v>
      </c>
      <c r="F255" s="1" t="s">
        <v>43</v>
      </c>
      <c r="G255" s="1" t="s">
        <v>44</v>
      </c>
      <c r="H255" s="1" t="s">
        <v>547</v>
      </c>
      <c r="I255" s="1" t="s">
        <v>536</v>
      </c>
    </row>
    <row r="256" spans="1:9" x14ac:dyDescent="0.25">
      <c r="A256" s="1" t="s">
        <v>533</v>
      </c>
      <c r="B256" s="2" t="s">
        <v>548</v>
      </c>
      <c r="C256" s="1"/>
      <c r="D256" s="3" t="s">
        <v>549</v>
      </c>
      <c r="E256" s="1">
        <v>1</v>
      </c>
      <c r="F256" s="1" t="s">
        <v>43</v>
      </c>
      <c r="G256" s="1" t="s">
        <v>44</v>
      </c>
      <c r="I256" s="1" t="s">
        <v>550</v>
      </c>
    </row>
    <row r="257" spans="1:9" x14ac:dyDescent="0.25">
      <c r="A257" s="1" t="s">
        <v>533</v>
      </c>
      <c r="B257" s="2" t="s">
        <v>551</v>
      </c>
      <c r="C257" s="1"/>
      <c r="D257" s="3" t="s">
        <v>552</v>
      </c>
      <c r="E257" s="1">
        <v>1</v>
      </c>
      <c r="F257" s="1" t="s">
        <v>43</v>
      </c>
      <c r="G257" s="1" t="s">
        <v>44</v>
      </c>
      <c r="I257" s="1" t="s">
        <v>553</v>
      </c>
    </row>
    <row r="258" spans="1:9" x14ac:dyDescent="0.25">
      <c r="A258" s="1" t="s">
        <v>554</v>
      </c>
      <c r="B258" s="1"/>
      <c r="C258" s="1"/>
      <c r="D258" s="1" t="s">
        <v>555</v>
      </c>
      <c r="E258" s="1">
        <v>2</v>
      </c>
      <c r="F258" s="1" t="s">
        <v>16</v>
      </c>
      <c r="G258" s="1" t="s">
        <v>17</v>
      </c>
      <c r="H258" s="1" t="s">
        <v>556</v>
      </c>
      <c r="I258" s="1" t="s">
        <v>557</v>
      </c>
    </row>
    <row r="259" spans="1:9" x14ac:dyDescent="0.25">
      <c r="A259" s="1" t="s">
        <v>558</v>
      </c>
      <c r="B259" s="1"/>
      <c r="C259" s="1" t="s">
        <v>559</v>
      </c>
      <c r="D259" s="1" t="s">
        <v>560</v>
      </c>
      <c r="E259" s="1">
        <v>3</v>
      </c>
      <c r="F259" s="1" t="s">
        <v>60</v>
      </c>
      <c r="G259" s="1" t="s">
        <v>39</v>
      </c>
      <c r="H259" s="1" t="s">
        <v>561</v>
      </c>
      <c r="I259" s="1" t="s">
        <v>14</v>
      </c>
    </row>
    <row r="260" spans="1:9" x14ac:dyDescent="0.25">
      <c r="A260" s="1" t="s">
        <v>558</v>
      </c>
      <c r="B260" s="1"/>
      <c r="C260" s="1" t="s">
        <v>88</v>
      </c>
      <c r="D260" s="1" t="s">
        <v>562</v>
      </c>
      <c r="E260" s="1">
        <v>2</v>
      </c>
      <c r="F260" s="1" t="s">
        <v>60</v>
      </c>
      <c r="G260" s="1" t="s">
        <v>21</v>
      </c>
      <c r="H260" s="1" t="s">
        <v>417</v>
      </c>
      <c r="I260" s="1" t="s">
        <v>14</v>
      </c>
    </row>
    <row r="261" spans="1:9" x14ac:dyDescent="0.25">
      <c r="A261" s="1" t="s">
        <v>558</v>
      </c>
      <c r="B261" s="1"/>
      <c r="C261" s="1" t="s">
        <v>232</v>
      </c>
      <c r="D261" s="1" t="s">
        <v>563</v>
      </c>
      <c r="E261" s="1">
        <v>1</v>
      </c>
      <c r="F261" s="1" t="s">
        <v>60</v>
      </c>
      <c r="G261" s="1" t="s">
        <v>39</v>
      </c>
      <c r="H261" s="1" t="s">
        <v>64</v>
      </c>
      <c r="I261" s="1" t="s">
        <v>14</v>
      </c>
    </row>
    <row r="262" spans="1:9" x14ac:dyDescent="0.25">
      <c r="A262" s="1" t="s">
        <v>558</v>
      </c>
      <c r="B262" s="1"/>
      <c r="C262" s="1" t="s">
        <v>324</v>
      </c>
      <c r="D262" s="1" t="s">
        <v>564</v>
      </c>
      <c r="E262" s="1">
        <v>1</v>
      </c>
      <c r="F262" s="1" t="s">
        <v>60</v>
      </c>
      <c r="G262" s="1" t="s">
        <v>39</v>
      </c>
      <c r="H262" s="1" t="s">
        <v>565</v>
      </c>
      <c r="I262" s="1" t="s">
        <v>14</v>
      </c>
    </row>
    <row r="263" spans="1:9" x14ac:dyDescent="0.25">
      <c r="A263" s="1" t="s">
        <v>558</v>
      </c>
      <c r="B263" s="1"/>
      <c r="C263" s="1" t="s">
        <v>566</v>
      </c>
      <c r="D263" s="1" t="s">
        <v>567</v>
      </c>
      <c r="E263" s="1">
        <v>1</v>
      </c>
      <c r="F263" s="1" t="s">
        <v>60</v>
      </c>
      <c r="G263" s="1" t="s">
        <v>39</v>
      </c>
      <c r="H263" s="1" t="s">
        <v>568</v>
      </c>
      <c r="I263" s="1" t="s">
        <v>14</v>
      </c>
    </row>
    <row r="264" spans="1:9" x14ac:dyDescent="0.25">
      <c r="A264" s="1" t="s">
        <v>558</v>
      </c>
      <c r="B264" s="1"/>
      <c r="C264" s="1"/>
      <c r="D264" s="1" t="s">
        <v>569</v>
      </c>
      <c r="E264" s="1">
        <v>1</v>
      </c>
      <c r="F264" s="1" t="s">
        <v>16</v>
      </c>
      <c r="G264" s="1" t="s">
        <v>21</v>
      </c>
      <c r="I264" s="1" t="s">
        <v>14</v>
      </c>
    </row>
    <row r="265" spans="1:9" x14ac:dyDescent="0.25">
      <c r="A265" s="1" t="s">
        <v>558</v>
      </c>
      <c r="B265" s="1"/>
      <c r="C265" s="1"/>
      <c r="D265" s="1" t="s">
        <v>570</v>
      </c>
      <c r="E265" s="1">
        <v>1</v>
      </c>
      <c r="F265" s="1" t="s">
        <v>97</v>
      </c>
      <c r="G265" s="1" t="s">
        <v>39</v>
      </c>
      <c r="I265" s="1" t="s">
        <v>14</v>
      </c>
    </row>
    <row r="266" spans="1:9" x14ac:dyDescent="0.25">
      <c r="A266" s="1" t="s">
        <v>558</v>
      </c>
      <c r="B266" s="1"/>
      <c r="C266" s="1"/>
      <c r="D266" s="1" t="s">
        <v>571</v>
      </c>
      <c r="E266" s="1">
        <v>1</v>
      </c>
      <c r="F266" s="1" t="s">
        <v>97</v>
      </c>
      <c r="G266" s="1" t="s">
        <v>39</v>
      </c>
      <c r="I266" s="1" t="s">
        <v>14</v>
      </c>
    </row>
    <row r="267" spans="1:9" x14ac:dyDescent="0.25">
      <c r="A267" s="1" t="s">
        <v>558</v>
      </c>
      <c r="B267" s="1"/>
      <c r="C267" s="1"/>
      <c r="D267" s="1" t="s">
        <v>572</v>
      </c>
      <c r="E267" s="1">
        <v>1</v>
      </c>
      <c r="F267" s="1" t="s">
        <v>16</v>
      </c>
      <c r="G267" s="1" t="s">
        <v>21</v>
      </c>
      <c r="I267" s="1" t="s">
        <v>14</v>
      </c>
    </row>
    <row r="268" spans="1:9" x14ac:dyDescent="0.25">
      <c r="A268" s="1" t="s">
        <v>558</v>
      </c>
      <c r="B268" s="1"/>
      <c r="C268" s="1"/>
      <c r="D268" s="1" t="s">
        <v>335</v>
      </c>
      <c r="E268" s="1">
        <v>1</v>
      </c>
      <c r="F268" s="1" t="s">
        <v>16</v>
      </c>
      <c r="G268" s="1" t="s">
        <v>21</v>
      </c>
      <c r="I268" s="1" t="s">
        <v>14</v>
      </c>
    </row>
    <row r="269" spans="1:9" x14ac:dyDescent="0.25">
      <c r="A269" s="1" t="s">
        <v>558</v>
      </c>
      <c r="B269" s="1"/>
      <c r="C269" s="1"/>
      <c r="D269" s="1" t="s">
        <v>95</v>
      </c>
      <c r="E269" s="1">
        <v>9</v>
      </c>
      <c r="F269" s="1" t="s">
        <v>16</v>
      </c>
      <c r="G269" s="1" t="s">
        <v>21</v>
      </c>
      <c r="I269" s="1" t="s">
        <v>14</v>
      </c>
    </row>
    <row r="270" spans="1:9" x14ac:dyDescent="0.25">
      <c r="A270" s="1" t="s">
        <v>558</v>
      </c>
      <c r="B270" s="1"/>
      <c r="C270" s="1"/>
      <c r="D270" s="1" t="s">
        <v>573</v>
      </c>
      <c r="E270" s="1">
        <v>1</v>
      </c>
      <c r="F270" s="1" t="s">
        <v>16</v>
      </c>
      <c r="G270" s="1" t="s">
        <v>21</v>
      </c>
      <c r="I270" s="1" t="s">
        <v>14</v>
      </c>
    </row>
    <row r="271" spans="1:9" x14ac:dyDescent="0.25">
      <c r="A271" s="1" t="s">
        <v>558</v>
      </c>
      <c r="B271" s="1"/>
      <c r="C271" s="1"/>
      <c r="D271" s="1" t="s">
        <v>574</v>
      </c>
      <c r="E271" s="1">
        <v>2</v>
      </c>
      <c r="F271" s="1" t="s">
        <v>16</v>
      </c>
      <c r="G271" s="1" t="s">
        <v>21</v>
      </c>
      <c r="I271" s="1" t="s">
        <v>14</v>
      </c>
    </row>
    <row r="272" spans="1:9" x14ac:dyDescent="0.25">
      <c r="A272" s="1" t="s">
        <v>558</v>
      </c>
      <c r="B272" s="1"/>
      <c r="C272" s="1"/>
      <c r="D272" s="1" t="s">
        <v>575</v>
      </c>
      <c r="E272" s="1">
        <v>1</v>
      </c>
      <c r="F272" s="1" t="s">
        <v>97</v>
      </c>
      <c r="G272" s="1" t="s">
        <v>21</v>
      </c>
      <c r="I272" s="1" t="s">
        <v>14</v>
      </c>
    </row>
    <row r="273" spans="1:9" x14ac:dyDescent="0.25">
      <c r="A273" s="1" t="s">
        <v>558</v>
      </c>
      <c r="B273" s="1"/>
      <c r="C273" s="1"/>
      <c r="D273" s="1" t="s">
        <v>32</v>
      </c>
      <c r="E273" s="1">
        <v>2</v>
      </c>
      <c r="F273" s="1" t="s">
        <v>32</v>
      </c>
      <c r="G273" s="1" t="s">
        <v>91</v>
      </c>
      <c r="I273" s="1" t="s">
        <v>576</v>
      </c>
    </row>
    <row r="274" spans="1:9" x14ac:dyDescent="0.25">
      <c r="A274" s="1" t="s">
        <v>558</v>
      </c>
      <c r="B274" s="1"/>
      <c r="C274" s="1" t="s">
        <v>88</v>
      </c>
      <c r="D274" s="1" t="s">
        <v>577</v>
      </c>
      <c r="E274" s="1">
        <v>1</v>
      </c>
      <c r="F274" s="1" t="s">
        <v>60</v>
      </c>
      <c r="G274" s="1" t="s">
        <v>33</v>
      </c>
      <c r="H274" s="1" t="s">
        <v>578</v>
      </c>
      <c r="I274" s="1" t="s">
        <v>579</v>
      </c>
    </row>
    <row r="275" spans="1:9" x14ac:dyDescent="0.25">
      <c r="A275" s="1" t="s">
        <v>580</v>
      </c>
      <c r="B275" s="1"/>
      <c r="C275" s="1" t="s">
        <v>58</v>
      </c>
      <c r="D275" s="3" t="s">
        <v>581</v>
      </c>
      <c r="E275" s="1">
        <v>3</v>
      </c>
      <c r="F275" s="1" t="s">
        <v>43</v>
      </c>
      <c r="G275" s="1" t="s">
        <v>39</v>
      </c>
      <c r="H275" s="1" t="s">
        <v>334</v>
      </c>
      <c r="I275" s="1" t="s">
        <v>582</v>
      </c>
    </row>
    <row r="276" spans="1:9" x14ac:dyDescent="0.25">
      <c r="A276" s="1" t="s">
        <v>583</v>
      </c>
      <c r="B276" s="1"/>
      <c r="C276" s="1"/>
      <c r="D276" s="1" t="s">
        <v>584</v>
      </c>
      <c r="E276" s="1">
        <v>1</v>
      </c>
      <c r="F276" s="1" t="s">
        <v>16</v>
      </c>
      <c r="G276" s="1" t="s">
        <v>17</v>
      </c>
      <c r="I276" s="1" t="s">
        <v>585</v>
      </c>
    </row>
    <row r="277" spans="1:9" x14ac:dyDescent="0.25">
      <c r="A277" s="1" t="s">
        <v>583</v>
      </c>
      <c r="B277" s="1"/>
      <c r="C277" s="1"/>
      <c r="D277" s="1" t="s">
        <v>586</v>
      </c>
      <c r="E277" s="1">
        <v>1</v>
      </c>
      <c r="F277" s="1" t="s">
        <v>16</v>
      </c>
      <c r="G277" s="1" t="s">
        <v>17</v>
      </c>
      <c r="I277" s="1" t="s">
        <v>587</v>
      </c>
    </row>
    <row r="278" spans="1:9" x14ac:dyDescent="0.25">
      <c r="A278" s="1" t="s">
        <v>588</v>
      </c>
      <c r="B278" s="1"/>
      <c r="C278" s="1" t="s">
        <v>36</v>
      </c>
      <c r="D278" s="1" t="s">
        <v>589</v>
      </c>
      <c r="E278" s="1">
        <v>1</v>
      </c>
      <c r="F278" s="1" t="s">
        <v>29</v>
      </c>
      <c r="G278" s="1" t="s">
        <v>104</v>
      </c>
      <c r="I278" s="1" t="s">
        <v>590</v>
      </c>
    </row>
    <row r="279" spans="1:9" x14ac:dyDescent="0.25">
      <c r="A279" s="1" t="s">
        <v>591</v>
      </c>
      <c r="B279" s="1"/>
      <c r="C279" s="1"/>
      <c r="D279" s="1" t="s">
        <v>592</v>
      </c>
      <c r="E279" s="1">
        <v>1</v>
      </c>
      <c r="F279" s="1" t="s">
        <v>38</v>
      </c>
      <c r="G279" s="1" t="s">
        <v>152</v>
      </c>
      <c r="I279" s="1" t="s">
        <v>14</v>
      </c>
    </row>
    <row r="280" spans="1:9" x14ac:dyDescent="0.25">
      <c r="A280" s="1" t="s">
        <v>591</v>
      </c>
      <c r="B280" s="1"/>
      <c r="C280" s="1"/>
      <c r="D280" s="1" t="s">
        <v>593</v>
      </c>
      <c r="E280" s="1">
        <v>3</v>
      </c>
      <c r="F280" s="1" t="s">
        <v>38</v>
      </c>
      <c r="G280" s="1" t="s">
        <v>152</v>
      </c>
      <c r="I280" s="1" t="s">
        <v>14</v>
      </c>
    </row>
    <row r="281" spans="1:9" x14ac:dyDescent="0.25">
      <c r="A281" s="1" t="s">
        <v>591</v>
      </c>
      <c r="B281" s="1"/>
      <c r="C281" s="1"/>
      <c r="D281" s="1" t="s">
        <v>594</v>
      </c>
      <c r="E281" s="1">
        <v>1</v>
      </c>
      <c r="F281" s="1" t="s">
        <v>38</v>
      </c>
      <c r="G281" s="1" t="s">
        <v>152</v>
      </c>
      <c r="I281" s="1" t="s">
        <v>14</v>
      </c>
    </row>
    <row r="282" spans="1:9" x14ac:dyDescent="0.25">
      <c r="A282" s="1" t="s">
        <v>591</v>
      </c>
      <c r="B282" s="1"/>
      <c r="C282" s="1"/>
      <c r="D282" s="1" t="s">
        <v>595</v>
      </c>
      <c r="E282" s="1">
        <v>1</v>
      </c>
      <c r="F282" s="1" t="s">
        <v>38</v>
      </c>
      <c r="G282" s="1" t="s">
        <v>152</v>
      </c>
      <c r="I282" s="1" t="s">
        <v>14</v>
      </c>
    </row>
    <row r="283" spans="1:9" x14ac:dyDescent="0.25">
      <c r="A283" s="1" t="s">
        <v>591</v>
      </c>
      <c r="B283" s="1"/>
      <c r="C283" s="1"/>
      <c r="D283" s="1" t="s">
        <v>596</v>
      </c>
      <c r="E283" s="1">
        <v>3</v>
      </c>
      <c r="F283" s="1" t="s">
        <v>38</v>
      </c>
      <c r="G283" s="1" t="s">
        <v>152</v>
      </c>
      <c r="I283" s="1" t="s">
        <v>14</v>
      </c>
    </row>
    <row r="284" spans="1:9" x14ac:dyDescent="0.25">
      <c r="A284" s="1" t="s">
        <v>591</v>
      </c>
      <c r="B284" s="1"/>
      <c r="C284" s="1"/>
      <c r="D284" s="1" t="s">
        <v>597</v>
      </c>
      <c r="E284" s="1">
        <v>7</v>
      </c>
      <c r="F284" s="1" t="s">
        <v>38</v>
      </c>
      <c r="G284" s="1" t="s">
        <v>152</v>
      </c>
      <c r="I284" s="1" t="s">
        <v>14</v>
      </c>
    </row>
    <row r="285" spans="1:9" x14ac:dyDescent="0.25">
      <c r="A285" s="1" t="s">
        <v>591</v>
      </c>
      <c r="B285" s="1"/>
      <c r="C285" s="1"/>
      <c r="D285" s="1" t="s">
        <v>598</v>
      </c>
      <c r="E285" s="1">
        <v>4</v>
      </c>
      <c r="F285" s="1" t="s">
        <v>38</v>
      </c>
      <c r="G285" s="1" t="s">
        <v>152</v>
      </c>
      <c r="I285" s="1" t="s">
        <v>14</v>
      </c>
    </row>
    <row r="286" spans="1:9" x14ac:dyDescent="0.25">
      <c r="A286" s="1" t="s">
        <v>599</v>
      </c>
      <c r="B286" s="1"/>
      <c r="C286" s="1" t="s">
        <v>480</v>
      </c>
      <c r="D286" s="1" t="s">
        <v>600</v>
      </c>
      <c r="E286" s="1">
        <v>1</v>
      </c>
      <c r="F286" s="1" t="s">
        <v>29</v>
      </c>
      <c r="G286" s="1" t="s">
        <v>39</v>
      </c>
      <c r="I286" s="1" t="s">
        <v>14</v>
      </c>
    </row>
    <row r="287" spans="1:9" x14ac:dyDescent="0.25">
      <c r="A287" s="1" t="s">
        <v>601</v>
      </c>
      <c r="B287" s="1"/>
      <c r="C287" s="1"/>
      <c r="D287" s="1" t="s">
        <v>32</v>
      </c>
      <c r="E287" s="1">
        <v>2</v>
      </c>
      <c r="F287" s="1" t="s">
        <v>29</v>
      </c>
      <c r="G287" s="1" t="s">
        <v>251</v>
      </c>
      <c r="I287" s="1" t="s">
        <v>602</v>
      </c>
    </row>
    <row r="288" spans="1:9" x14ac:dyDescent="0.25">
      <c r="A288" s="1" t="s">
        <v>603</v>
      </c>
      <c r="B288" s="1"/>
      <c r="C288" s="1"/>
      <c r="D288" s="1" t="s">
        <v>55</v>
      </c>
      <c r="E288" s="1">
        <v>1</v>
      </c>
      <c r="F288" s="1" t="s">
        <v>55</v>
      </c>
      <c r="G288" s="1" t="s">
        <v>21</v>
      </c>
      <c r="I288" s="1" t="s">
        <v>604</v>
      </c>
    </row>
    <row r="289" spans="1:9" x14ac:dyDescent="0.25">
      <c r="A289" s="1" t="s">
        <v>605</v>
      </c>
      <c r="B289" s="1"/>
      <c r="C289" s="1" t="s">
        <v>606</v>
      </c>
      <c r="D289" s="1" t="s">
        <v>607</v>
      </c>
      <c r="E289" s="1">
        <v>1</v>
      </c>
      <c r="F289" s="1" t="s">
        <v>29</v>
      </c>
      <c r="G289" s="1" t="s">
        <v>152</v>
      </c>
      <c r="I289" s="1" t="s">
        <v>14</v>
      </c>
    </row>
    <row r="290" spans="1:9" x14ac:dyDescent="0.25">
      <c r="A290" s="1" t="s">
        <v>605</v>
      </c>
      <c r="B290" s="1"/>
      <c r="C290" s="1"/>
      <c r="D290" s="1" t="s">
        <v>32</v>
      </c>
      <c r="E290" s="1">
        <v>1</v>
      </c>
      <c r="F290" s="1" t="s">
        <v>32</v>
      </c>
      <c r="G290" s="1" t="s">
        <v>91</v>
      </c>
      <c r="I290" s="1" t="s">
        <v>608</v>
      </c>
    </row>
    <row r="291" spans="1:9" x14ac:dyDescent="0.25">
      <c r="A291" s="1" t="s">
        <v>609</v>
      </c>
      <c r="B291" s="1"/>
      <c r="C291" s="1"/>
      <c r="D291" s="1" t="s">
        <v>32</v>
      </c>
      <c r="E291" s="1">
        <v>1</v>
      </c>
      <c r="F291" s="1" t="s">
        <v>32</v>
      </c>
      <c r="G291" s="1" t="s">
        <v>91</v>
      </c>
      <c r="I291" s="1" t="s">
        <v>610</v>
      </c>
    </row>
    <row r="292" spans="1:9" x14ac:dyDescent="0.25">
      <c r="A292" s="1" t="s">
        <v>611</v>
      </c>
      <c r="B292" s="2" t="s">
        <v>612</v>
      </c>
      <c r="C292" s="1"/>
      <c r="D292" s="1" t="s">
        <v>613</v>
      </c>
      <c r="E292" s="1">
        <v>1</v>
      </c>
      <c r="F292" s="1" t="s">
        <v>43</v>
      </c>
      <c r="G292" s="1" t="s">
        <v>33</v>
      </c>
      <c r="I292" s="1" t="s">
        <v>614</v>
      </c>
    </row>
    <row r="293" spans="1:9" x14ac:dyDescent="0.25">
      <c r="A293" s="1" t="s">
        <v>611</v>
      </c>
      <c r="B293" s="1"/>
      <c r="C293" s="1"/>
      <c r="D293" s="1" t="s">
        <v>615</v>
      </c>
      <c r="E293" s="1">
        <v>1</v>
      </c>
      <c r="F293" s="1" t="s">
        <v>16</v>
      </c>
      <c r="G293" s="1" t="s">
        <v>33</v>
      </c>
      <c r="I293" s="1" t="s">
        <v>616</v>
      </c>
    </row>
    <row r="294" spans="1:9" x14ac:dyDescent="0.25">
      <c r="A294" s="1" t="s">
        <v>611</v>
      </c>
      <c r="B294" s="1"/>
      <c r="C294" s="1"/>
      <c r="D294" s="1" t="s">
        <v>32</v>
      </c>
      <c r="E294" s="1">
        <v>8</v>
      </c>
      <c r="F294" s="1" t="s">
        <v>32</v>
      </c>
      <c r="G294" s="1" t="s">
        <v>91</v>
      </c>
      <c r="I294" s="1" t="s">
        <v>617</v>
      </c>
    </row>
    <row r="295" spans="1:9" x14ac:dyDescent="0.25">
      <c r="A295" s="1" t="s">
        <v>618</v>
      </c>
      <c r="B295" s="1"/>
      <c r="C295" s="1"/>
      <c r="D295" s="1" t="s">
        <v>619</v>
      </c>
      <c r="E295" s="1">
        <v>1</v>
      </c>
      <c r="F295" s="1" t="s">
        <v>38</v>
      </c>
      <c r="G295" s="1" t="s">
        <v>13</v>
      </c>
      <c r="I295" s="1" t="s">
        <v>14</v>
      </c>
    </row>
    <row r="296" spans="1:9" x14ac:dyDescent="0.25">
      <c r="A296" s="1" t="s">
        <v>618</v>
      </c>
      <c r="B296" s="1"/>
      <c r="C296" s="1"/>
      <c r="D296" s="1" t="s">
        <v>620</v>
      </c>
      <c r="E296" s="1">
        <v>1</v>
      </c>
      <c r="F296" s="1" t="s">
        <v>38</v>
      </c>
      <c r="G296" s="1" t="s">
        <v>104</v>
      </c>
      <c r="I296" s="1" t="s">
        <v>14</v>
      </c>
    </row>
    <row r="297" spans="1:9" x14ac:dyDescent="0.25">
      <c r="A297" s="1" t="s">
        <v>618</v>
      </c>
      <c r="B297" s="1"/>
      <c r="C297" s="1"/>
      <c r="D297" s="1" t="s">
        <v>621</v>
      </c>
      <c r="E297" s="1">
        <v>1</v>
      </c>
      <c r="F297" s="1" t="s">
        <v>38</v>
      </c>
      <c r="G297" s="1" t="s">
        <v>251</v>
      </c>
      <c r="I297" s="1" t="s">
        <v>14</v>
      </c>
    </row>
    <row r="298" spans="1:9" x14ac:dyDescent="0.25">
      <c r="A298" s="1" t="s">
        <v>618</v>
      </c>
      <c r="B298" s="1"/>
      <c r="C298" s="1"/>
      <c r="D298" s="1" t="s">
        <v>622</v>
      </c>
      <c r="E298" s="1">
        <v>2</v>
      </c>
      <c r="F298" s="1" t="s">
        <v>38</v>
      </c>
      <c r="G298" s="1" t="s">
        <v>104</v>
      </c>
      <c r="I298" s="1" t="s">
        <v>14</v>
      </c>
    </row>
    <row r="299" spans="1:9" x14ac:dyDescent="0.25">
      <c r="A299" s="1" t="s">
        <v>618</v>
      </c>
      <c r="B299" s="1"/>
      <c r="C299" s="1"/>
      <c r="D299" s="1" t="s">
        <v>623</v>
      </c>
      <c r="E299" s="1">
        <v>2</v>
      </c>
      <c r="F299" s="1" t="s">
        <v>38</v>
      </c>
      <c r="G299" s="1" t="s">
        <v>104</v>
      </c>
      <c r="I299" s="1" t="s">
        <v>14</v>
      </c>
    </row>
    <row r="300" spans="1:9" x14ac:dyDescent="0.25">
      <c r="A300" s="1" t="s">
        <v>618</v>
      </c>
      <c r="B300" s="1"/>
      <c r="C300" s="1" t="s">
        <v>108</v>
      </c>
      <c r="D300" s="3" t="s">
        <v>624</v>
      </c>
      <c r="E300" s="1">
        <v>1</v>
      </c>
      <c r="F300" s="1" t="s">
        <v>43</v>
      </c>
      <c r="G300" s="1" t="s">
        <v>44</v>
      </c>
      <c r="H300" s="1" t="s">
        <v>625</v>
      </c>
      <c r="I300" s="1" t="s">
        <v>626</v>
      </c>
    </row>
    <row r="301" spans="1:9" x14ac:dyDescent="0.25">
      <c r="A301" s="1" t="s">
        <v>618</v>
      </c>
      <c r="B301" s="1"/>
      <c r="C301" s="1" t="s">
        <v>108</v>
      </c>
      <c r="D301" s="3" t="s">
        <v>627</v>
      </c>
      <c r="E301" s="1">
        <v>1</v>
      </c>
      <c r="F301" s="1" t="s">
        <v>43</v>
      </c>
      <c r="G301" s="1" t="s">
        <v>44</v>
      </c>
      <c r="H301" s="1" t="s">
        <v>628</v>
      </c>
      <c r="I301" s="1" t="s">
        <v>626</v>
      </c>
    </row>
    <row r="302" spans="1:9" x14ac:dyDescent="0.25">
      <c r="A302" s="1" t="s">
        <v>618</v>
      </c>
      <c r="B302" s="1"/>
      <c r="C302" s="1"/>
      <c r="D302" s="3" t="s">
        <v>629</v>
      </c>
      <c r="E302" s="1">
        <v>1</v>
      </c>
      <c r="F302" s="1" t="s">
        <v>43</v>
      </c>
      <c r="G302" s="1" t="s">
        <v>44</v>
      </c>
      <c r="I302" s="1" t="s">
        <v>183</v>
      </c>
    </row>
    <row r="303" spans="1:9" x14ac:dyDescent="0.25">
      <c r="A303" s="1" t="s">
        <v>618</v>
      </c>
      <c r="B303" s="1"/>
      <c r="C303" s="1" t="s">
        <v>58</v>
      </c>
      <c r="D303" s="3" t="s">
        <v>630</v>
      </c>
      <c r="E303" s="1">
        <v>1</v>
      </c>
      <c r="F303" s="1" t="s">
        <v>43</v>
      </c>
      <c r="G303" s="1" t="s">
        <v>44</v>
      </c>
      <c r="H303" s="1" t="s">
        <v>631</v>
      </c>
      <c r="I303" s="1" t="s">
        <v>632</v>
      </c>
    </row>
    <row r="304" spans="1:9" x14ac:dyDescent="0.25">
      <c r="A304" s="1" t="s">
        <v>618</v>
      </c>
      <c r="B304" s="1" t="s">
        <v>304</v>
      </c>
      <c r="C304" s="1" t="s">
        <v>88</v>
      </c>
      <c r="D304" s="3" t="s">
        <v>633</v>
      </c>
      <c r="E304" s="1">
        <v>1</v>
      </c>
      <c r="F304" s="1" t="s">
        <v>43</v>
      </c>
      <c r="G304" s="1" t="s">
        <v>44</v>
      </c>
      <c r="H304" s="1" t="s">
        <v>634</v>
      </c>
      <c r="I304" s="1" t="s">
        <v>635</v>
      </c>
    </row>
    <row r="305" spans="1:9" x14ac:dyDescent="0.25">
      <c r="A305" s="1" t="s">
        <v>618</v>
      </c>
      <c r="B305" s="1" t="s">
        <v>304</v>
      </c>
      <c r="C305" s="1" t="s">
        <v>88</v>
      </c>
      <c r="D305" s="3" t="s">
        <v>636</v>
      </c>
      <c r="E305" s="1">
        <v>1</v>
      </c>
      <c r="F305" s="1" t="s">
        <v>43</v>
      </c>
      <c r="G305" s="1" t="s">
        <v>44</v>
      </c>
      <c r="H305" s="1" t="s">
        <v>637</v>
      </c>
      <c r="I305" s="1" t="s">
        <v>626</v>
      </c>
    </row>
    <row r="306" spans="1:9" x14ac:dyDescent="0.25">
      <c r="A306" s="1" t="s">
        <v>618</v>
      </c>
      <c r="B306" s="1" t="s">
        <v>304</v>
      </c>
      <c r="C306" s="1" t="s">
        <v>58</v>
      </c>
      <c r="D306" s="3" t="s">
        <v>638</v>
      </c>
      <c r="E306" s="1">
        <v>1</v>
      </c>
      <c r="F306" s="1" t="s">
        <v>43</v>
      </c>
      <c r="G306" s="1" t="s">
        <v>44</v>
      </c>
      <c r="H306" s="1" t="s">
        <v>639</v>
      </c>
      <c r="I306" s="1" t="s">
        <v>632</v>
      </c>
    </row>
    <row r="307" spans="1:9" x14ac:dyDescent="0.25">
      <c r="A307" s="1" t="s">
        <v>618</v>
      </c>
      <c r="B307" s="1" t="s">
        <v>551</v>
      </c>
      <c r="C307" s="1" t="s">
        <v>88</v>
      </c>
      <c r="D307" s="3" t="s">
        <v>640</v>
      </c>
      <c r="E307" s="1">
        <v>1</v>
      </c>
      <c r="F307" s="1" t="s">
        <v>43</v>
      </c>
      <c r="G307" s="1" t="s">
        <v>44</v>
      </c>
      <c r="H307" s="1" t="s">
        <v>641</v>
      </c>
      <c r="I307" s="1" t="s">
        <v>642</v>
      </c>
    </row>
    <row r="308" spans="1:9" x14ac:dyDescent="0.25">
      <c r="A308" s="1" t="s">
        <v>618</v>
      </c>
      <c r="B308" s="1"/>
      <c r="C308" s="1" t="s">
        <v>88</v>
      </c>
      <c r="D308" s="3" t="s">
        <v>643</v>
      </c>
      <c r="E308" s="1">
        <v>1</v>
      </c>
      <c r="F308" s="1" t="s">
        <v>43</v>
      </c>
      <c r="G308" s="1" t="s">
        <v>44</v>
      </c>
      <c r="H308" s="1" t="s">
        <v>644</v>
      </c>
      <c r="I308" s="1" t="s">
        <v>626</v>
      </c>
    </row>
    <row r="309" spans="1:9" x14ac:dyDescent="0.25">
      <c r="A309" s="1" t="s">
        <v>618</v>
      </c>
      <c r="B309" s="1"/>
      <c r="C309" s="1"/>
      <c r="D309" s="1" t="s">
        <v>32</v>
      </c>
      <c r="E309" s="1">
        <v>1</v>
      </c>
      <c r="F309" s="1" t="s">
        <v>32</v>
      </c>
      <c r="G309" s="1" t="s">
        <v>251</v>
      </c>
      <c r="I309" s="1" t="s">
        <v>14</v>
      </c>
    </row>
    <row r="310" spans="1:9" x14ac:dyDescent="0.25">
      <c r="A310" s="1" t="s">
        <v>645</v>
      </c>
      <c r="B310" s="1"/>
      <c r="C310" s="1" t="s">
        <v>232</v>
      </c>
      <c r="D310" s="1" t="s">
        <v>646</v>
      </c>
      <c r="E310" s="1">
        <v>1</v>
      </c>
      <c r="F310" s="1" t="s">
        <v>29</v>
      </c>
      <c r="G310" s="1" t="s">
        <v>33</v>
      </c>
      <c r="I310" s="1" t="s">
        <v>14</v>
      </c>
    </row>
    <row r="311" spans="1:9" x14ac:dyDescent="0.25">
      <c r="A311" s="1" t="s">
        <v>647</v>
      </c>
      <c r="B311" s="1"/>
      <c r="C311" s="1"/>
      <c r="D311" s="1" t="s">
        <v>648</v>
      </c>
      <c r="E311" s="1">
        <v>1</v>
      </c>
      <c r="F311" s="1" t="s">
        <v>38</v>
      </c>
      <c r="G311" s="1" t="s">
        <v>104</v>
      </c>
      <c r="I311" s="1" t="s">
        <v>14</v>
      </c>
    </row>
    <row r="312" spans="1:9" x14ac:dyDescent="0.25">
      <c r="A312" s="1" t="s">
        <v>647</v>
      </c>
      <c r="B312" s="1"/>
      <c r="C312" s="1" t="s">
        <v>88</v>
      </c>
      <c r="D312" s="1" t="s">
        <v>649</v>
      </c>
      <c r="E312" s="1">
        <v>1</v>
      </c>
      <c r="F312" s="1" t="s">
        <v>60</v>
      </c>
      <c r="G312" s="1" t="s">
        <v>44</v>
      </c>
      <c r="H312" s="1" t="s">
        <v>650</v>
      </c>
      <c r="I312" s="1" t="s">
        <v>651</v>
      </c>
    </row>
    <row r="313" spans="1:9" x14ac:dyDescent="0.25">
      <c r="A313" s="1" t="s">
        <v>647</v>
      </c>
      <c r="B313" s="1"/>
      <c r="C313" s="1" t="s">
        <v>108</v>
      </c>
      <c r="D313" s="3" t="s">
        <v>144</v>
      </c>
      <c r="E313" s="1">
        <v>1</v>
      </c>
      <c r="F313" s="1" t="s">
        <v>43</v>
      </c>
      <c r="G313" s="1" t="s">
        <v>44</v>
      </c>
      <c r="H313" s="1" t="s">
        <v>652</v>
      </c>
      <c r="I313" s="1" t="s">
        <v>14</v>
      </c>
    </row>
    <row r="314" spans="1:9" x14ac:dyDescent="0.25">
      <c r="A314" s="1" t="s">
        <v>647</v>
      </c>
      <c r="B314" s="4" t="s">
        <v>653</v>
      </c>
      <c r="C314" s="1" t="s">
        <v>108</v>
      </c>
      <c r="D314" s="3" t="s">
        <v>654</v>
      </c>
      <c r="E314" s="1">
        <v>1</v>
      </c>
      <c r="F314" s="1" t="s">
        <v>43</v>
      </c>
      <c r="G314" s="1" t="s">
        <v>44</v>
      </c>
      <c r="H314" s="1" t="s">
        <v>655</v>
      </c>
      <c r="I314" s="1" t="s">
        <v>656</v>
      </c>
    </row>
    <row r="315" spans="1:9" x14ac:dyDescent="0.25">
      <c r="A315" s="1" t="s">
        <v>647</v>
      </c>
      <c r="B315" s="4" t="s">
        <v>177</v>
      </c>
      <c r="C315" s="1" t="s">
        <v>108</v>
      </c>
      <c r="D315" s="3" t="s">
        <v>657</v>
      </c>
      <c r="E315" s="1">
        <v>1</v>
      </c>
      <c r="F315" s="1" t="s">
        <v>43</v>
      </c>
      <c r="G315" s="1" t="s">
        <v>44</v>
      </c>
      <c r="H315" s="1" t="s">
        <v>658</v>
      </c>
      <c r="I315" s="1" t="s">
        <v>659</v>
      </c>
    </row>
    <row r="316" spans="1:9" x14ac:dyDescent="0.25">
      <c r="A316" s="1" t="s">
        <v>647</v>
      </c>
      <c r="B316" s="4" t="s">
        <v>177</v>
      </c>
      <c r="C316" s="1" t="s">
        <v>108</v>
      </c>
      <c r="D316" s="3" t="s">
        <v>660</v>
      </c>
      <c r="E316" s="1">
        <v>1</v>
      </c>
      <c r="F316" s="1" t="s">
        <v>43</v>
      </c>
      <c r="G316" s="1" t="s">
        <v>44</v>
      </c>
      <c r="H316" s="1" t="s">
        <v>661</v>
      </c>
      <c r="I316" s="1" t="s">
        <v>662</v>
      </c>
    </row>
    <row r="317" spans="1:9" x14ac:dyDescent="0.25">
      <c r="A317" s="1" t="s">
        <v>647</v>
      </c>
      <c r="B317" s="4" t="s">
        <v>653</v>
      </c>
      <c r="C317" s="1" t="s">
        <v>108</v>
      </c>
      <c r="D317" s="3" t="s">
        <v>663</v>
      </c>
      <c r="E317" s="1">
        <v>1</v>
      </c>
      <c r="F317" s="1" t="s">
        <v>43</v>
      </c>
      <c r="G317" s="1" t="s">
        <v>44</v>
      </c>
      <c r="H317" s="1" t="s">
        <v>664</v>
      </c>
      <c r="I317" s="1" t="s">
        <v>665</v>
      </c>
    </row>
    <row r="318" spans="1:9" x14ac:dyDescent="0.25">
      <c r="A318" s="1" t="s">
        <v>666</v>
      </c>
      <c r="B318" s="4" t="s">
        <v>40</v>
      </c>
      <c r="C318" s="1" t="s">
        <v>108</v>
      </c>
      <c r="D318" s="3" t="s">
        <v>667</v>
      </c>
      <c r="E318" s="1">
        <v>1</v>
      </c>
      <c r="F318" s="1" t="s">
        <v>43</v>
      </c>
      <c r="G318" s="1" t="s">
        <v>44</v>
      </c>
      <c r="H318" s="1" t="s">
        <v>668</v>
      </c>
      <c r="I318" s="1" t="s">
        <v>14</v>
      </c>
    </row>
    <row r="319" spans="1:9" x14ac:dyDescent="0.25">
      <c r="A319" s="1" t="s">
        <v>666</v>
      </c>
      <c r="B319" s="4" t="s">
        <v>40</v>
      </c>
      <c r="C319" s="1" t="s">
        <v>108</v>
      </c>
      <c r="D319" s="3" t="s">
        <v>669</v>
      </c>
      <c r="E319" s="1">
        <v>1</v>
      </c>
      <c r="F319" s="1" t="s">
        <v>43</v>
      </c>
      <c r="G319" s="1" t="s">
        <v>44</v>
      </c>
      <c r="H319" s="1" t="s">
        <v>670</v>
      </c>
      <c r="I319" s="1" t="s">
        <v>14</v>
      </c>
    </row>
    <row r="320" spans="1:9" x14ac:dyDescent="0.25">
      <c r="A320" s="1" t="s">
        <v>666</v>
      </c>
      <c r="B320" s="1"/>
      <c r="C320" s="1" t="s">
        <v>324</v>
      </c>
      <c r="D320" s="3" t="s">
        <v>671</v>
      </c>
      <c r="E320" s="1">
        <v>1</v>
      </c>
      <c r="F320" s="1" t="s">
        <v>43</v>
      </c>
      <c r="G320" s="1" t="s">
        <v>44</v>
      </c>
      <c r="H320" s="1" t="s">
        <v>672</v>
      </c>
      <c r="I320" s="1" t="s">
        <v>14</v>
      </c>
    </row>
    <row r="321" spans="1:9" x14ac:dyDescent="0.25">
      <c r="A321" s="1" t="s">
        <v>673</v>
      </c>
      <c r="B321" s="1"/>
      <c r="C321" s="1" t="s">
        <v>274</v>
      </c>
      <c r="D321" s="1" t="s">
        <v>674</v>
      </c>
      <c r="E321" s="1">
        <v>1</v>
      </c>
      <c r="F321" s="1" t="s">
        <v>29</v>
      </c>
      <c r="G321" s="1" t="s">
        <v>675</v>
      </c>
      <c r="I321" s="1" t="s">
        <v>676</v>
      </c>
    </row>
    <row r="322" spans="1:9" x14ac:dyDescent="0.25">
      <c r="A322" s="1" t="s">
        <v>673</v>
      </c>
      <c r="B322" s="1"/>
      <c r="C322" s="1" t="s">
        <v>274</v>
      </c>
      <c r="D322" s="1" t="s">
        <v>677</v>
      </c>
      <c r="E322" s="1">
        <v>1</v>
      </c>
      <c r="F322" s="1" t="s">
        <v>29</v>
      </c>
      <c r="G322" s="1" t="s">
        <v>675</v>
      </c>
      <c r="I322" s="1" t="s">
        <v>14</v>
      </c>
    </row>
  </sheetData>
  <autoFilter ref="A1:I322" xr:uid="{00000000-0009-0000-0000-000000000000}"/>
  <hyperlinks>
    <hyperlink ref="D3" r:id="rId1" xr:uid="{00000000-0004-0000-0000-000000000000}"/>
    <hyperlink ref="D10" r:id="rId2" xr:uid="{00000000-0004-0000-0000-000001000000}"/>
    <hyperlink ref="D11" r:id="rId3" xr:uid="{00000000-0004-0000-0000-000002000000}"/>
    <hyperlink ref="D12" r:id="rId4" xr:uid="{00000000-0004-0000-0000-000003000000}"/>
    <hyperlink ref="D13" r:id="rId5" xr:uid="{00000000-0004-0000-0000-000004000000}"/>
    <hyperlink ref="D18" r:id="rId6" xr:uid="{00000000-0004-0000-0000-000005000000}"/>
    <hyperlink ref="D36" r:id="rId7" xr:uid="{00000000-0004-0000-0000-000006000000}"/>
    <hyperlink ref="D37" r:id="rId8" xr:uid="{00000000-0004-0000-0000-000007000000}"/>
    <hyperlink ref="D38" r:id="rId9" xr:uid="{00000000-0004-0000-0000-000008000000}"/>
    <hyperlink ref="D39" r:id="rId10" xr:uid="{00000000-0004-0000-0000-000009000000}"/>
    <hyperlink ref="D40" r:id="rId11" xr:uid="{00000000-0004-0000-0000-00000A000000}"/>
    <hyperlink ref="D41" r:id="rId12" xr:uid="{00000000-0004-0000-0000-00000B000000}"/>
    <hyperlink ref="D42" r:id="rId13" xr:uid="{00000000-0004-0000-0000-00000C000000}"/>
    <hyperlink ref="D43" r:id="rId14" xr:uid="{00000000-0004-0000-0000-00000D000000}"/>
    <hyperlink ref="D44" r:id="rId15" xr:uid="{00000000-0004-0000-0000-00000E000000}"/>
    <hyperlink ref="D45" r:id="rId16" xr:uid="{00000000-0004-0000-0000-00000F000000}"/>
    <hyperlink ref="D46" r:id="rId17" xr:uid="{00000000-0004-0000-0000-000010000000}"/>
    <hyperlink ref="D47" r:id="rId18" xr:uid="{00000000-0004-0000-0000-000011000000}"/>
    <hyperlink ref="D48" r:id="rId19" xr:uid="{00000000-0004-0000-0000-000012000000}"/>
    <hyperlink ref="D49" r:id="rId20" xr:uid="{00000000-0004-0000-0000-000013000000}"/>
    <hyperlink ref="D50" r:id="rId21" xr:uid="{00000000-0004-0000-0000-000014000000}"/>
    <hyperlink ref="D51" r:id="rId22" xr:uid="{00000000-0004-0000-0000-000015000000}"/>
    <hyperlink ref="D52" r:id="rId23" xr:uid="{00000000-0004-0000-0000-000016000000}"/>
    <hyperlink ref="D53" r:id="rId24" xr:uid="{00000000-0004-0000-0000-000017000000}"/>
    <hyperlink ref="D54" r:id="rId25" xr:uid="{00000000-0004-0000-0000-000018000000}"/>
    <hyperlink ref="D55" r:id="rId26" xr:uid="{00000000-0004-0000-0000-000019000000}"/>
    <hyperlink ref="D56" r:id="rId27" xr:uid="{00000000-0004-0000-0000-00001A000000}"/>
    <hyperlink ref="D57" r:id="rId28" xr:uid="{00000000-0004-0000-0000-00001B000000}"/>
    <hyperlink ref="D58" r:id="rId29" xr:uid="{00000000-0004-0000-0000-00001C000000}"/>
    <hyperlink ref="D59" r:id="rId30" xr:uid="{00000000-0004-0000-0000-00001D000000}"/>
    <hyperlink ref="D60" r:id="rId31" xr:uid="{00000000-0004-0000-0000-00001E000000}"/>
    <hyperlink ref="D61" r:id="rId32" xr:uid="{00000000-0004-0000-0000-00001F000000}"/>
    <hyperlink ref="D64" r:id="rId33" xr:uid="{00000000-0004-0000-0000-000020000000}"/>
    <hyperlink ref="D66" r:id="rId34" xr:uid="{00000000-0004-0000-0000-000021000000}"/>
    <hyperlink ref="D67" r:id="rId35" xr:uid="{00000000-0004-0000-0000-000022000000}"/>
    <hyperlink ref="D68" r:id="rId36" xr:uid="{00000000-0004-0000-0000-000023000000}"/>
    <hyperlink ref="D69" r:id="rId37" xr:uid="{00000000-0004-0000-0000-000024000000}"/>
    <hyperlink ref="D70" r:id="rId38" xr:uid="{00000000-0004-0000-0000-000025000000}"/>
    <hyperlink ref="D71" r:id="rId39" xr:uid="{00000000-0004-0000-0000-000026000000}"/>
    <hyperlink ref="D72" r:id="rId40" xr:uid="{00000000-0004-0000-0000-000027000000}"/>
    <hyperlink ref="D84" r:id="rId41" xr:uid="{00000000-0004-0000-0000-000028000000}"/>
    <hyperlink ref="D95" r:id="rId42" xr:uid="{00000000-0004-0000-0000-000029000000}"/>
    <hyperlink ref="D96" r:id="rId43" xr:uid="{00000000-0004-0000-0000-00002A000000}"/>
    <hyperlink ref="D97" r:id="rId44" xr:uid="{00000000-0004-0000-0000-00002B000000}"/>
    <hyperlink ref="D112" r:id="rId45" xr:uid="{00000000-0004-0000-0000-00002C000000}"/>
    <hyperlink ref="D113" r:id="rId46" xr:uid="{00000000-0004-0000-0000-00002D000000}"/>
    <hyperlink ref="D114" r:id="rId47" xr:uid="{00000000-0004-0000-0000-00002E000000}"/>
    <hyperlink ref="D115" r:id="rId48" xr:uid="{00000000-0004-0000-0000-00002F000000}"/>
    <hyperlink ref="D116" r:id="rId49" xr:uid="{00000000-0004-0000-0000-000030000000}"/>
    <hyperlink ref="D117" r:id="rId50" xr:uid="{00000000-0004-0000-0000-000031000000}"/>
    <hyperlink ref="D127" r:id="rId51" xr:uid="{00000000-0004-0000-0000-000032000000}"/>
    <hyperlink ref="D128" r:id="rId52" xr:uid="{00000000-0004-0000-0000-000033000000}"/>
    <hyperlink ref="D138" r:id="rId53" xr:uid="{00000000-0004-0000-0000-000034000000}"/>
    <hyperlink ref="D139" r:id="rId54" xr:uid="{00000000-0004-0000-0000-000035000000}"/>
    <hyperlink ref="D140" r:id="rId55" xr:uid="{00000000-0004-0000-0000-000036000000}"/>
    <hyperlink ref="D141" r:id="rId56" xr:uid="{00000000-0004-0000-0000-000037000000}"/>
    <hyperlink ref="D142" r:id="rId57" xr:uid="{00000000-0004-0000-0000-000038000000}"/>
    <hyperlink ref="D143" r:id="rId58" xr:uid="{00000000-0004-0000-0000-000039000000}"/>
    <hyperlink ref="D227" r:id="rId59" xr:uid="{00000000-0004-0000-0000-00003A000000}"/>
    <hyperlink ref="D250" r:id="rId60" xr:uid="{00000000-0004-0000-0000-00003B000000}"/>
    <hyperlink ref="D251" r:id="rId61" xr:uid="{00000000-0004-0000-0000-00003C000000}"/>
    <hyperlink ref="D252" r:id="rId62" xr:uid="{00000000-0004-0000-0000-00003D000000}"/>
    <hyperlink ref="D253" r:id="rId63" xr:uid="{00000000-0004-0000-0000-00003E000000}"/>
    <hyperlink ref="D254" r:id="rId64" xr:uid="{00000000-0004-0000-0000-00003F000000}"/>
    <hyperlink ref="D255" r:id="rId65" xr:uid="{00000000-0004-0000-0000-000040000000}"/>
    <hyperlink ref="D256" r:id="rId66" xr:uid="{00000000-0004-0000-0000-000041000000}"/>
    <hyperlink ref="D257" r:id="rId67" xr:uid="{00000000-0004-0000-0000-000042000000}"/>
    <hyperlink ref="D275" r:id="rId68" xr:uid="{00000000-0004-0000-0000-000043000000}"/>
    <hyperlink ref="D300" r:id="rId69" xr:uid="{00000000-0004-0000-0000-000044000000}"/>
    <hyperlink ref="D301" r:id="rId70" xr:uid="{00000000-0004-0000-0000-000045000000}"/>
    <hyperlink ref="D302" r:id="rId71" xr:uid="{00000000-0004-0000-0000-000046000000}"/>
    <hyperlink ref="D303" r:id="rId72" xr:uid="{00000000-0004-0000-0000-000047000000}"/>
    <hyperlink ref="D304" r:id="rId73" xr:uid="{00000000-0004-0000-0000-000048000000}"/>
    <hyperlink ref="D305" r:id="rId74" xr:uid="{00000000-0004-0000-0000-000049000000}"/>
    <hyperlink ref="D306" r:id="rId75" xr:uid="{00000000-0004-0000-0000-00004A000000}"/>
    <hyperlink ref="D307" r:id="rId76" xr:uid="{00000000-0004-0000-0000-00004B000000}"/>
    <hyperlink ref="D308" r:id="rId77" xr:uid="{00000000-0004-0000-0000-00004C000000}"/>
    <hyperlink ref="D313" r:id="rId78" xr:uid="{00000000-0004-0000-0000-00004D000000}"/>
    <hyperlink ref="D314" r:id="rId79" xr:uid="{00000000-0004-0000-0000-00004E000000}"/>
    <hyperlink ref="D315" r:id="rId80" xr:uid="{00000000-0004-0000-0000-00004F000000}"/>
    <hyperlink ref="D316" r:id="rId81" xr:uid="{00000000-0004-0000-0000-000050000000}"/>
    <hyperlink ref="D317" r:id="rId82" xr:uid="{00000000-0004-0000-0000-000051000000}"/>
    <hyperlink ref="D318" r:id="rId83" xr:uid="{00000000-0004-0000-0000-000052000000}"/>
    <hyperlink ref="D319" r:id="rId84" xr:uid="{00000000-0004-0000-0000-000053000000}"/>
    <hyperlink ref="D320" r:id="rId85" xr:uid="{00000000-0004-0000-0000-000054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
  <sheetViews>
    <sheetView workbookViewId="0"/>
  </sheetViews>
  <sheetFormatPr defaultColWidth="12.6640625" defaultRowHeight="15.75" customHeight="1" x14ac:dyDescent="0.25"/>
  <sheetData>
    <row r="1" spans="1:1" x14ac:dyDescent="0.25">
      <c r="A1" s="1">
        <f ca="1">IFERROR(__xludf.DUMMYFUNCTION("COUNTUNIQUE(dataset_files!A3:A1000)"),82)</f>
        <v>82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122"/>
  <sheetViews>
    <sheetView workbookViewId="0"/>
  </sheetViews>
  <sheetFormatPr defaultColWidth="12.6640625" defaultRowHeight="15.75" customHeight="1" x14ac:dyDescent="0.25"/>
  <sheetData>
    <row r="1" spans="1:3" x14ac:dyDescent="0.25">
      <c r="A1" s="1" t="str">
        <f ca="1">IFERROR(__xludf.DUMMYFUNCTION("UNIQUE(dataset_files!C3:C1000)"),"")</f>
        <v/>
      </c>
      <c r="C1" s="1">
        <f>35+17+1</f>
        <v>53</v>
      </c>
    </row>
    <row r="2" spans="1:3" x14ac:dyDescent="0.25">
      <c r="A2" s="1" t="str">
        <f ca="1">IFERROR(__xludf.DUMMYFUNCTION("""COMPUTED_VALUE"""),"mna_jl")</f>
        <v>mna_jl</v>
      </c>
      <c r="B2" s="1">
        <f ca="1">COUNTIF(dataset_files!C$3:C1000, A2)</f>
        <v>1</v>
      </c>
    </row>
    <row r="3" spans="1:3" x14ac:dyDescent="0.25">
      <c r="A3" s="1" t="str">
        <f ca="1">IFERROR(__xludf.DUMMYFUNCTION("""COMPUTED_VALUE"""),"hdf5")</f>
        <v>hdf5</v>
      </c>
      <c r="B3" s="1">
        <f ca="1">COUNTIF(dataset_files!C$3:C1000, A3)</f>
        <v>2</v>
      </c>
    </row>
    <row r="4" spans="1:3" x14ac:dyDescent="0.25">
      <c r="A4" s="1" t="str">
        <f ca="1">IFERROR(__xludf.DUMMYFUNCTION("""COMPUTED_VALUE"""),"gz")</f>
        <v>gz</v>
      </c>
      <c r="B4" s="1">
        <f ca="1">COUNTIF(dataset_files!C$3:C1000, A4)</f>
        <v>17</v>
      </c>
    </row>
    <row r="5" spans="1:3" x14ac:dyDescent="0.25">
      <c r="A5" s="1" t="str">
        <f ca="1">IFERROR(__xludf.DUMMYFUNCTION("""COMPUTED_VALUE"""),"csv")</f>
        <v>csv</v>
      </c>
      <c r="B5" s="1">
        <f ca="1">COUNTIF(dataset_files!C$3:C1000, A5)</f>
        <v>39</v>
      </c>
    </row>
    <row r="6" spans="1:3" x14ac:dyDescent="0.25">
      <c r="A6" s="1" t="str">
        <f ca="1">IFERROR(__xludf.DUMMYFUNCTION("""COMPUTED_VALUE"""),"pickle")</f>
        <v>pickle</v>
      </c>
      <c r="B6" s="1">
        <f ca="1">COUNTIF(dataset_files!C$3:C1000, A6)</f>
        <v>1</v>
      </c>
    </row>
    <row r="7" spans="1:3" x14ac:dyDescent="0.25">
      <c r="A7" s="1" t="str">
        <f ca="1">IFERROR(__xludf.DUMMYFUNCTION("""COMPUTED_VALUE"""),"jpg")</f>
        <v>jpg</v>
      </c>
      <c r="B7" s="1">
        <f ca="1">COUNTIF(dataset_files!C$3:C1000, A7)</f>
        <v>16</v>
      </c>
    </row>
    <row r="8" spans="1:3" x14ac:dyDescent="0.25">
      <c r="A8" s="1" t="str">
        <f ca="1">IFERROR(__xludf.DUMMYFUNCTION("""COMPUTED_VALUE"""),"h5")</f>
        <v>h5</v>
      </c>
      <c r="B8" s="1">
        <f ca="1">COUNTIF(dataset_files!C$3:C1000, A8)</f>
        <v>2</v>
      </c>
    </row>
    <row r="9" spans="1:3" x14ac:dyDescent="0.25">
      <c r="A9" s="1" t="str">
        <f ca="1">IFERROR(__xludf.DUMMYFUNCTION("""COMPUTED_VALUE"""),"zip")</f>
        <v>zip</v>
      </c>
      <c r="B9" s="1">
        <f ca="1">COUNTIF(dataset_files!C$3:C1000, A9)</f>
        <v>35</v>
      </c>
    </row>
    <row r="10" spans="1:3" x14ac:dyDescent="0.25">
      <c r="A10" s="1" t="str">
        <f ca="1">IFERROR(__xludf.DUMMYFUNCTION("""COMPUTED_VALUE"""),"jsonl")</f>
        <v>jsonl</v>
      </c>
      <c r="B10" s="1">
        <f ca="1">COUNTIF(dataset_files!C$3:C1000, A10)</f>
        <v>2</v>
      </c>
    </row>
    <row r="11" spans="1:3" x14ac:dyDescent="0.25">
      <c r="A11" s="1" t="str">
        <f ca="1">IFERROR(__xludf.DUMMYFUNCTION("""COMPUTED_VALUE"""),"idx3-ubyte")</f>
        <v>idx3-ubyte</v>
      </c>
      <c r="B11" s="1">
        <f ca="1">COUNTIF(dataset_files!C$3:C1000, A11)</f>
        <v>2</v>
      </c>
    </row>
    <row r="12" spans="1:3" x14ac:dyDescent="0.25">
      <c r="A12" s="1" t="str">
        <f ca="1">IFERROR(__xludf.DUMMYFUNCTION("""COMPUTED_VALUE"""),"png")</f>
        <v>png</v>
      </c>
      <c r="B12" s="1">
        <f ca="1">COUNTIF(dataset_files!C$3:C1000, A12)</f>
        <v>4</v>
      </c>
    </row>
    <row r="13" spans="1:3" x14ac:dyDescent="0.25">
      <c r="A13" s="1" t="str">
        <f ca="1">IFERROR(__xludf.DUMMYFUNCTION("""COMPUTED_VALUE"""),"c2v")</f>
        <v>c2v</v>
      </c>
      <c r="B13" s="1">
        <f ca="1">COUNTIF(dataset_files!C$3:C1000, A13)</f>
        <v>1</v>
      </c>
    </row>
    <row r="14" spans="1:3" x14ac:dyDescent="0.25">
      <c r="A14" s="1" t="str">
        <f ca="1">IFERROR(__xludf.DUMMYFUNCTION("""COMPUTED_VALUE"""),"spickle")</f>
        <v>spickle</v>
      </c>
      <c r="B14" s="1">
        <f ca="1">COUNTIF(dataset_files!C$3:C1000, A14)</f>
        <v>1</v>
      </c>
    </row>
    <row r="15" spans="1:3" x14ac:dyDescent="0.25">
      <c r="A15" s="1" t="str">
        <f ca="1">IFERROR(__xludf.DUMMYFUNCTION("""COMPUTED_VALUE"""),"data")</f>
        <v>data</v>
      </c>
      <c r="B15" s="1">
        <f ca="1">COUNTIF(dataset_files!C$3:C1000, A15)</f>
        <v>6</v>
      </c>
    </row>
    <row r="16" spans="1:3" x14ac:dyDescent="0.25">
      <c r="A16" s="1" t="str">
        <f ca="1">IFERROR(__xludf.DUMMYFUNCTION("""COMPUTED_VALUE"""),"tgz")</f>
        <v>tgz</v>
      </c>
      <c r="B16" s="1">
        <f ca="1">COUNTIF(dataset_files!C$3:C1000, A16)</f>
        <v>1</v>
      </c>
    </row>
    <row r="17" spans="1:2" x14ac:dyDescent="0.25">
      <c r="A17" s="1" t="str">
        <f ca="1">IFERROR(__xludf.DUMMYFUNCTION("""COMPUTED_VALUE"""),"txt")</f>
        <v>txt</v>
      </c>
      <c r="B17" s="1">
        <f ca="1">COUNTIF(dataset_files!C$3:C1000, A17)</f>
        <v>7</v>
      </c>
    </row>
    <row r="18" spans="1:2" x14ac:dyDescent="0.25">
      <c r="A18" s="1" t="str">
        <f ca="1">IFERROR(__xludf.DUMMYFUNCTION("""COMPUTED_VALUE"""),"all-data")</f>
        <v>all-data</v>
      </c>
      <c r="B18" s="1">
        <f ca="1">COUNTIF(dataset_files!C$3:C1000, A18)</f>
        <v>1</v>
      </c>
    </row>
    <row r="19" spans="1:2" x14ac:dyDescent="0.25">
      <c r="A19" s="1" t="str">
        <f ca="1">IFERROR(__xludf.DUMMYFUNCTION("""COMPUTED_VALUE"""),"xlsx")</f>
        <v>xlsx</v>
      </c>
      <c r="B19" s="1">
        <f ca="1">COUNTIF(dataset_files!C$3:C1000, A19)</f>
        <v>1</v>
      </c>
    </row>
    <row r="20" spans="1:2" x14ac:dyDescent="0.25">
      <c r="A20" s="1" t="str">
        <f ca="1">IFERROR(__xludf.DUMMYFUNCTION("""COMPUTED_VALUE"""),"tfrecord")</f>
        <v>tfrecord</v>
      </c>
      <c r="B20" s="1">
        <f ca="1">COUNTIF(dataset_files!C$3:C1000, A20)</f>
        <v>1</v>
      </c>
    </row>
    <row r="21" spans="1:2" x14ac:dyDescent="0.25">
      <c r="A21" s="1" t="str">
        <f ca="1">IFERROR(__xludf.DUMMYFUNCTION("""COMPUTED_VALUE"""),"npy")</f>
        <v>npy</v>
      </c>
      <c r="B21" s="1">
        <f ca="1">COUNTIF(dataset_files!C$3:C1000, A21)</f>
        <v>2</v>
      </c>
    </row>
    <row r="22" spans="1:2" x14ac:dyDescent="0.25">
      <c r="A22" s="1" t="str">
        <f ca="1">IFERROR(__xludf.DUMMYFUNCTION("""COMPUTED_VALUE"""),"fasta")</f>
        <v>fasta</v>
      </c>
      <c r="B22" s="1">
        <f ca="1">COUNTIF(dataset_files!C$3:C1000, A22)</f>
        <v>37</v>
      </c>
    </row>
    <row r="23" spans="1:2" x14ac:dyDescent="0.25">
      <c r="A23" s="1" t="str">
        <f ca="1">IFERROR(__xludf.DUMMYFUNCTION("""COMPUTED_VALUE"""),"npz")</f>
        <v>npz</v>
      </c>
      <c r="B23" s="1">
        <f ca="1">COUNTIF(dataset_files!C$3:C1000, A23)</f>
        <v>2</v>
      </c>
    </row>
    <row r="24" spans="1:2" x14ac:dyDescent="0.25">
      <c r="A24" s="1" t="str">
        <f ca="1">IFERROR(__xludf.DUMMYFUNCTION("""COMPUTED_VALUE"""),"pkl")</f>
        <v>pkl</v>
      </c>
      <c r="B24" s="1">
        <f ca="1">COUNTIF(dataset_files!C$3:C1000, A24)</f>
        <v>3</v>
      </c>
    </row>
    <row r="25" spans="1:2" x14ac:dyDescent="0.25">
      <c r="A25" s="1" t="str">
        <f ca="1">IFERROR(__xludf.DUMMYFUNCTION("""COMPUTED_VALUE"""),"file")</f>
        <v>file</v>
      </c>
      <c r="B25" s="1">
        <f ca="1">COUNTIF(dataset_files!C$3:C1000, A25)</f>
        <v>1</v>
      </c>
    </row>
    <row r="26" spans="1:2" x14ac:dyDescent="0.25">
      <c r="A26" s="1" t="str">
        <f ca="1">IFERROR(__xludf.DUMMYFUNCTION("""COMPUTED_VALUE"""),"p")</f>
        <v>p</v>
      </c>
      <c r="B26" s="1">
        <f ca="1">COUNTIF(dataset_files!C$3:C1000, A26)</f>
        <v>3</v>
      </c>
    </row>
    <row r="27" spans="1:2" x14ac:dyDescent="0.25">
      <c r="A27" s="1" t="str">
        <f ca="1">IFERROR(__xludf.DUMMYFUNCTION("""COMPUTED_VALUE"""),"tar")</f>
        <v>tar</v>
      </c>
      <c r="B27" s="1">
        <f ca="1">COUNTIF(dataset_files!C$3:C1000, A27)</f>
        <v>2</v>
      </c>
    </row>
    <row r="28" spans="1:2" x14ac:dyDescent="0.25">
      <c r="A28" s="1" t="str">
        <f ca="1">IFERROR(__xludf.DUMMYFUNCTION("""COMPUTED_VALUE"""),"jpeg")</f>
        <v>jpeg</v>
      </c>
      <c r="B28" s="1">
        <f ca="1">COUNTIF(dataset_files!C$3:C1000, A28)</f>
        <v>1</v>
      </c>
    </row>
    <row r="29" spans="1:2" x14ac:dyDescent="0.25">
      <c r="A29" s="1" t="str">
        <f ca="1">IFERROR(__xludf.DUMMYFUNCTION("""COMPUTED_VALUE"""),"pgm")</f>
        <v>pgm</v>
      </c>
      <c r="B29" s="1">
        <f ca="1">COUNTIF(dataset_files!C$3:C1000, A29)</f>
        <v>1</v>
      </c>
    </row>
    <row r="30" spans="1:2" x14ac:dyDescent="0.25">
      <c r="A30" s="1" t="str">
        <f ca="1">IFERROR(__xludf.DUMMYFUNCTION("""COMPUTED_VALUE"""),"utf8")</f>
        <v>utf8</v>
      </c>
      <c r="B30" s="1">
        <f ca="1">COUNTIF(dataset_files!C$3:C1000, A30)</f>
        <v>1</v>
      </c>
    </row>
    <row r="31" spans="1:2" x14ac:dyDescent="0.25">
      <c r="A31" s="1" t="str">
        <f ca="1">IFERROR(__xludf.DUMMYFUNCTION("""COMPUTED_VALUE"""),"wav")</f>
        <v>wav</v>
      </c>
      <c r="B31" s="1">
        <f ca="1">COUNTIF(dataset_files!C$3:C1000, A31)</f>
        <v>1</v>
      </c>
    </row>
    <row r="32" spans="1:2" x14ac:dyDescent="0.25">
      <c r="B32" s="1" t="e">
        <f t="shared" ref="B32:B122" si="0">COUNTIF(#REF!, A32)</f>
        <v>#REF!</v>
      </c>
    </row>
    <row r="33" spans="2:2" x14ac:dyDescent="0.25">
      <c r="B33" s="1" t="e">
        <f t="shared" si="0"/>
        <v>#REF!</v>
      </c>
    </row>
    <row r="34" spans="2:2" x14ac:dyDescent="0.25">
      <c r="B34" s="1" t="e">
        <f t="shared" si="0"/>
        <v>#REF!</v>
      </c>
    </row>
    <row r="35" spans="2:2" x14ac:dyDescent="0.25">
      <c r="B35" s="1" t="e">
        <f t="shared" si="0"/>
        <v>#REF!</v>
      </c>
    </row>
    <row r="36" spans="2:2" x14ac:dyDescent="0.25">
      <c r="B36" s="1" t="e">
        <f t="shared" si="0"/>
        <v>#REF!</v>
      </c>
    </row>
    <row r="37" spans="2:2" x14ac:dyDescent="0.25">
      <c r="B37" s="1" t="e">
        <f t="shared" si="0"/>
        <v>#REF!</v>
      </c>
    </row>
    <row r="38" spans="2:2" x14ac:dyDescent="0.25">
      <c r="B38" s="1" t="e">
        <f t="shared" si="0"/>
        <v>#REF!</v>
      </c>
    </row>
    <row r="39" spans="2:2" x14ac:dyDescent="0.25">
      <c r="B39" s="1" t="e">
        <f t="shared" si="0"/>
        <v>#REF!</v>
      </c>
    </row>
    <row r="40" spans="2:2" x14ac:dyDescent="0.25">
      <c r="B40" s="1" t="e">
        <f t="shared" si="0"/>
        <v>#REF!</v>
      </c>
    </row>
    <row r="41" spans="2:2" x14ac:dyDescent="0.25">
      <c r="B41" s="1" t="e">
        <f t="shared" si="0"/>
        <v>#REF!</v>
      </c>
    </row>
    <row r="42" spans="2:2" x14ac:dyDescent="0.25">
      <c r="B42" s="1" t="e">
        <f t="shared" si="0"/>
        <v>#REF!</v>
      </c>
    </row>
    <row r="43" spans="2:2" x14ac:dyDescent="0.25">
      <c r="B43" s="1" t="e">
        <f t="shared" si="0"/>
        <v>#REF!</v>
      </c>
    </row>
    <row r="44" spans="2:2" x14ac:dyDescent="0.25">
      <c r="B44" s="1" t="e">
        <f t="shared" si="0"/>
        <v>#REF!</v>
      </c>
    </row>
    <row r="45" spans="2:2" x14ac:dyDescent="0.25">
      <c r="B45" s="1" t="e">
        <f t="shared" si="0"/>
        <v>#REF!</v>
      </c>
    </row>
    <row r="46" spans="2:2" x14ac:dyDescent="0.25">
      <c r="B46" s="1" t="e">
        <f t="shared" si="0"/>
        <v>#REF!</v>
      </c>
    </row>
    <row r="47" spans="2:2" x14ac:dyDescent="0.25">
      <c r="B47" s="1" t="e">
        <f t="shared" si="0"/>
        <v>#REF!</v>
      </c>
    </row>
    <row r="48" spans="2:2" x14ac:dyDescent="0.25">
      <c r="B48" s="1" t="e">
        <f t="shared" si="0"/>
        <v>#REF!</v>
      </c>
    </row>
    <row r="49" spans="2:2" x14ac:dyDescent="0.25">
      <c r="B49" s="1" t="e">
        <f t="shared" si="0"/>
        <v>#REF!</v>
      </c>
    </row>
    <row r="50" spans="2:2" x14ac:dyDescent="0.25">
      <c r="B50" s="1" t="e">
        <f t="shared" si="0"/>
        <v>#REF!</v>
      </c>
    </row>
    <row r="51" spans="2:2" x14ac:dyDescent="0.25">
      <c r="B51" s="1" t="e">
        <f t="shared" si="0"/>
        <v>#REF!</v>
      </c>
    </row>
    <row r="52" spans="2:2" x14ac:dyDescent="0.25">
      <c r="B52" s="1" t="e">
        <f t="shared" si="0"/>
        <v>#REF!</v>
      </c>
    </row>
    <row r="53" spans="2:2" x14ac:dyDescent="0.25">
      <c r="B53" s="1" t="e">
        <f t="shared" si="0"/>
        <v>#REF!</v>
      </c>
    </row>
    <row r="54" spans="2:2" x14ac:dyDescent="0.25">
      <c r="B54" s="1" t="e">
        <f t="shared" si="0"/>
        <v>#REF!</v>
      </c>
    </row>
    <row r="55" spans="2:2" x14ac:dyDescent="0.25">
      <c r="B55" s="1" t="e">
        <f t="shared" si="0"/>
        <v>#REF!</v>
      </c>
    </row>
    <row r="56" spans="2:2" x14ac:dyDescent="0.25">
      <c r="B56" s="1" t="e">
        <f t="shared" si="0"/>
        <v>#REF!</v>
      </c>
    </row>
    <row r="57" spans="2:2" x14ac:dyDescent="0.25">
      <c r="B57" s="1" t="e">
        <f t="shared" si="0"/>
        <v>#REF!</v>
      </c>
    </row>
    <row r="58" spans="2:2" x14ac:dyDescent="0.25">
      <c r="B58" s="1" t="e">
        <f t="shared" si="0"/>
        <v>#REF!</v>
      </c>
    </row>
    <row r="59" spans="2:2" x14ac:dyDescent="0.25">
      <c r="B59" s="1" t="e">
        <f t="shared" si="0"/>
        <v>#REF!</v>
      </c>
    </row>
    <row r="60" spans="2:2" x14ac:dyDescent="0.25">
      <c r="B60" s="1" t="e">
        <f t="shared" si="0"/>
        <v>#REF!</v>
      </c>
    </row>
    <row r="61" spans="2:2" x14ac:dyDescent="0.25">
      <c r="B61" s="1" t="e">
        <f t="shared" si="0"/>
        <v>#REF!</v>
      </c>
    </row>
    <row r="62" spans="2:2" x14ac:dyDescent="0.25">
      <c r="B62" s="1" t="e">
        <f t="shared" si="0"/>
        <v>#REF!</v>
      </c>
    </row>
    <row r="63" spans="2:2" x14ac:dyDescent="0.25">
      <c r="B63" s="1" t="e">
        <f t="shared" si="0"/>
        <v>#REF!</v>
      </c>
    </row>
    <row r="64" spans="2:2" x14ac:dyDescent="0.25">
      <c r="B64" s="1" t="e">
        <f t="shared" si="0"/>
        <v>#REF!</v>
      </c>
    </row>
    <row r="65" spans="2:2" x14ac:dyDescent="0.25">
      <c r="B65" s="1" t="e">
        <f t="shared" si="0"/>
        <v>#REF!</v>
      </c>
    </row>
    <row r="66" spans="2:2" x14ac:dyDescent="0.25">
      <c r="B66" s="1" t="e">
        <f t="shared" si="0"/>
        <v>#REF!</v>
      </c>
    </row>
    <row r="67" spans="2:2" x14ac:dyDescent="0.25">
      <c r="B67" s="1" t="e">
        <f t="shared" si="0"/>
        <v>#REF!</v>
      </c>
    </row>
    <row r="68" spans="2:2" x14ac:dyDescent="0.25">
      <c r="B68" s="1" t="e">
        <f t="shared" si="0"/>
        <v>#REF!</v>
      </c>
    </row>
    <row r="69" spans="2:2" x14ac:dyDescent="0.25">
      <c r="B69" s="1" t="e">
        <f t="shared" si="0"/>
        <v>#REF!</v>
      </c>
    </row>
    <row r="70" spans="2:2" x14ac:dyDescent="0.25">
      <c r="B70" s="1" t="e">
        <f t="shared" si="0"/>
        <v>#REF!</v>
      </c>
    </row>
    <row r="71" spans="2:2" x14ac:dyDescent="0.25">
      <c r="B71" s="1" t="e">
        <f t="shared" si="0"/>
        <v>#REF!</v>
      </c>
    </row>
    <row r="72" spans="2:2" x14ac:dyDescent="0.25">
      <c r="B72" s="1" t="e">
        <f t="shared" si="0"/>
        <v>#REF!</v>
      </c>
    </row>
    <row r="73" spans="2:2" x14ac:dyDescent="0.25">
      <c r="B73" s="1" t="e">
        <f t="shared" si="0"/>
        <v>#REF!</v>
      </c>
    </row>
    <row r="74" spans="2:2" x14ac:dyDescent="0.25">
      <c r="B74" s="1" t="e">
        <f t="shared" si="0"/>
        <v>#REF!</v>
      </c>
    </row>
    <row r="75" spans="2:2" x14ac:dyDescent="0.25">
      <c r="B75" s="1" t="e">
        <f t="shared" si="0"/>
        <v>#REF!</v>
      </c>
    </row>
    <row r="76" spans="2:2" x14ac:dyDescent="0.25">
      <c r="B76" s="1" t="e">
        <f t="shared" si="0"/>
        <v>#REF!</v>
      </c>
    </row>
    <row r="77" spans="2:2" x14ac:dyDescent="0.25">
      <c r="B77" s="1" t="e">
        <f t="shared" si="0"/>
        <v>#REF!</v>
      </c>
    </row>
    <row r="78" spans="2:2" x14ac:dyDescent="0.25">
      <c r="B78" s="1" t="e">
        <f t="shared" si="0"/>
        <v>#REF!</v>
      </c>
    </row>
    <row r="79" spans="2:2" x14ac:dyDescent="0.25">
      <c r="B79" s="1" t="e">
        <f t="shared" si="0"/>
        <v>#REF!</v>
      </c>
    </row>
    <row r="80" spans="2:2" x14ac:dyDescent="0.25">
      <c r="B80" s="1" t="e">
        <f t="shared" si="0"/>
        <v>#REF!</v>
      </c>
    </row>
    <row r="81" spans="2:2" x14ac:dyDescent="0.25">
      <c r="B81" s="1" t="e">
        <f t="shared" si="0"/>
        <v>#REF!</v>
      </c>
    </row>
    <row r="82" spans="2:2" x14ac:dyDescent="0.25">
      <c r="B82" s="1" t="e">
        <f t="shared" si="0"/>
        <v>#REF!</v>
      </c>
    </row>
    <row r="83" spans="2:2" x14ac:dyDescent="0.25">
      <c r="B83" s="1" t="e">
        <f t="shared" si="0"/>
        <v>#REF!</v>
      </c>
    </row>
    <row r="84" spans="2:2" x14ac:dyDescent="0.25">
      <c r="B84" s="1" t="e">
        <f t="shared" si="0"/>
        <v>#REF!</v>
      </c>
    </row>
    <row r="85" spans="2:2" x14ac:dyDescent="0.25">
      <c r="B85" s="1" t="e">
        <f t="shared" si="0"/>
        <v>#REF!</v>
      </c>
    </row>
    <row r="86" spans="2:2" x14ac:dyDescent="0.25">
      <c r="B86" s="1" t="e">
        <f t="shared" si="0"/>
        <v>#REF!</v>
      </c>
    </row>
    <row r="87" spans="2:2" x14ac:dyDescent="0.25">
      <c r="B87" s="1" t="e">
        <f t="shared" si="0"/>
        <v>#REF!</v>
      </c>
    </row>
    <row r="88" spans="2:2" x14ac:dyDescent="0.25">
      <c r="B88" s="1" t="e">
        <f t="shared" si="0"/>
        <v>#REF!</v>
      </c>
    </row>
    <row r="89" spans="2:2" x14ac:dyDescent="0.25">
      <c r="B89" s="1" t="e">
        <f t="shared" si="0"/>
        <v>#REF!</v>
      </c>
    </row>
    <row r="90" spans="2:2" x14ac:dyDescent="0.25">
      <c r="B90" s="1" t="e">
        <f t="shared" si="0"/>
        <v>#REF!</v>
      </c>
    </row>
    <row r="91" spans="2:2" x14ac:dyDescent="0.25">
      <c r="B91" s="1" t="e">
        <f t="shared" si="0"/>
        <v>#REF!</v>
      </c>
    </row>
    <row r="92" spans="2:2" x14ac:dyDescent="0.25">
      <c r="B92" s="1" t="e">
        <f t="shared" si="0"/>
        <v>#REF!</v>
      </c>
    </row>
    <row r="93" spans="2:2" x14ac:dyDescent="0.25">
      <c r="B93" s="1" t="e">
        <f t="shared" si="0"/>
        <v>#REF!</v>
      </c>
    </row>
    <row r="94" spans="2:2" x14ac:dyDescent="0.25">
      <c r="B94" s="1" t="e">
        <f t="shared" si="0"/>
        <v>#REF!</v>
      </c>
    </row>
    <row r="95" spans="2:2" x14ac:dyDescent="0.25">
      <c r="B95" s="1" t="e">
        <f t="shared" si="0"/>
        <v>#REF!</v>
      </c>
    </row>
    <row r="96" spans="2:2" x14ac:dyDescent="0.25">
      <c r="B96" s="1" t="e">
        <f t="shared" si="0"/>
        <v>#REF!</v>
      </c>
    </row>
    <row r="97" spans="2:2" x14ac:dyDescent="0.25">
      <c r="B97" s="1" t="e">
        <f t="shared" si="0"/>
        <v>#REF!</v>
      </c>
    </row>
    <row r="98" spans="2:2" x14ac:dyDescent="0.25">
      <c r="B98" s="1" t="e">
        <f t="shared" si="0"/>
        <v>#REF!</v>
      </c>
    </row>
    <row r="99" spans="2:2" x14ac:dyDescent="0.25">
      <c r="B99" s="1" t="e">
        <f t="shared" si="0"/>
        <v>#REF!</v>
      </c>
    </row>
    <row r="100" spans="2:2" x14ac:dyDescent="0.25">
      <c r="B100" s="1" t="e">
        <f t="shared" si="0"/>
        <v>#REF!</v>
      </c>
    </row>
    <row r="101" spans="2:2" x14ac:dyDescent="0.25">
      <c r="B101" s="1" t="e">
        <f t="shared" si="0"/>
        <v>#REF!</v>
      </c>
    </row>
    <row r="102" spans="2:2" x14ac:dyDescent="0.25">
      <c r="B102" s="1" t="e">
        <f t="shared" si="0"/>
        <v>#REF!</v>
      </c>
    </row>
    <row r="103" spans="2:2" x14ac:dyDescent="0.25">
      <c r="B103" s="1" t="e">
        <f t="shared" si="0"/>
        <v>#REF!</v>
      </c>
    </row>
    <row r="104" spans="2:2" x14ac:dyDescent="0.25">
      <c r="B104" s="1" t="e">
        <f t="shared" si="0"/>
        <v>#REF!</v>
      </c>
    </row>
    <row r="105" spans="2:2" x14ac:dyDescent="0.25">
      <c r="B105" s="1" t="e">
        <f t="shared" si="0"/>
        <v>#REF!</v>
      </c>
    </row>
    <row r="106" spans="2:2" x14ac:dyDescent="0.25">
      <c r="B106" s="1" t="e">
        <f t="shared" si="0"/>
        <v>#REF!</v>
      </c>
    </row>
    <row r="107" spans="2:2" x14ac:dyDescent="0.25">
      <c r="B107" s="1" t="e">
        <f t="shared" si="0"/>
        <v>#REF!</v>
      </c>
    </row>
    <row r="108" spans="2:2" x14ac:dyDescent="0.25">
      <c r="B108" s="1" t="e">
        <f t="shared" si="0"/>
        <v>#REF!</v>
      </c>
    </row>
    <row r="109" spans="2:2" x14ac:dyDescent="0.25">
      <c r="B109" s="1" t="e">
        <f t="shared" si="0"/>
        <v>#REF!</v>
      </c>
    </row>
    <row r="110" spans="2:2" x14ac:dyDescent="0.25">
      <c r="B110" s="1" t="e">
        <f t="shared" si="0"/>
        <v>#REF!</v>
      </c>
    </row>
    <row r="111" spans="2:2" x14ac:dyDescent="0.25">
      <c r="B111" s="1" t="e">
        <f t="shared" si="0"/>
        <v>#REF!</v>
      </c>
    </row>
    <row r="112" spans="2:2" x14ac:dyDescent="0.25">
      <c r="B112" s="1" t="e">
        <f t="shared" si="0"/>
        <v>#REF!</v>
      </c>
    </row>
    <row r="113" spans="2:2" x14ac:dyDescent="0.25">
      <c r="B113" s="1" t="e">
        <f t="shared" si="0"/>
        <v>#REF!</v>
      </c>
    </row>
    <row r="114" spans="2:2" x14ac:dyDescent="0.25">
      <c r="B114" s="1" t="e">
        <f t="shared" si="0"/>
        <v>#REF!</v>
      </c>
    </row>
    <row r="115" spans="2:2" x14ac:dyDescent="0.25">
      <c r="B115" s="1" t="e">
        <f t="shared" si="0"/>
        <v>#REF!</v>
      </c>
    </row>
    <row r="116" spans="2:2" x14ac:dyDescent="0.25">
      <c r="B116" s="1" t="e">
        <f t="shared" si="0"/>
        <v>#REF!</v>
      </c>
    </row>
    <row r="117" spans="2:2" x14ac:dyDescent="0.25">
      <c r="B117" s="1" t="e">
        <f t="shared" si="0"/>
        <v>#REF!</v>
      </c>
    </row>
    <row r="118" spans="2:2" x14ac:dyDescent="0.25">
      <c r="B118" s="1" t="e">
        <f t="shared" si="0"/>
        <v>#REF!</v>
      </c>
    </row>
    <row r="119" spans="2:2" x14ac:dyDescent="0.25">
      <c r="B119" s="1" t="e">
        <f t="shared" si="0"/>
        <v>#REF!</v>
      </c>
    </row>
    <row r="120" spans="2:2" x14ac:dyDescent="0.25">
      <c r="B120" s="1" t="e">
        <f t="shared" si="0"/>
        <v>#REF!</v>
      </c>
    </row>
    <row r="121" spans="2:2" x14ac:dyDescent="0.25">
      <c r="B121" s="1" t="e">
        <f t="shared" si="0"/>
        <v>#REF!</v>
      </c>
    </row>
    <row r="122" spans="2:2" x14ac:dyDescent="0.25">
      <c r="B122" s="1" t="e">
        <f t="shared" si="0"/>
        <v>#REF!</v>
      </c>
    </row>
  </sheetData>
  <conditionalFormatting sqref="B1:B31">
    <cfRule type="colorScale" priority="1">
      <colorScale>
        <cfvo type="min"/>
        <cfvo type="max"/>
        <color rgb="FFFFFFFF"/>
        <color rgb="FF57BB8A"/>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83"/>
  <sheetViews>
    <sheetView workbookViewId="0"/>
  </sheetViews>
  <sheetFormatPr defaultColWidth="12.6640625" defaultRowHeight="15.75" customHeight="1" x14ac:dyDescent="0.25"/>
  <sheetData>
    <row r="1" spans="1:3" x14ac:dyDescent="0.25">
      <c r="A1" s="1" t="str">
        <f ca="1">IFERROR(__xludf.DUMMYFUNCTION("UNIQUE(dataset_files!A3:A1000)"),"alanmitchell/bmon")</f>
        <v>alanmitchell/bmon</v>
      </c>
      <c r="C1" s="1">
        <f ca="1">COUNTIF(dataset_files!A$3:A1000, A1)</f>
        <v>1</v>
      </c>
    </row>
    <row r="2" spans="1:3" x14ac:dyDescent="0.25">
      <c r="A2" s="1" t="str">
        <f ca="1">IFERROR(__xludf.DUMMYFUNCTION("""COMPUTED_VALUE"""),"allegroai/clearml-serving")</f>
        <v>allegroai/clearml-serving</v>
      </c>
      <c r="C2" s="1">
        <f ca="1">COUNTIF(dataset_files!A$3:A1000, A2)</f>
        <v>3</v>
      </c>
    </row>
    <row r="3" spans="1:3" x14ac:dyDescent="0.25">
      <c r="A3" s="1" t="str">
        <f ca="1">IFERROR(__xludf.DUMMYFUNCTION("""COMPUTED_VALUE"""),"angsten/pianonet")</f>
        <v>angsten/pianonet</v>
      </c>
      <c r="C3" s="1">
        <f ca="1">COUNTIF(dataset_files!A$3:A1000, A3)</f>
        <v>1</v>
      </c>
    </row>
    <row r="4" spans="1:3" x14ac:dyDescent="0.25">
      <c r="A4" s="1" t="str">
        <f ca="1">IFERROR(__xludf.DUMMYFUNCTION("""COMPUTED_VALUE"""),"aristoteleo/spateo-release")</f>
        <v>aristoteleo/spateo-release</v>
      </c>
      <c r="C4" s="1">
        <f ca="1">COUNTIF(dataset_files!A$3:A1000, A4)</f>
        <v>1</v>
      </c>
    </row>
    <row r="5" spans="1:3" x14ac:dyDescent="0.25">
      <c r="A5" s="1" t="str">
        <f ca="1">IFERROR(__xludf.DUMMYFUNCTION("""COMPUTED_VALUE"""),"artonson/def")</f>
        <v>artonson/def</v>
      </c>
      <c r="C5" s="1">
        <f ca="1">COUNTIF(dataset_files!A$3:A1000, A5)</f>
        <v>7</v>
      </c>
    </row>
    <row r="6" spans="1:3" x14ac:dyDescent="0.25">
      <c r="A6" s="1" t="str">
        <f ca="1">IFERROR(__xludf.DUMMYFUNCTION("""COMPUTED_VALUE"""),"AshuKulu/HacktoberFest2022")</f>
        <v>AshuKulu/HacktoberFest2022</v>
      </c>
      <c r="C6" s="1">
        <f ca="1">COUNTIF(dataset_files!A$3:A1000, A6)</f>
        <v>2</v>
      </c>
    </row>
    <row r="7" spans="1:3" x14ac:dyDescent="0.25">
      <c r="A7" s="1" t="str">
        <f ca="1">IFERROR(__xludf.DUMMYFUNCTION("""COMPUTED_VALUE"""),"atulapra/Emotion-detection")</f>
        <v>atulapra/Emotion-detection</v>
      </c>
      <c r="C7" s="1">
        <f ca="1">COUNTIF(dataset_files!A$3:A1000, A7)</f>
        <v>1</v>
      </c>
    </row>
    <row r="8" spans="1:3" x14ac:dyDescent="0.25">
      <c r="A8" s="1" t="str">
        <f ca="1">IFERROR(__xludf.DUMMYFUNCTION("""COMPUTED_VALUE"""),"avinashkranjan/Amazing-Python-Scripts")</f>
        <v>avinashkranjan/Amazing-Python-Scripts</v>
      </c>
      <c r="C8" s="1">
        <f ca="1">COUNTIF(dataset_files!A$3:A1000, A8)</f>
        <v>10</v>
      </c>
    </row>
    <row r="9" spans="1:3" x14ac:dyDescent="0.25">
      <c r="A9" s="1" t="str">
        <f ca="1">IFERROR(__xludf.DUMMYFUNCTION("""COMPUTED_VALUE"""),"BioDepot/BioDepot-workflow-builder")</f>
        <v>BioDepot/BioDepot-workflow-builder</v>
      </c>
      <c r="C9" s="1">
        <f ca="1">COUNTIF(dataset_files!A$3:A1000, A9)</f>
        <v>1</v>
      </c>
    </row>
    <row r="10" spans="1:3" x14ac:dyDescent="0.25">
      <c r="A10" s="1" t="str">
        <f ca="1">IFERROR(__xludf.DUMMYFUNCTION("""COMPUTED_VALUE"""),"boxkite-ml/boxkite")</f>
        <v>boxkite-ml/boxkite</v>
      </c>
      <c r="C10" s="1">
        <f ca="1">COUNTIF(dataset_files!A$3:A1000, A10)</f>
        <v>3</v>
      </c>
    </row>
    <row r="11" spans="1:3" x14ac:dyDescent="0.25">
      <c r="A11" s="1" t="str">
        <f ca="1">IFERROR(__xludf.DUMMYFUNCTION("""COMPUTED_VALUE"""),"bupt-ai-cz/LLVIP")</f>
        <v>bupt-ai-cz/LLVIP</v>
      </c>
      <c r="C11" s="1">
        <f ca="1">COUNTIF(dataset_files!A$3:A1000, A11)</f>
        <v>29</v>
      </c>
    </row>
    <row r="12" spans="1:3" x14ac:dyDescent="0.25">
      <c r="A12" s="1" t="str">
        <f ca="1">IFERROR(__xludf.DUMMYFUNCTION("""COMPUTED_VALUE"""),"City-of-Helsinki/mlops-template")</f>
        <v>City-of-Helsinki/mlops-template</v>
      </c>
      <c r="C12" s="1">
        <f ca="1">COUNTIF(dataset_files!A$3:A1000, A12)</f>
        <v>1</v>
      </c>
    </row>
    <row r="13" spans="1:3" x14ac:dyDescent="0.25">
      <c r="A13" s="1" t="str">
        <f ca="1">IFERROR(__xludf.DUMMYFUNCTION("""COMPUTED_VALUE"""),"colinrsmall/This-Hockey-Player-Does-Not-Exist")</f>
        <v>colinrsmall/This-Hockey-Player-Does-Not-Exist</v>
      </c>
      <c r="C13" s="1">
        <f ca="1">COUNTIF(dataset_files!A$3:A1000, A13)</f>
        <v>1</v>
      </c>
    </row>
    <row r="14" spans="1:3" x14ac:dyDescent="0.25">
      <c r="A14" s="1" t="str">
        <f ca="1">IFERROR(__xludf.DUMMYFUNCTION("""COMPUTED_VALUE"""),"Covid-19-Response-Greece/covid19-data-greece")</f>
        <v>Covid-19-Response-Greece/covid19-data-greece</v>
      </c>
      <c r="C14" s="1">
        <f ca="1">COUNTIF(dataset_files!A$3:A1000, A14)</f>
        <v>10</v>
      </c>
    </row>
    <row r="15" spans="1:3" x14ac:dyDescent="0.25">
      <c r="A15" s="1" t="str">
        <f ca="1">IFERROR(__xludf.DUMMYFUNCTION("""COMPUTED_VALUE"""),"eclipse/kura")</f>
        <v>eclipse/kura</v>
      </c>
      <c r="C15" s="1">
        <f ca="1">COUNTIF(dataset_files!A$3:A1000, A15)</f>
        <v>1</v>
      </c>
    </row>
    <row r="16" spans="1:3" x14ac:dyDescent="0.25">
      <c r="A16" s="1" t="str">
        <f ca="1">IFERROR(__xludf.DUMMYFUNCTION("""COMPUTED_VALUE"""),"ekinakyurek/deprem_openai_apis")</f>
        <v>ekinakyurek/deprem_openai_apis</v>
      </c>
      <c r="C16" s="1">
        <f ca="1">COUNTIF(dataset_files!A$3:A1000, A16)</f>
        <v>2</v>
      </c>
    </row>
    <row r="17" spans="1:3" x14ac:dyDescent="0.25">
      <c r="A17" s="1" t="str">
        <f ca="1">IFERROR(__xludf.DUMMYFUNCTION("""COMPUTED_VALUE"""),"EngineerDDP/Parallel-SGD")</f>
        <v>EngineerDDP/Parallel-SGD</v>
      </c>
      <c r="C17" s="1">
        <f ca="1">COUNTIF(dataset_files!A$3:A1000, A17)</f>
        <v>5</v>
      </c>
    </row>
    <row r="18" spans="1:3" x14ac:dyDescent="0.25">
      <c r="A18" s="1" t="str">
        <f ca="1">IFERROR(__xludf.DUMMYFUNCTION("""COMPUTED_VALUE"""),"eternagame/KaggleOpenVaccine")</f>
        <v>eternagame/KaggleOpenVaccine</v>
      </c>
      <c r="C18" s="1">
        <f ca="1">COUNTIF(dataset_files!A$3:A1000, A18)</f>
        <v>1</v>
      </c>
    </row>
    <row r="19" spans="1:3" x14ac:dyDescent="0.25">
      <c r="A19" s="1" t="str">
        <f ca="1">IFERROR(__xludf.DUMMYFUNCTION("""COMPUTED_VALUE"""),"facebookresearch/param")</f>
        <v>facebookresearch/param</v>
      </c>
      <c r="C19" s="1">
        <f ca="1">COUNTIF(dataset_files!A$3:A1000, A19)</f>
        <v>1</v>
      </c>
    </row>
    <row r="20" spans="1:3" x14ac:dyDescent="0.25">
      <c r="A20" s="1" t="str">
        <f ca="1">IFERROR(__xludf.DUMMYFUNCTION("""COMPUTED_VALUE"""),"GauthierDmn/question_answering")</f>
        <v>GauthierDmn/question_answering</v>
      </c>
      <c r="C20" s="1">
        <f ca="1">COUNTIF(dataset_files!A$3:A1000, A20)</f>
        <v>1</v>
      </c>
    </row>
    <row r="21" spans="1:3" x14ac:dyDescent="0.25">
      <c r="A21" s="1" t="str">
        <f ca="1">IFERROR(__xludf.DUMMYFUNCTION("""COMPUTED_VALUE"""),"Giskard-AI/giskard")</f>
        <v>Giskard-AI/giskard</v>
      </c>
      <c r="C21" s="1">
        <f ca="1">COUNTIF(dataset_files!A$3:A1000, A21)</f>
        <v>3</v>
      </c>
    </row>
    <row r="22" spans="1:3" x14ac:dyDescent="0.25">
      <c r="A22" s="1" t="str">
        <f ca="1">IFERROR(__xludf.DUMMYFUNCTION("""COMPUTED_VALUE"""),"harshareddy794/HACKTOBERFEST2020")</f>
        <v>harshareddy794/HACKTOBERFEST2020</v>
      </c>
      <c r="C22" s="1">
        <f ca="1">COUNTIF(dataset_files!A$3:A1000, A22)</f>
        <v>2</v>
      </c>
    </row>
    <row r="23" spans="1:3" x14ac:dyDescent="0.25">
      <c r="A23" s="1" t="str">
        <f ca="1">IFERROR(__xludf.DUMMYFUNCTION("""COMPUTED_VALUE"""),"hukaixuan19970627/yolov5_obb")</f>
        <v>hukaixuan19970627/yolov5_obb</v>
      </c>
      <c r="C23" s="1">
        <f ca="1">COUNTIF(dataset_files!A$3:A1000, A23)</f>
        <v>5</v>
      </c>
    </row>
    <row r="24" spans="1:3" x14ac:dyDescent="0.25">
      <c r="A24" s="1" t="str">
        <f ca="1">IFERROR(__xludf.DUMMYFUNCTION("""COMPUTED_VALUE"""),"informagi/REL")</f>
        <v>informagi/REL</v>
      </c>
      <c r="C24" s="1">
        <f ca="1">COUNTIF(dataset_files!A$3:A1000, A24)</f>
        <v>3</v>
      </c>
    </row>
    <row r="25" spans="1:3" x14ac:dyDescent="0.25">
      <c r="A25" s="1" t="str">
        <f ca="1">IFERROR(__xludf.DUMMYFUNCTION("""COMPUTED_VALUE"""),"infstellar/genshin_impact_assistant")</f>
        <v>infstellar/genshin_impact_assistant</v>
      </c>
      <c r="C25" s="1">
        <f ca="1">COUNTIF(dataset_files!A$3:A1000, A25)</f>
        <v>2</v>
      </c>
    </row>
    <row r="26" spans="1:3" x14ac:dyDescent="0.25">
      <c r="A26" s="1" t="str">
        <f ca="1">IFERROR(__xludf.DUMMYFUNCTION("""COMPUTED_VALUE"""),"iPieter/RobBERT")</f>
        <v>iPieter/RobBERT</v>
      </c>
      <c r="C26" s="1">
        <f ca="1">COUNTIF(dataset_files!A$3:A1000, A26)</f>
        <v>2</v>
      </c>
    </row>
    <row r="27" spans="1:3" x14ac:dyDescent="0.25">
      <c r="A27" s="1" t="str">
        <f ca="1">IFERROR(__xludf.DUMMYFUNCTION("""COMPUTED_VALUE"""),"joapolarbear/dpro")</f>
        <v>joapolarbear/dpro</v>
      </c>
      <c r="C27" s="1">
        <f ca="1">COUNTIF(dataset_files!A$3:A1000, A27)</f>
        <v>2</v>
      </c>
    </row>
    <row r="28" spans="1:3" x14ac:dyDescent="0.25">
      <c r="A28" s="1" t="str">
        <f ca="1">IFERROR(__xludf.DUMMYFUNCTION("""COMPUTED_VALUE"""),"Kirili4ik/code2vec")</f>
        <v>Kirili4ik/code2vec</v>
      </c>
      <c r="C28" s="1">
        <f ca="1">COUNTIF(dataset_files!A$3:A1000, A28)</f>
        <v>1</v>
      </c>
    </row>
    <row r="29" spans="1:3" x14ac:dyDescent="0.25">
      <c r="A29" s="1" t="str">
        <f ca="1">IFERROR(__xludf.DUMMYFUNCTION("""COMPUTED_VALUE"""),"kubeflow/kfp-tekton")</f>
        <v>kubeflow/kfp-tekton</v>
      </c>
      <c r="C29" s="1">
        <f ca="1">COUNTIF(dataset_files!A$3:A1000, A29)</f>
        <v>1</v>
      </c>
    </row>
    <row r="30" spans="1:3" x14ac:dyDescent="0.25">
      <c r="A30" s="1" t="str">
        <f ca="1">IFERROR(__xludf.DUMMYFUNCTION("""COMPUTED_VALUE"""),"kwrobel-nlp/krnnt")</f>
        <v>kwrobel-nlp/krnnt</v>
      </c>
      <c r="C30" s="1">
        <f ca="1">COUNTIF(dataset_files!A$3:A1000, A30)</f>
        <v>2</v>
      </c>
    </row>
    <row r="31" spans="1:3" x14ac:dyDescent="0.25">
      <c r="A31" s="1" t="str">
        <f ca="1">IFERROR(__xludf.DUMMYFUNCTION("""COMPUTED_VALUE"""),"LineaLabs/lineapy")</f>
        <v>LineaLabs/lineapy</v>
      </c>
      <c r="C31" s="1">
        <f ca="1">COUNTIF(dataset_files!A$3:A1000, A31)</f>
        <v>18</v>
      </c>
    </row>
    <row r="32" spans="1:3" x14ac:dyDescent="0.25">
      <c r="A32" s="1" t="str">
        <f ca="1">IFERROR(__xludf.DUMMYFUNCTION("""COMPUTED_VALUE"""),"louis-she/minetorch")</f>
        <v>louis-she/minetorch</v>
      </c>
      <c r="C32" s="1">
        <f ca="1">COUNTIF(dataset_files!A$3:A1000, A32)</f>
        <v>1</v>
      </c>
    </row>
    <row r="33" spans="1:3" x14ac:dyDescent="0.25">
      <c r="A33" s="1" t="str">
        <f ca="1">IFERROR(__xludf.DUMMYFUNCTION("""COMPUTED_VALUE"""),"luca-ant/WhatsSee")</f>
        <v>luca-ant/WhatsSee</v>
      </c>
      <c r="C33" s="1">
        <f ca="1">COUNTIF(dataset_files!A$3:A1000, A33)</f>
        <v>2</v>
      </c>
    </row>
    <row r="34" spans="1:3" x14ac:dyDescent="0.25">
      <c r="A34" s="1" t="str">
        <f ca="1">IFERROR(__xludf.DUMMYFUNCTION("""COMPUTED_VALUE"""),"m-doru/Facial-based-authentication-system")</f>
        <v>m-doru/Facial-based-authentication-system</v>
      </c>
      <c r="C34" s="1">
        <f ca="1">COUNTIF(dataset_files!A$3:A1000, A34)</f>
        <v>7</v>
      </c>
    </row>
    <row r="35" spans="1:3" x14ac:dyDescent="0.25">
      <c r="A35" s="1" t="str">
        <f ca="1">IFERROR(__xludf.DUMMYFUNCTION("""COMPUTED_VALUE"""),"mahdeslami11/pyannote-audio")</f>
        <v>mahdeslami11/pyannote-audio</v>
      </c>
      <c r="C35" s="1">
        <f ca="1">COUNTIF(dataset_files!A$3:A1000, A35)</f>
        <v>1</v>
      </c>
    </row>
    <row r="36" spans="1:3" x14ac:dyDescent="0.25">
      <c r="A36" s="1" t="str">
        <f ca="1">IFERROR(__xludf.DUMMYFUNCTION("""COMPUTED_VALUE"""),"makgyver/gossipy")</f>
        <v>makgyver/gossipy</v>
      </c>
      <c r="C36" s="1">
        <f ca="1">COUNTIF(dataset_files!A$3:A1000, A36)</f>
        <v>13</v>
      </c>
    </row>
    <row r="37" spans="1:3" x14ac:dyDescent="0.25">
      <c r="A37" s="1" t="str">
        <f ca="1">IFERROR(__xludf.DUMMYFUNCTION("""COMPUTED_VALUE"""),"manthan89-py/Plant-Disease-Detection")</f>
        <v>manthan89-py/Plant-Disease-Detection</v>
      </c>
      <c r="C37" s="1">
        <f ca="1">COUNTIF(dataset_files!A$3:A1000, A37)</f>
        <v>2</v>
      </c>
    </row>
    <row r="38" spans="1:3" x14ac:dyDescent="0.25">
      <c r="A38" s="1" t="str">
        <f ca="1">IFERROR(__xludf.DUMMYFUNCTION("""COMPUTED_VALUE"""),"marcusturewicz/dotnet-twitter-bot")</f>
        <v>marcusturewicz/dotnet-twitter-bot</v>
      </c>
      <c r="C38" s="1">
        <f ca="1">COUNTIF(dataset_files!A$3:A1000, A38)</f>
        <v>1</v>
      </c>
    </row>
    <row r="39" spans="1:3" x14ac:dyDescent="0.25">
      <c r="A39" s="1" t="str">
        <f ca="1">IFERROR(__xludf.DUMMYFUNCTION("""COMPUTED_VALUE"""),"memgraph/mage")</f>
        <v>memgraph/mage</v>
      </c>
      <c r="C39" s="1">
        <f ca="1">COUNTIF(dataset_files!A$3:A1000, A39)</f>
        <v>1</v>
      </c>
    </row>
    <row r="40" spans="1:3" x14ac:dyDescent="0.25">
      <c r="A40" s="1" t="str">
        <f ca="1">IFERROR(__xludf.DUMMYFUNCTION("""COMPUTED_VALUE"""),"microsoft/nnfusion")</f>
        <v>microsoft/nnfusion</v>
      </c>
      <c r="C40" s="1">
        <f ca="1">COUNTIF(dataset_files!A$3:A1000, A40)</f>
        <v>4</v>
      </c>
    </row>
    <row r="41" spans="1:3" x14ac:dyDescent="0.25">
      <c r="A41" s="1" t="str">
        <f ca="1">IFERROR(__xludf.DUMMYFUNCTION("""COMPUTED_VALUE"""),"miha-skalic/youtube8mchallenge")</f>
        <v>miha-skalic/youtube8mchallenge</v>
      </c>
      <c r="C41" s="1">
        <f ca="1">COUNTIF(dataset_files!A$3:A1000, A41)</f>
        <v>2</v>
      </c>
    </row>
    <row r="42" spans="1:3" x14ac:dyDescent="0.25">
      <c r="A42" s="1" t="str">
        <f ca="1">IFERROR(__xludf.DUMMYFUNCTION("""COMPUTED_VALUE"""),"Moving-AI/virtual-walk")</f>
        <v>Moving-AI/virtual-walk</v>
      </c>
      <c r="C42" s="1">
        <f ca="1">COUNTIF(dataset_files!A$3:A1000, A42)</f>
        <v>2</v>
      </c>
    </row>
    <row r="43" spans="1:3" x14ac:dyDescent="0.25">
      <c r="A43" s="1" t="str">
        <f ca="1">IFERROR(__xludf.DUMMYFUNCTION("""COMPUTED_VALUE"""),"mr-chen-king/auto_control_app")</f>
        <v>mr-chen-king/auto_control_app</v>
      </c>
      <c r="C43" s="1">
        <f ca="1">COUNTIF(dataset_files!A$3:A1000, A43)</f>
        <v>1</v>
      </c>
    </row>
    <row r="44" spans="1:3" x14ac:dyDescent="0.25">
      <c r="A44" s="1" t="str">
        <f ca="1">IFERROR(__xludf.DUMMYFUNCTION("""COMPUTED_VALUE"""),"nasa/bingo")</f>
        <v>nasa/bingo</v>
      </c>
      <c r="C44" s="1">
        <f ca="1">COUNTIF(dataset_files!A$3:A1000, A44)</f>
        <v>4</v>
      </c>
    </row>
    <row r="45" spans="1:3" x14ac:dyDescent="0.25">
      <c r="A45" s="1" t="str">
        <f ca="1">IFERROR(__xludf.DUMMYFUNCTION("""COMPUTED_VALUE"""),"naturalis/sdmdl")</f>
        <v>naturalis/sdmdl</v>
      </c>
      <c r="C45" s="1">
        <f ca="1">COUNTIF(dataset_files!A$3:A1000, A45)</f>
        <v>1</v>
      </c>
    </row>
    <row r="46" spans="1:3" x14ac:dyDescent="0.25">
      <c r="A46" s="1" t="str">
        <f ca="1">IFERROR(__xludf.DUMMYFUNCTION("""COMPUTED_VALUE"""),"nsu-ai-team/conv1d-text-vae")</f>
        <v>nsu-ai-team/conv1d-text-vae</v>
      </c>
      <c r="C46" s="1">
        <f ca="1">COUNTIF(dataset_files!A$3:A1000, A46)</f>
        <v>1</v>
      </c>
    </row>
    <row r="47" spans="1:3" x14ac:dyDescent="0.25">
      <c r="A47" s="1" t="str">
        <f ca="1">IFERROR(__xludf.DUMMYFUNCTION("""COMPUTED_VALUE"""),"open-mmlab/mmskeleton")</f>
        <v>open-mmlab/mmskeleton</v>
      </c>
      <c r="C47" s="1">
        <f ca="1">COUNTIF(dataset_files!A$3:A1000, A47)</f>
        <v>1</v>
      </c>
    </row>
    <row r="48" spans="1:3" x14ac:dyDescent="0.25">
      <c r="A48" s="1" t="str">
        <f ca="1">IFERROR(__xludf.DUMMYFUNCTION("""COMPUTED_VALUE"""),"OpenStackweb/openstack-org")</f>
        <v>OpenStackweb/openstack-org</v>
      </c>
      <c r="C48" s="1">
        <f ca="1">COUNTIF(dataset_files!A$3:A1000, A48)</f>
        <v>1</v>
      </c>
    </row>
    <row r="49" spans="1:3" x14ac:dyDescent="0.25">
      <c r="A49" s="1" t="str">
        <f ca="1">IFERROR(__xludf.DUMMYFUNCTION("""COMPUTED_VALUE"""),"pangyuteng/aigonewrong")</f>
        <v>pangyuteng/aigonewrong</v>
      </c>
      <c r="C49" s="1">
        <f ca="1">COUNTIF(dataset_files!A$3:A1000, A49)</f>
        <v>8</v>
      </c>
    </row>
    <row r="50" spans="1:3" x14ac:dyDescent="0.25">
      <c r="A50" s="1" t="str">
        <f ca="1">IFERROR(__xludf.DUMMYFUNCTION("""COMPUTED_VALUE"""),"PMMon/Thesis_Social_Interactions")</f>
        <v>PMMon/Thesis_Social_Interactions</v>
      </c>
      <c r="C50" s="1">
        <f ca="1">COUNTIF(dataset_files!A$3:A1000, A50)</f>
        <v>5</v>
      </c>
    </row>
    <row r="51" spans="1:3" x14ac:dyDescent="0.25">
      <c r="A51" s="1" t="str">
        <f ca="1">IFERROR(__xludf.DUMMYFUNCTION("""COMPUTED_VALUE"""),"pulp-platform/snitch")</f>
        <v>pulp-platform/snitch</v>
      </c>
      <c r="C51" s="1">
        <f ca="1">COUNTIF(dataset_files!A$3:A1000, A51)</f>
        <v>1</v>
      </c>
    </row>
    <row r="52" spans="1:3" x14ac:dyDescent="0.25">
      <c r="A52" s="1" t="str">
        <f ca="1">IFERROR(__xludf.DUMMYFUNCTION("""COMPUTED_VALUE"""),"QData/FastSK")</f>
        <v>QData/FastSK</v>
      </c>
      <c r="C52" s="1">
        <f ca="1">COUNTIF(dataset_files!A$3:A1000, A52)</f>
        <v>38</v>
      </c>
    </row>
    <row r="53" spans="1:3" x14ac:dyDescent="0.25">
      <c r="A53" s="1" t="str">
        <f ca="1">IFERROR(__xludf.DUMMYFUNCTION("""COMPUTED_VALUE"""),"qianxunclub/ticket")</f>
        <v>qianxunclub/ticket</v>
      </c>
      <c r="C53" s="1">
        <f ca="1">COUNTIF(dataset_files!A$3:A1000, A53)</f>
        <v>3</v>
      </c>
    </row>
    <row r="54" spans="1:3" x14ac:dyDescent="0.25">
      <c r="A54" s="1" t="str">
        <f ca="1">IFERROR(__xludf.DUMMYFUNCTION("""COMPUTED_VALUE"""),"raffg/trump-tweet-author-identification")</f>
        <v>raffg/trump-tweet-author-identification</v>
      </c>
      <c r="C54" s="1">
        <f ca="1">COUNTIF(dataset_files!A$3:A1000, A54)</f>
        <v>3</v>
      </c>
    </row>
    <row r="55" spans="1:3" x14ac:dyDescent="0.25">
      <c r="A55" s="1" t="str">
        <f ca="1">IFERROR(__xludf.DUMMYFUNCTION("""COMPUTED_VALUE"""),"raphaelsty/mkb")</f>
        <v>raphaelsty/mkb</v>
      </c>
      <c r="C55" s="1">
        <f ca="1">COUNTIF(dataset_files!A$3:A1000, A55)</f>
        <v>1</v>
      </c>
    </row>
    <row r="56" spans="1:3" x14ac:dyDescent="0.25">
      <c r="A56" s="1" t="str">
        <f ca="1">IFERROR(__xludf.DUMMYFUNCTION("""COMPUTED_VALUE"""),"refinery-platform/heatmap-scatter-dash")</f>
        <v>refinery-platform/heatmap-scatter-dash</v>
      </c>
      <c r="C56" s="1">
        <f ca="1">COUNTIF(dataset_files!A$3:A1000, A56)</f>
        <v>1</v>
      </c>
    </row>
    <row r="57" spans="1:3" x14ac:dyDescent="0.25">
      <c r="A57" s="1" t="str">
        <f ca="1">IFERROR(__xludf.DUMMYFUNCTION("""COMPUTED_VALUE"""),"ryry013/Rai")</f>
        <v>ryry013/Rai</v>
      </c>
      <c r="C57" s="1">
        <f ca="1">COUNTIF(dataset_files!A$3:A1000, A57)</f>
        <v>4</v>
      </c>
    </row>
    <row r="58" spans="1:3" x14ac:dyDescent="0.25">
      <c r="A58" s="1" t="str">
        <f ca="1">IFERROR(__xludf.DUMMYFUNCTION("""COMPUTED_VALUE"""),"SamarthTMSL/HacktoberFest-Projects-and-games")</f>
        <v>SamarthTMSL/HacktoberFest-Projects-and-games</v>
      </c>
      <c r="C58" s="1">
        <f ca="1">COUNTIF(dataset_files!A$3:A1000, A58)</f>
        <v>3</v>
      </c>
    </row>
    <row r="59" spans="1:3" x14ac:dyDescent="0.25">
      <c r="A59" s="1" t="str">
        <f ca="1">IFERROR(__xludf.DUMMYFUNCTION("""COMPUTED_VALUE"""),"Samuel-Buteau/universal-battery-database")</f>
        <v>Samuel-Buteau/universal-battery-database</v>
      </c>
      <c r="C59" s="1">
        <f ca="1">COUNTIF(dataset_files!A$3:A1000, A59)</f>
        <v>1</v>
      </c>
    </row>
    <row r="60" spans="1:3" x14ac:dyDescent="0.25">
      <c r="A60" s="1" t="str">
        <f ca="1">IFERROR(__xludf.DUMMYFUNCTION("""COMPUTED_VALUE"""),"sapols/Satellite-Telemetry-Anomaly-Detection")</f>
        <v>sapols/Satellite-Telemetry-Anomaly-Detection</v>
      </c>
      <c r="C60" s="1">
        <f ca="1">COUNTIF(dataset_files!A$3:A1000, A60)</f>
        <v>5</v>
      </c>
    </row>
    <row r="61" spans="1:3" x14ac:dyDescent="0.25">
      <c r="A61" s="1" t="str">
        <f ca="1">IFERROR(__xludf.DUMMYFUNCTION("""COMPUTED_VALUE"""),"SeanNaren/deepspeech.pytorch")</f>
        <v>SeanNaren/deepspeech.pytorch</v>
      </c>
      <c r="C61" s="1">
        <f ca="1">COUNTIF(dataset_files!A$3:A1000, A61)</f>
        <v>1</v>
      </c>
    </row>
    <row r="62" spans="1:3" x14ac:dyDescent="0.25">
      <c r="A62" s="1" t="str">
        <f ca="1">IFERROR(__xludf.DUMMYFUNCTION("""COMPUTED_VALUE"""),"SoloTodo/solotodo_core")</f>
        <v>SoloTodo/solotodo_core</v>
      </c>
      <c r="C62" s="1">
        <f ca="1">COUNTIF(dataset_files!A$3:A1000, A62)</f>
        <v>1</v>
      </c>
    </row>
    <row r="63" spans="1:3" x14ac:dyDescent="0.25">
      <c r="A63" s="1" t="str">
        <f ca="1">IFERROR(__xludf.DUMMYFUNCTION("""COMPUTED_VALUE"""),"StanfordASL/CoCo")</f>
        <v>StanfordASL/CoCo</v>
      </c>
      <c r="C63" s="1">
        <f ca="1">COUNTIF(dataset_files!A$3:A1000, A63)</f>
        <v>3</v>
      </c>
    </row>
    <row r="64" spans="1:3" x14ac:dyDescent="0.25">
      <c r="A64" s="1" t="str">
        <f ca="1">IFERROR(__xludf.DUMMYFUNCTION("""COMPUTED_VALUE"""),"SteveF92/FantasyCritic")</f>
        <v>SteveF92/FantasyCritic</v>
      </c>
      <c r="C64" s="1">
        <f ca="1">COUNTIF(dataset_files!A$3:A1000, A64)</f>
        <v>1</v>
      </c>
    </row>
    <row r="65" spans="1:3" x14ac:dyDescent="0.25">
      <c r="A65" s="1" t="str">
        <f ca="1">IFERROR(__xludf.DUMMYFUNCTION("""COMPUTED_VALUE"""),"TexasInstruments/edgeai-benchmark")</f>
        <v>TexasInstruments/edgeai-benchmark</v>
      </c>
      <c r="C65" s="1">
        <f ca="1">COUNTIF(dataset_files!A$3:A1000, A65)</f>
        <v>8</v>
      </c>
    </row>
    <row r="66" spans="1:3" x14ac:dyDescent="0.25">
      <c r="A66" s="1" t="str">
        <f ca="1">IFERROR(__xludf.DUMMYFUNCTION("""COMPUTED_VALUE"""),"thevasudevgupta/bigbird")</f>
        <v>thevasudevgupta/bigbird</v>
      </c>
      <c r="C66" s="1">
        <f ca="1">COUNTIF(dataset_files!A$3:A1000, A66)</f>
        <v>1</v>
      </c>
    </row>
    <row r="67" spans="1:3" x14ac:dyDescent="0.25">
      <c r="A67" s="1" t="str">
        <f ca="1">IFERROR(__xludf.DUMMYFUNCTION("""COMPUTED_VALUE"""),"tianxing1994/OpenCV")</f>
        <v>tianxing1994/OpenCV</v>
      </c>
      <c r="C67" s="1">
        <f ca="1">COUNTIF(dataset_files!A$3:A1000, A67)</f>
        <v>16</v>
      </c>
    </row>
    <row r="68" spans="1:3" x14ac:dyDescent="0.25">
      <c r="A68" s="1" t="str">
        <f ca="1">IFERROR(__xludf.DUMMYFUNCTION("""COMPUTED_VALUE"""),"tjhunter/dds_py")</f>
        <v>tjhunter/dds_py</v>
      </c>
      <c r="C68" s="1">
        <f ca="1">COUNTIF(dataset_files!A$3:A1000, A68)</f>
        <v>1</v>
      </c>
    </row>
    <row r="69" spans="1:3" x14ac:dyDescent="0.25">
      <c r="A69" s="1" t="str">
        <f ca="1">IFERROR(__xludf.DUMMYFUNCTION("""COMPUTED_VALUE"""),"toshan-luktuke/stock-market-analyser")</f>
        <v>toshan-luktuke/stock-market-analyser</v>
      </c>
      <c r="C69" s="1">
        <f ca="1">COUNTIF(dataset_files!A$3:A1000, A69)</f>
        <v>2</v>
      </c>
    </row>
    <row r="70" spans="1:3" x14ac:dyDescent="0.25">
      <c r="A70" s="1" t="str">
        <f ca="1">IFERROR(__xludf.DUMMYFUNCTION("""COMPUTED_VALUE"""),"trevphil/cryptosym")</f>
        <v>trevphil/cryptosym</v>
      </c>
      <c r="C70" s="1">
        <f ca="1">COUNTIF(dataset_files!A$3:A1000, A70)</f>
        <v>1</v>
      </c>
    </row>
    <row r="71" spans="1:3" x14ac:dyDescent="0.25">
      <c r="A71" s="1" t="str">
        <f ca="1">IFERROR(__xludf.DUMMYFUNCTION("""COMPUTED_VALUE"""),"ubicomplab/rPPG-Toolbox")</f>
        <v>ubicomplab/rPPG-Toolbox</v>
      </c>
      <c r="C71" s="1">
        <f ca="1">COUNTIF(dataset_files!A$3:A1000, A71)</f>
        <v>7</v>
      </c>
    </row>
    <row r="72" spans="1:3" x14ac:dyDescent="0.25">
      <c r="A72" s="1" t="str">
        <f ca="1">IFERROR(__xludf.DUMMYFUNCTION("""COMPUTED_VALUE"""),"undera/chess-engine-nn")</f>
        <v>undera/chess-engine-nn</v>
      </c>
      <c r="C72" s="1">
        <f ca="1">COUNTIF(dataset_files!A$3:A1000, A72)</f>
        <v>1</v>
      </c>
    </row>
    <row r="73" spans="1:3" x14ac:dyDescent="0.25">
      <c r="A73" s="1" t="str">
        <f ca="1">IFERROR(__xludf.DUMMYFUNCTION("""COMPUTED_VALUE"""),"UnitTestBot/UTBotJava")</f>
        <v>UnitTestBot/UTBotJava</v>
      </c>
      <c r="C73" s="1">
        <f ca="1">COUNTIF(dataset_files!A$3:A1000, A73)</f>
        <v>1</v>
      </c>
    </row>
    <row r="74" spans="1:3" x14ac:dyDescent="0.25">
      <c r="A74" s="1" t="str">
        <f ca="1">IFERROR(__xludf.DUMMYFUNCTION("""COMPUTED_VALUE"""),"v-sivak/quantum-control-rl")</f>
        <v>v-sivak/quantum-control-rl</v>
      </c>
      <c r="C74" s="1">
        <f ca="1">COUNTIF(dataset_files!A$3:A1000, A74)</f>
        <v>1</v>
      </c>
    </row>
    <row r="75" spans="1:3" x14ac:dyDescent="0.25">
      <c r="A75" s="1" t="str">
        <f ca="1">IFERROR(__xludf.DUMMYFUNCTION("""COMPUTED_VALUE"""),"vtuber-plan/vcvits")</f>
        <v>vtuber-plan/vcvits</v>
      </c>
      <c r="C75" s="1">
        <f ca="1">COUNTIF(dataset_files!A$3:A1000, A75)</f>
        <v>2</v>
      </c>
    </row>
    <row r="76" spans="1:3" x14ac:dyDescent="0.25">
      <c r="A76" s="1" t="str">
        <f ca="1">IFERROR(__xludf.DUMMYFUNCTION("""COMPUTED_VALUE"""),"wandb/sweeps")</f>
        <v>wandb/sweeps</v>
      </c>
      <c r="C76" s="1">
        <f ca="1">COUNTIF(dataset_files!A$3:A1000, A76)</f>
        <v>1</v>
      </c>
    </row>
    <row r="77" spans="1:3" x14ac:dyDescent="0.25">
      <c r="A77" s="1" t="str">
        <f ca="1">IFERROR(__xludf.DUMMYFUNCTION("""COMPUTED_VALUE"""),"wildboar-foundation/wildboar")</f>
        <v>wildboar-foundation/wildboar</v>
      </c>
      <c r="C77" s="1">
        <f ca="1">COUNTIF(dataset_files!A$3:A1000, A77)</f>
        <v>3</v>
      </c>
    </row>
    <row r="78" spans="1:3" x14ac:dyDescent="0.25">
      <c r="A78" s="1" t="str">
        <f ca="1">IFERROR(__xludf.DUMMYFUNCTION("""COMPUTED_VALUE"""),"wimlds-trojmiasto/detect-waste")</f>
        <v>wimlds-trojmiasto/detect-waste</v>
      </c>
      <c r="C78" s="1">
        <f ca="1">COUNTIF(dataset_files!A$3:A1000, A78)</f>
        <v>15</v>
      </c>
    </row>
    <row r="79" spans="1:3" x14ac:dyDescent="0.25">
      <c r="A79" s="1" t="str">
        <f ca="1">IFERROR(__xludf.DUMMYFUNCTION("""COMPUTED_VALUE"""),"wolfmanstout/screen-ocr")</f>
        <v>wolfmanstout/screen-ocr</v>
      </c>
      <c r="C79" s="1">
        <f ca="1">COUNTIF(dataset_files!A$3:A1000, A79)</f>
        <v>1</v>
      </c>
    </row>
    <row r="80" spans="1:3" x14ac:dyDescent="0.25">
      <c r="A80" s="1" t="str">
        <f ca="1">IFERROR(__xludf.DUMMYFUNCTION("""COMPUTED_VALUE"""),"yjh0410/FreeYOLO")</f>
        <v>yjh0410/FreeYOLO</v>
      </c>
      <c r="C80" s="1">
        <f ca="1">COUNTIF(dataset_files!A$3:A1000, A80)</f>
        <v>7</v>
      </c>
    </row>
    <row r="81" spans="1:1" x14ac:dyDescent="0.25">
      <c r="A81" s="1" t="str">
        <f ca="1">IFERROR(__xludf.DUMMYFUNCTION("""COMPUTED_VALUE"""),"yjh0410/PyTorch_YOWO")</f>
        <v>yjh0410/PyTorch_YOWO</v>
      </c>
    </row>
    <row r="82" spans="1:1" x14ac:dyDescent="0.25">
      <c r="A82" s="1" t="str">
        <f ca="1">IFERROR(__xludf.DUMMYFUNCTION("""COMPUTED_VALUE"""),"zhengying-liu/autodl-contrib")</f>
        <v>zhengying-liu/autodl-contrib</v>
      </c>
    </row>
    <row r="83" spans="1:1" x14ac:dyDescent="0.25">
      <c r="A83" s="1"/>
    </row>
  </sheetData>
  <conditionalFormatting sqref="C1:C1000">
    <cfRule type="colorScale" priority="1">
      <colorScale>
        <cfvo type="min"/>
        <cfvo type="max"/>
        <color rgb="FF57BB8A"/>
        <color rgb="FFFFFFFF"/>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dataset_files</vt:lpstr>
      <vt:lpstr>summary</vt:lpstr>
      <vt:lpstr>file_format_analysis</vt:lpstr>
      <vt:lpstr>per_repo_data_files_count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Tajkia Rahman Toma</cp:lastModifiedBy>
  <dcterms:modified xsi:type="dcterms:W3CDTF">2023-11-11T17:35:27Z</dcterms:modified>
</cp:coreProperties>
</file>