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JJG\엑셀\"/>
    </mc:Choice>
  </mc:AlternateContent>
  <xr:revisionPtr revIDLastSave="0" documentId="13_ncr:1_{261B6959-1153-40D8-8B6D-DF9C8357F490}" xr6:coauthVersionLast="47" xr6:coauthVersionMax="47" xr10:uidLastSave="{00000000-0000-0000-0000-000000000000}"/>
  <bookViews>
    <workbookView xWindow="945" yWindow="0" windowWidth="19200" windowHeight="15480" activeTab="1" xr2:uid="{392C83F7-62C7-494A-8A61-050AF5CF3C50}"/>
  </bookViews>
  <sheets>
    <sheet name="재화 기준" sheetId="2" r:id="rId1"/>
    <sheet name="상품구성" sheetId="1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0" i="1" l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69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M372" i="1"/>
  <c r="M373" i="1"/>
  <c r="M374" i="1"/>
  <c r="M375" i="1"/>
  <c r="M376" i="1"/>
  <c r="M377" i="1"/>
  <c r="M378" i="1"/>
  <c r="M371" i="1"/>
  <c r="M380" i="1"/>
  <c r="N378" i="1" l="1"/>
  <c r="G163" i="1" l="1"/>
  <c r="G162" i="1"/>
  <c r="G161" i="1"/>
  <c r="G159" i="1"/>
  <c r="G160" i="1"/>
  <c r="G158" i="1"/>
  <c r="G359" i="1"/>
  <c r="G360" i="1"/>
  <c r="G361" i="1"/>
  <c r="G362" i="1"/>
  <c r="G363" i="1"/>
  <c r="G364" i="1"/>
  <c r="G365" i="1"/>
  <c r="G366" i="1"/>
  <c r="G367" i="1"/>
  <c r="G358" i="1"/>
  <c r="G319" i="1"/>
  <c r="G318" i="1"/>
  <c r="G317" i="1"/>
  <c r="G316" i="1"/>
  <c r="G315" i="1"/>
  <c r="G314" i="1"/>
  <c r="G313" i="1"/>
  <c r="G312" i="1"/>
  <c r="G304" i="1"/>
  <c r="G305" i="1"/>
  <c r="G306" i="1"/>
  <c r="G307" i="1"/>
  <c r="G308" i="1"/>
  <c r="G309" i="1"/>
  <c r="G310" i="1"/>
  <c r="G303" i="1"/>
  <c r="G300" i="1"/>
  <c r="G299" i="1"/>
  <c r="G298" i="1"/>
  <c r="G297" i="1"/>
  <c r="G296" i="1"/>
  <c r="G295" i="1"/>
  <c r="G294" i="1"/>
  <c r="G293" i="1"/>
  <c r="G285" i="1"/>
  <c r="G286" i="1"/>
  <c r="G287" i="1"/>
  <c r="G288" i="1"/>
  <c r="G289" i="1"/>
  <c r="G290" i="1"/>
  <c r="G291" i="1"/>
  <c r="G284" i="1"/>
  <c r="G156" i="1"/>
  <c r="G157" i="1"/>
  <c r="G155" i="1"/>
  <c r="G153" i="1"/>
  <c r="G154" i="1"/>
  <c r="G152" i="1"/>
  <c r="G150" i="1"/>
  <c r="G151" i="1"/>
  <c r="G149" i="1"/>
  <c r="G135" i="1"/>
  <c r="G136" i="1"/>
  <c r="G134" i="1"/>
  <c r="G137" i="1"/>
  <c r="G138" i="1"/>
  <c r="G139" i="1"/>
  <c r="G140" i="1"/>
  <c r="G141" i="1"/>
  <c r="G133" i="1"/>
  <c r="G132" i="1"/>
  <c r="G131" i="1"/>
  <c r="G130" i="1"/>
  <c r="G128" i="1"/>
  <c r="G129" i="1"/>
  <c r="G127" i="1"/>
  <c r="G126" i="1"/>
  <c r="G125" i="1"/>
  <c r="G104" i="1"/>
  <c r="G105" i="1"/>
  <c r="G106" i="1"/>
  <c r="G107" i="1"/>
  <c r="G103" i="1"/>
  <c r="G75" i="1"/>
  <c r="G74" i="1"/>
  <c r="G73" i="1"/>
  <c r="G72" i="1"/>
  <c r="G71" i="1"/>
  <c r="G66" i="1"/>
  <c r="G67" i="1"/>
  <c r="G68" i="1"/>
  <c r="G69" i="1"/>
  <c r="G65" i="1"/>
  <c r="G21" i="1"/>
  <c r="G22" i="1"/>
  <c r="G23" i="1"/>
  <c r="G24" i="1"/>
  <c r="G25" i="1"/>
  <c r="G20" i="1"/>
  <c r="G17" i="1"/>
  <c r="J17" i="1" s="1"/>
  <c r="G16" i="1"/>
  <c r="G15" i="1"/>
  <c r="J15" i="1" s="1"/>
  <c r="G14" i="1"/>
  <c r="J14" i="1" s="1"/>
  <c r="G13" i="1"/>
  <c r="J13" i="1" s="1"/>
  <c r="G12" i="1"/>
  <c r="G7" i="1"/>
  <c r="G8" i="1"/>
  <c r="G9" i="1"/>
  <c r="G10" i="1"/>
  <c r="G6" i="1"/>
  <c r="G5" i="1"/>
  <c r="J16" i="1"/>
  <c r="I12" i="1"/>
  <c r="G411" i="1"/>
  <c r="I411" i="1" s="1"/>
  <c r="G412" i="1"/>
  <c r="I412" i="1" s="1"/>
  <c r="G413" i="1"/>
  <c r="I413" i="1" s="1"/>
  <c r="G414" i="1"/>
  <c r="I414" i="1"/>
  <c r="J414" i="1"/>
  <c r="G415" i="1"/>
  <c r="I415" i="1" s="1"/>
  <c r="G416" i="1"/>
  <c r="J416" i="1" s="1"/>
  <c r="I416" i="1"/>
  <c r="G417" i="1"/>
  <c r="J417" i="1" s="1"/>
  <c r="G418" i="1"/>
  <c r="I418" i="1" s="1"/>
  <c r="G419" i="1"/>
  <c r="I419" i="1" s="1"/>
  <c r="G420" i="1"/>
  <c r="I420" i="1" s="1"/>
  <c r="G421" i="1"/>
  <c r="I421" i="1" s="1"/>
  <c r="G422" i="1"/>
  <c r="I422" i="1" s="1"/>
  <c r="G423" i="1"/>
  <c r="J423" i="1" s="1"/>
  <c r="G424" i="1"/>
  <c r="I424" i="1" s="1"/>
  <c r="G425" i="1"/>
  <c r="I425" i="1" s="1"/>
  <c r="J425" i="1"/>
  <c r="G426" i="1"/>
  <c r="I426" i="1" s="1"/>
  <c r="G427" i="1"/>
  <c r="I427" i="1" s="1"/>
  <c r="G428" i="1"/>
  <c r="I428" i="1" s="1"/>
  <c r="G410" i="1"/>
  <c r="J410" i="1" s="1"/>
  <c r="I390" i="1"/>
  <c r="I391" i="1"/>
  <c r="J392" i="1"/>
  <c r="I392" i="1"/>
  <c r="I393" i="1"/>
  <c r="I394" i="1"/>
  <c r="J395" i="1"/>
  <c r="I396" i="1"/>
  <c r="J396" i="1"/>
  <c r="I397" i="1"/>
  <c r="I398" i="1"/>
  <c r="J389" i="1"/>
  <c r="G405" i="1"/>
  <c r="I405" i="1" s="1"/>
  <c r="G406" i="1"/>
  <c r="J406" i="1" s="1"/>
  <c r="G407" i="1"/>
  <c r="J407" i="1" s="1"/>
  <c r="G408" i="1"/>
  <c r="J408" i="1" s="1"/>
  <c r="G401" i="1"/>
  <c r="I401" i="1" s="1"/>
  <c r="G402" i="1"/>
  <c r="I402" i="1" s="1"/>
  <c r="G403" i="1"/>
  <c r="I403" i="1" s="1"/>
  <c r="G404" i="1"/>
  <c r="I404" i="1" s="1"/>
  <c r="G400" i="1"/>
  <c r="J400" i="1" s="1"/>
  <c r="G172" i="1"/>
  <c r="I172" i="1" s="1"/>
  <c r="G173" i="1"/>
  <c r="I173" i="1" s="1"/>
  <c r="I417" i="1" l="1"/>
  <c r="I423" i="1"/>
  <c r="J402" i="1"/>
  <c r="J420" i="1"/>
  <c r="J418" i="1"/>
  <c r="J393" i="1"/>
  <c r="J398" i="1"/>
  <c r="J421" i="1"/>
  <c r="I14" i="1"/>
  <c r="J413" i="1"/>
  <c r="I15" i="1"/>
  <c r="I17" i="1"/>
  <c r="I13" i="1"/>
  <c r="I16" i="1"/>
  <c r="J391" i="1"/>
  <c r="J424" i="1"/>
  <c r="J428" i="1"/>
  <c r="J427" i="1"/>
  <c r="J426" i="1"/>
  <c r="J419" i="1"/>
  <c r="J412" i="1"/>
  <c r="I395" i="1"/>
  <c r="I410" i="1"/>
  <c r="J422" i="1"/>
  <c r="J415" i="1"/>
  <c r="J411" i="1"/>
  <c r="J394" i="1"/>
  <c r="J390" i="1"/>
  <c r="J401" i="1"/>
  <c r="J397" i="1"/>
  <c r="I389" i="1"/>
  <c r="I407" i="1"/>
  <c r="J405" i="1"/>
  <c r="I406" i="1"/>
  <c r="I408" i="1"/>
  <c r="J403" i="1"/>
  <c r="J404" i="1"/>
  <c r="I400" i="1"/>
  <c r="J172" i="1"/>
  <c r="J173" i="1"/>
  <c r="G331" i="1" l="1"/>
  <c r="J331" i="1" s="1"/>
  <c r="G330" i="1"/>
  <c r="J330" i="1" s="1"/>
  <c r="G329" i="1"/>
  <c r="I329" i="1" s="1"/>
  <c r="G328" i="1"/>
  <c r="J328" i="1" s="1"/>
  <c r="G327" i="1"/>
  <c r="I327" i="1" s="1"/>
  <c r="G322" i="1"/>
  <c r="J322" i="1" s="1"/>
  <c r="G323" i="1"/>
  <c r="I323" i="1" s="1"/>
  <c r="G324" i="1"/>
  <c r="I324" i="1" s="1"/>
  <c r="G325" i="1"/>
  <c r="J325" i="1" s="1"/>
  <c r="J324" i="1"/>
  <c r="G321" i="1"/>
  <c r="J321" i="1" s="1"/>
  <c r="J319" i="1"/>
  <c r="J318" i="1"/>
  <c r="J317" i="1"/>
  <c r="J316" i="1"/>
  <c r="J315" i="1"/>
  <c r="J314" i="1"/>
  <c r="J313" i="1"/>
  <c r="J312" i="1"/>
  <c r="H301" i="1"/>
  <c r="F301" i="1"/>
  <c r="J300" i="1"/>
  <c r="I299" i="1"/>
  <c r="J298" i="1"/>
  <c r="J297" i="1"/>
  <c r="I296" i="1"/>
  <c r="J295" i="1"/>
  <c r="J294" i="1"/>
  <c r="H292" i="1"/>
  <c r="F292" i="1"/>
  <c r="I285" i="1"/>
  <c r="I290" i="1"/>
  <c r="I291" i="1"/>
  <c r="J289" i="1"/>
  <c r="J288" i="1"/>
  <c r="J287" i="1"/>
  <c r="J286" i="1"/>
  <c r="J284" i="1"/>
  <c r="G165" i="1"/>
  <c r="I165" i="1" s="1"/>
  <c r="G281" i="1"/>
  <c r="J281" i="1" s="1"/>
  <c r="G280" i="1"/>
  <c r="I280" i="1" s="1"/>
  <c r="G279" i="1"/>
  <c r="J279" i="1" s="1"/>
  <c r="G278" i="1"/>
  <c r="J278" i="1" s="1"/>
  <c r="G277" i="1"/>
  <c r="J277" i="1" s="1"/>
  <c r="G276" i="1"/>
  <c r="I276" i="1" s="1"/>
  <c r="G275" i="1"/>
  <c r="J275" i="1" s="1"/>
  <c r="G274" i="1"/>
  <c r="J274" i="1" s="1"/>
  <c r="G273" i="1"/>
  <c r="J273" i="1" s="1"/>
  <c r="G272" i="1"/>
  <c r="I272" i="1" s="1"/>
  <c r="G271" i="1"/>
  <c r="J271" i="1" s="1"/>
  <c r="G270" i="1"/>
  <c r="J270" i="1" s="1"/>
  <c r="G269" i="1"/>
  <c r="J269" i="1" s="1"/>
  <c r="G268" i="1"/>
  <c r="J268" i="1" s="1"/>
  <c r="G267" i="1"/>
  <c r="I267" i="1" s="1"/>
  <c r="G266" i="1"/>
  <c r="J266" i="1" s="1"/>
  <c r="G265" i="1"/>
  <c r="J265" i="1" s="1"/>
  <c r="G264" i="1"/>
  <c r="I264" i="1" s="1"/>
  <c r="G263" i="1"/>
  <c r="J263" i="1" s="1"/>
  <c r="G262" i="1"/>
  <c r="J262" i="1" s="1"/>
  <c r="G255" i="1"/>
  <c r="J255" i="1" s="1"/>
  <c r="G250" i="1"/>
  <c r="I250" i="1" s="1"/>
  <c r="G246" i="1"/>
  <c r="H114" i="1"/>
  <c r="F114" i="1"/>
  <c r="G113" i="1"/>
  <c r="J113" i="1" s="1"/>
  <c r="G112" i="1"/>
  <c r="J112" i="1" s="1"/>
  <c r="G111" i="1"/>
  <c r="I111" i="1" s="1"/>
  <c r="G110" i="1"/>
  <c r="J110" i="1" s="1"/>
  <c r="G109" i="1"/>
  <c r="I109" i="1" s="1"/>
  <c r="H101" i="1"/>
  <c r="F101" i="1"/>
  <c r="G100" i="1"/>
  <c r="J100" i="1" s="1"/>
  <c r="G99" i="1"/>
  <c r="I99" i="1" s="1"/>
  <c r="G98" i="1"/>
  <c r="I98" i="1" s="1"/>
  <c r="G97" i="1"/>
  <c r="J97" i="1" s="1"/>
  <c r="G96" i="1"/>
  <c r="J96" i="1" s="1"/>
  <c r="H95" i="1"/>
  <c r="F95" i="1"/>
  <c r="G94" i="1"/>
  <c r="J94" i="1" s="1"/>
  <c r="G93" i="1"/>
  <c r="J93" i="1" s="1"/>
  <c r="G92" i="1"/>
  <c r="I92" i="1" s="1"/>
  <c r="G91" i="1"/>
  <c r="J91" i="1" s="1"/>
  <c r="G90" i="1"/>
  <c r="I90" i="1" s="1"/>
  <c r="H89" i="1"/>
  <c r="F89" i="1"/>
  <c r="G88" i="1"/>
  <c r="J88" i="1" s="1"/>
  <c r="G87" i="1"/>
  <c r="I87" i="1" s="1"/>
  <c r="G86" i="1"/>
  <c r="I86" i="1" s="1"/>
  <c r="G85" i="1"/>
  <c r="J85" i="1" s="1"/>
  <c r="G84" i="1"/>
  <c r="J84" i="1" s="1"/>
  <c r="H82" i="1"/>
  <c r="F82" i="1"/>
  <c r="G81" i="1"/>
  <c r="J81" i="1" s="1"/>
  <c r="G80" i="1"/>
  <c r="I80" i="1" s="1"/>
  <c r="G79" i="1"/>
  <c r="I79" i="1" s="1"/>
  <c r="G78" i="1"/>
  <c r="I78" i="1" s="1"/>
  <c r="G77" i="1"/>
  <c r="J77" i="1" s="1"/>
  <c r="H63" i="1"/>
  <c r="F63" i="1"/>
  <c r="G62" i="1"/>
  <c r="J62" i="1" s="1"/>
  <c r="G61" i="1"/>
  <c r="J61" i="1" s="1"/>
  <c r="G60" i="1"/>
  <c r="I60" i="1" s="1"/>
  <c r="G59" i="1"/>
  <c r="I59" i="1" s="1"/>
  <c r="G58" i="1"/>
  <c r="I58" i="1" s="1"/>
  <c r="H57" i="1"/>
  <c r="F57" i="1"/>
  <c r="G56" i="1"/>
  <c r="J56" i="1" s="1"/>
  <c r="G55" i="1"/>
  <c r="J55" i="1" s="1"/>
  <c r="G54" i="1"/>
  <c r="I54" i="1" s="1"/>
  <c r="G53" i="1"/>
  <c r="J53" i="1" s="1"/>
  <c r="G52" i="1"/>
  <c r="I52" i="1" s="1"/>
  <c r="H51" i="1"/>
  <c r="F51" i="1"/>
  <c r="G50" i="1"/>
  <c r="J50" i="1" s="1"/>
  <c r="G49" i="1"/>
  <c r="I49" i="1" s="1"/>
  <c r="G48" i="1"/>
  <c r="I48" i="1" s="1"/>
  <c r="G47" i="1"/>
  <c r="I47" i="1" s="1"/>
  <c r="G46" i="1"/>
  <c r="I46" i="1" s="1"/>
  <c r="H45" i="1"/>
  <c r="F45" i="1"/>
  <c r="G44" i="1"/>
  <c r="J44" i="1" s="1"/>
  <c r="G43" i="1"/>
  <c r="J43" i="1" s="1"/>
  <c r="G42" i="1"/>
  <c r="I42" i="1" s="1"/>
  <c r="G41" i="1"/>
  <c r="J41" i="1" s="1"/>
  <c r="G40" i="1"/>
  <c r="J40" i="1" s="1"/>
  <c r="H244" i="1"/>
  <c r="G232" i="1"/>
  <c r="J232" i="1" s="1"/>
  <c r="G231" i="1"/>
  <c r="J231" i="1" s="1"/>
  <c r="G230" i="1"/>
  <c r="J230" i="1" s="1"/>
  <c r="G229" i="1"/>
  <c r="I229" i="1" s="1"/>
  <c r="G228" i="1"/>
  <c r="I228" i="1" s="1"/>
  <c r="G227" i="1"/>
  <c r="J227" i="1" s="1"/>
  <c r="G226" i="1"/>
  <c r="J226" i="1" s="1"/>
  <c r="G225" i="1"/>
  <c r="I225" i="1" s="1"/>
  <c r="G224" i="1"/>
  <c r="J224" i="1" s="1"/>
  <c r="G223" i="1"/>
  <c r="I223" i="1" s="1"/>
  <c r="G222" i="1"/>
  <c r="J222" i="1" s="1"/>
  <c r="G221" i="1"/>
  <c r="J221" i="1" s="1"/>
  <c r="G220" i="1"/>
  <c r="J220" i="1" s="1"/>
  <c r="G219" i="1"/>
  <c r="I219" i="1" s="1"/>
  <c r="G218" i="1"/>
  <c r="J218" i="1" s="1"/>
  <c r="H217" i="1"/>
  <c r="H196" i="1"/>
  <c r="G215" i="1"/>
  <c r="I215" i="1" s="1"/>
  <c r="G216" i="1"/>
  <c r="J216" i="1" s="1"/>
  <c r="G207" i="1"/>
  <c r="I207" i="1" s="1"/>
  <c r="G208" i="1"/>
  <c r="I208" i="1" s="1"/>
  <c r="G209" i="1"/>
  <c r="I209" i="1" s="1"/>
  <c r="G210" i="1"/>
  <c r="J210" i="1" s="1"/>
  <c r="G211" i="1"/>
  <c r="I211" i="1" s="1"/>
  <c r="G212" i="1"/>
  <c r="I212" i="1" s="1"/>
  <c r="G213" i="1"/>
  <c r="I213" i="1" s="1"/>
  <c r="G214" i="1"/>
  <c r="J214" i="1" s="1"/>
  <c r="G195" i="1"/>
  <c r="I195" i="1" s="1"/>
  <c r="G186" i="1"/>
  <c r="I186" i="1" s="1"/>
  <c r="G187" i="1"/>
  <c r="I187" i="1" s="1"/>
  <c r="G188" i="1"/>
  <c r="J188" i="1" s="1"/>
  <c r="G189" i="1"/>
  <c r="I189" i="1" s="1"/>
  <c r="G190" i="1"/>
  <c r="I190" i="1" s="1"/>
  <c r="G191" i="1"/>
  <c r="I191" i="1" s="1"/>
  <c r="G192" i="1"/>
  <c r="I192" i="1" s="1"/>
  <c r="G193" i="1"/>
  <c r="J193" i="1" s="1"/>
  <c r="G194" i="1"/>
  <c r="I194" i="1" s="1"/>
  <c r="G243" i="1"/>
  <c r="J243" i="1" s="1"/>
  <c r="G242" i="1"/>
  <c r="I242" i="1" s="1"/>
  <c r="G241" i="1"/>
  <c r="I241" i="1" s="1"/>
  <c r="G240" i="1"/>
  <c r="J240" i="1" s="1"/>
  <c r="G239" i="1"/>
  <c r="I239" i="1" s="1"/>
  <c r="G238" i="1"/>
  <c r="I238" i="1" s="1"/>
  <c r="G237" i="1"/>
  <c r="I237" i="1" s="1"/>
  <c r="G236" i="1"/>
  <c r="I236" i="1" s="1"/>
  <c r="G235" i="1"/>
  <c r="I235" i="1" s="1"/>
  <c r="G234" i="1"/>
  <c r="G206" i="1"/>
  <c r="I206" i="1" s="1"/>
  <c r="G205" i="1"/>
  <c r="I205" i="1" s="1"/>
  <c r="G204" i="1"/>
  <c r="I204" i="1" s="1"/>
  <c r="G203" i="1"/>
  <c r="I203" i="1" s="1"/>
  <c r="G202" i="1"/>
  <c r="J202" i="1" s="1"/>
  <c r="G201" i="1"/>
  <c r="I201" i="1" s="1"/>
  <c r="G200" i="1"/>
  <c r="J200" i="1" s="1"/>
  <c r="G199" i="1"/>
  <c r="I199" i="1" s="1"/>
  <c r="G198" i="1"/>
  <c r="I198" i="1" s="1"/>
  <c r="G197" i="1"/>
  <c r="J197" i="1" s="1"/>
  <c r="G176" i="1"/>
  <c r="G185" i="1"/>
  <c r="J185" i="1" s="1"/>
  <c r="G181" i="1"/>
  <c r="I181" i="1" s="1"/>
  <c r="G182" i="1"/>
  <c r="J182" i="1" s="1"/>
  <c r="G183" i="1"/>
  <c r="I183" i="1" s="1"/>
  <c r="G184" i="1"/>
  <c r="I184" i="1" s="1"/>
  <c r="G178" i="1"/>
  <c r="G169" i="1"/>
  <c r="J169" i="1" s="1"/>
  <c r="G168" i="1"/>
  <c r="J168" i="1" s="1"/>
  <c r="H174" i="1"/>
  <c r="G171" i="1"/>
  <c r="G170" i="1"/>
  <c r="G164" i="1"/>
  <c r="I164" i="1" s="1"/>
  <c r="J156" i="1"/>
  <c r="I157" i="1"/>
  <c r="I153" i="1"/>
  <c r="I154" i="1"/>
  <c r="I150" i="1"/>
  <c r="I151" i="1"/>
  <c r="G144" i="1"/>
  <c r="G145" i="1"/>
  <c r="G146" i="1"/>
  <c r="G143" i="1"/>
  <c r="I132" i="1"/>
  <c r="I133" i="1"/>
  <c r="J131" i="1"/>
  <c r="I129" i="1"/>
  <c r="J130" i="1"/>
  <c r="J128" i="1"/>
  <c r="I126" i="1"/>
  <c r="I127" i="1"/>
  <c r="H142" i="1"/>
  <c r="J163" i="1"/>
  <c r="I162" i="1"/>
  <c r="J161" i="1"/>
  <c r="J160" i="1"/>
  <c r="J159" i="1"/>
  <c r="J158" i="1"/>
  <c r="I325" i="1" l="1"/>
  <c r="J290" i="1"/>
  <c r="I331" i="1"/>
  <c r="G292" i="1"/>
  <c r="I316" i="1"/>
  <c r="G301" i="1"/>
  <c r="I319" i="1"/>
  <c r="I328" i="1"/>
  <c r="I313" i="1"/>
  <c r="J323" i="1"/>
  <c r="I330" i="1"/>
  <c r="J327" i="1"/>
  <c r="J329" i="1"/>
  <c r="I321" i="1"/>
  <c r="I322" i="1"/>
  <c r="I317" i="1"/>
  <c r="I312" i="1"/>
  <c r="I315" i="1"/>
  <c r="I318" i="1"/>
  <c r="I314" i="1"/>
  <c r="J296" i="1"/>
  <c r="J299" i="1"/>
  <c r="J293" i="1"/>
  <c r="I294" i="1"/>
  <c r="I297" i="1"/>
  <c r="I300" i="1"/>
  <c r="I293" i="1"/>
  <c r="I295" i="1"/>
  <c r="I298" i="1"/>
  <c r="J285" i="1"/>
  <c r="J291" i="1"/>
  <c r="I288" i="1"/>
  <c r="I284" i="1"/>
  <c r="I287" i="1"/>
  <c r="I286" i="1"/>
  <c r="I289" i="1"/>
  <c r="J280" i="1"/>
  <c r="I281" i="1"/>
  <c r="I279" i="1"/>
  <c r="J276" i="1"/>
  <c r="I277" i="1"/>
  <c r="I275" i="1"/>
  <c r="I278" i="1"/>
  <c r="I273" i="1"/>
  <c r="J272" i="1"/>
  <c r="I271" i="1"/>
  <c r="I274" i="1"/>
  <c r="I270" i="1"/>
  <c r="I268" i="1"/>
  <c r="J267" i="1"/>
  <c r="I266" i="1"/>
  <c r="I269" i="1"/>
  <c r="J264" i="1"/>
  <c r="I263" i="1"/>
  <c r="I262" i="1"/>
  <c r="I265" i="1"/>
  <c r="I255" i="1"/>
  <c r="J250" i="1"/>
  <c r="J60" i="1"/>
  <c r="J111" i="1"/>
  <c r="J48" i="1"/>
  <c r="J79" i="1"/>
  <c r="J98" i="1"/>
  <c r="J54" i="1"/>
  <c r="I50" i="1"/>
  <c r="J92" i="1"/>
  <c r="J86" i="1"/>
  <c r="I112" i="1"/>
  <c r="I110" i="1"/>
  <c r="I113" i="1"/>
  <c r="J109" i="1"/>
  <c r="I96" i="1"/>
  <c r="I97" i="1"/>
  <c r="I100" i="1"/>
  <c r="J99" i="1"/>
  <c r="I91" i="1"/>
  <c r="I94" i="1"/>
  <c r="J90" i="1"/>
  <c r="I93" i="1"/>
  <c r="I84" i="1"/>
  <c r="I85" i="1"/>
  <c r="I88" i="1"/>
  <c r="J87" i="1"/>
  <c r="I81" i="1"/>
  <c r="J80" i="1"/>
  <c r="J78" i="1"/>
  <c r="I77" i="1"/>
  <c r="I62" i="1"/>
  <c r="I61" i="1"/>
  <c r="J58" i="1"/>
  <c r="J59" i="1"/>
  <c r="J52" i="1"/>
  <c r="I53" i="1"/>
  <c r="I56" i="1"/>
  <c r="I55" i="1"/>
  <c r="J49" i="1"/>
  <c r="J46" i="1"/>
  <c r="J47" i="1"/>
  <c r="J42" i="1"/>
  <c r="I43" i="1"/>
  <c r="I41" i="1"/>
  <c r="I44" i="1"/>
  <c r="I40" i="1"/>
  <c r="J211" i="1"/>
  <c r="I214" i="1"/>
  <c r="J208" i="1"/>
  <c r="J194" i="1"/>
  <c r="J213" i="1"/>
  <c r="G217" i="1"/>
  <c r="I231" i="1"/>
  <c r="I232" i="1"/>
  <c r="I222" i="1"/>
  <c r="J225" i="1"/>
  <c r="J223" i="1"/>
  <c r="J229" i="1"/>
  <c r="J219" i="1"/>
  <c r="I220" i="1"/>
  <c r="J228" i="1"/>
  <c r="I226" i="1"/>
  <c r="I218" i="1"/>
  <c r="I221" i="1"/>
  <c r="I224" i="1"/>
  <c r="I227" i="1"/>
  <c r="I230" i="1"/>
  <c r="J190" i="1"/>
  <c r="J212" i="1"/>
  <c r="I210" i="1"/>
  <c r="I188" i="1"/>
  <c r="J209" i="1"/>
  <c r="I193" i="1"/>
  <c r="J186" i="1"/>
  <c r="J207" i="1"/>
  <c r="J191" i="1"/>
  <c r="I216" i="1"/>
  <c r="J215" i="1"/>
  <c r="J187" i="1"/>
  <c r="J189" i="1"/>
  <c r="J235" i="1"/>
  <c r="J192" i="1"/>
  <c r="J195" i="1"/>
  <c r="J241" i="1"/>
  <c r="J204" i="1"/>
  <c r="J198" i="1"/>
  <c r="J238" i="1"/>
  <c r="J201" i="1"/>
  <c r="J239" i="1"/>
  <c r="I243" i="1"/>
  <c r="I240" i="1"/>
  <c r="J234" i="1"/>
  <c r="J237" i="1"/>
  <c r="J236" i="1"/>
  <c r="J242" i="1"/>
  <c r="I234" i="1"/>
  <c r="J206" i="1"/>
  <c r="I202" i="1"/>
  <c r="J205" i="1"/>
  <c r="I200" i="1"/>
  <c r="J199" i="1"/>
  <c r="I197" i="1"/>
  <c r="J203" i="1"/>
  <c r="J184" i="1"/>
  <c r="J181" i="1"/>
  <c r="I185" i="1"/>
  <c r="J183" i="1"/>
  <c r="I182" i="1"/>
  <c r="I168" i="1"/>
  <c r="I169" i="1"/>
  <c r="I156" i="1"/>
  <c r="J157" i="1"/>
  <c r="J165" i="1"/>
  <c r="J164" i="1"/>
  <c r="J151" i="1"/>
  <c r="J154" i="1"/>
  <c r="J153" i="1"/>
  <c r="J150" i="1"/>
  <c r="J133" i="1"/>
  <c r="J132" i="1"/>
  <c r="J129" i="1"/>
  <c r="J126" i="1"/>
  <c r="J127" i="1"/>
  <c r="I130" i="1"/>
  <c r="I131" i="1"/>
  <c r="I128" i="1"/>
  <c r="I163" i="1"/>
  <c r="I160" i="1"/>
  <c r="J162" i="1"/>
  <c r="I158" i="1"/>
  <c r="I161" i="1"/>
  <c r="I159" i="1"/>
  <c r="I135" i="1" l="1"/>
  <c r="J136" i="1"/>
  <c r="J137" i="1"/>
  <c r="J138" i="1"/>
  <c r="J139" i="1"/>
  <c r="I134" i="1"/>
  <c r="I140" i="1"/>
  <c r="I141" i="1"/>
  <c r="G19" i="1"/>
  <c r="I19" i="1" s="1"/>
  <c r="N19" i="1"/>
  <c r="O12" i="1"/>
  <c r="I5" i="1"/>
  <c r="J134" i="1" l="1"/>
  <c r="I138" i="1"/>
  <c r="I139" i="1"/>
  <c r="I137" i="1"/>
  <c r="J140" i="1"/>
  <c r="I136" i="1"/>
  <c r="J135" i="1"/>
  <c r="J141" i="1"/>
  <c r="H76" i="1" l="1"/>
  <c r="F76" i="1"/>
  <c r="J75" i="1"/>
  <c r="J74" i="1"/>
  <c r="I73" i="1"/>
  <c r="J72" i="1"/>
  <c r="I71" i="1"/>
  <c r="F70" i="1"/>
  <c r="H32" i="1"/>
  <c r="F32" i="1"/>
  <c r="G31" i="1"/>
  <c r="I31" i="1" s="1"/>
  <c r="G30" i="1"/>
  <c r="I30" i="1" s="1"/>
  <c r="G29" i="1"/>
  <c r="I29" i="1" s="1"/>
  <c r="G28" i="1"/>
  <c r="J28" i="1" s="1"/>
  <c r="G27" i="1"/>
  <c r="I27" i="1" s="1"/>
  <c r="G34" i="1"/>
  <c r="G35" i="1"/>
  <c r="G36" i="1"/>
  <c r="G37" i="1"/>
  <c r="G33" i="1"/>
  <c r="J73" i="1" l="1"/>
  <c r="J30" i="1"/>
  <c r="I74" i="1"/>
  <c r="I75" i="1"/>
  <c r="I72" i="1"/>
  <c r="J71" i="1"/>
  <c r="J29" i="1"/>
  <c r="J31" i="1"/>
  <c r="J27" i="1"/>
  <c r="I28" i="1"/>
  <c r="H38" i="1" l="1"/>
  <c r="F38" i="1"/>
  <c r="J37" i="1"/>
  <c r="J36" i="1"/>
  <c r="J35" i="1"/>
  <c r="I35" i="1"/>
  <c r="J34" i="1"/>
  <c r="J33" i="1"/>
  <c r="J370" i="1"/>
  <c r="J371" i="1"/>
  <c r="I372" i="1"/>
  <c r="I373" i="1"/>
  <c r="I374" i="1"/>
  <c r="J375" i="1"/>
  <c r="I376" i="1"/>
  <c r="J377" i="1"/>
  <c r="I378" i="1"/>
  <c r="J379" i="1"/>
  <c r="I380" i="1"/>
  <c r="I381" i="1"/>
  <c r="I382" i="1"/>
  <c r="I383" i="1"/>
  <c r="I384" i="1"/>
  <c r="I385" i="1"/>
  <c r="I386" i="1"/>
  <c r="I369" i="1"/>
  <c r="J310" i="1"/>
  <c r="I309" i="1"/>
  <c r="J308" i="1"/>
  <c r="J366" i="1"/>
  <c r="J367" i="1"/>
  <c r="J365" i="1"/>
  <c r="J364" i="1"/>
  <c r="I363" i="1"/>
  <c r="I359" i="1"/>
  <c r="J360" i="1"/>
  <c r="I361" i="1"/>
  <c r="I362" i="1"/>
  <c r="J358" i="1"/>
  <c r="G4" i="3"/>
  <c r="G8" i="3"/>
  <c r="J104" i="1"/>
  <c r="J105" i="1"/>
  <c r="J106" i="1"/>
  <c r="J107" i="1"/>
  <c r="I103" i="1"/>
  <c r="J307" i="1"/>
  <c r="I306" i="1"/>
  <c r="J305" i="1"/>
  <c r="I304" i="1"/>
  <c r="J303" i="1"/>
  <c r="J246" i="1"/>
  <c r="I33" i="1" l="1"/>
  <c r="I36" i="1"/>
  <c r="I34" i="1"/>
  <c r="I37" i="1"/>
  <c r="J383" i="1"/>
  <c r="I379" i="1"/>
  <c r="I366" i="1"/>
  <c r="I370" i="1"/>
  <c r="I375" i="1"/>
  <c r="J386" i="1"/>
  <c r="J380" i="1"/>
  <c r="J378" i="1"/>
  <c r="I377" i="1"/>
  <c r="J384" i="1"/>
  <c r="J372" i="1"/>
  <c r="J382" i="1"/>
  <c r="J385" i="1"/>
  <c r="J376" i="1"/>
  <c r="J373" i="1"/>
  <c r="J381" i="1"/>
  <c r="J374" i="1"/>
  <c r="I371" i="1"/>
  <c r="J369" i="1"/>
  <c r="I310" i="1"/>
  <c r="I308" i="1"/>
  <c r="J309" i="1"/>
  <c r="I367" i="1"/>
  <c r="I365" i="1"/>
  <c r="J363" i="1"/>
  <c r="I364" i="1"/>
  <c r="J362" i="1"/>
  <c r="J361" i="1"/>
  <c r="J359" i="1"/>
  <c r="I360" i="1"/>
  <c r="I358" i="1"/>
  <c r="I105" i="1"/>
  <c r="I106" i="1"/>
  <c r="I104" i="1"/>
  <c r="I107" i="1"/>
  <c r="J103" i="1"/>
  <c r="J306" i="1"/>
  <c r="I305" i="1"/>
  <c r="I307" i="1"/>
  <c r="J304" i="1"/>
  <c r="I303" i="1"/>
  <c r="I246" i="1"/>
  <c r="O18" i="1" l="1"/>
  <c r="O17" i="1"/>
  <c r="O16" i="1"/>
  <c r="O15" i="1"/>
  <c r="O14" i="1"/>
  <c r="O13" i="1"/>
  <c r="O10" i="1"/>
  <c r="O9" i="1"/>
  <c r="O8" i="1"/>
  <c r="O7" i="1"/>
  <c r="O6" i="1"/>
  <c r="O4" i="1"/>
  <c r="N20" i="1"/>
  <c r="J171" i="1"/>
  <c r="J170" i="1"/>
  <c r="I146" i="1"/>
  <c r="I145" i="1"/>
  <c r="I144" i="1"/>
  <c r="I143" i="1"/>
  <c r="J144" i="1" l="1"/>
  <c r="J146" i="1"/>
  <c r="I171" i="1"/>
  <c r="I170" i="1"/>
  <c r="J143" i="1"/>
  <c r="J145" i="1"/>
  <c r="N69" i="1"/>
  <c r="Q69" i="1" s="1"/>
  <c r="N68" i="1"/>
  <c r="Q68" i="1" s="1"/>
  <c r="N67" i="1"/>
  <c r="Q67" i="1" s="1"/>
  <c r="N66" i="1"/>
  <c r="Q66" i="1" s="1"/>
  <c r="N65" i="1"/>
  <c r="Q65" i="1" s="1"/>
  <c r="H70" i="1"/>
  <c r="I65" i="1"/>
  <c r="J66" i="1"/>
  <c r="I67" i="1"/>
  <c r="J68" i="1"/>
  <c r="J69" i="1"/>
  <c r="I25" i="1"/>
  <c r="G2" i="1"/>
  <c r="G180" i="1"/>
  <c r="J180" i="1" s="1"/>
  <c r="G179" i="1"/>
  <c r="J179" i="1" s="1"/>
  <c r="J178" i="1"/>
  <c r="G177" i="1"/>
  <c r="G167" i="1"/>
  <c r="I167" i="1" s="1"/>
  <c r="G166" i="1"/>
  <c r="J166" i="1" s="1"/>
  <c r="I177" i="1" l="1"/>
  <c r="G196" i="1"/>
  <c r="J176" i="1"/>
  <c r="P68" i="1"/>
  <c r="P67" i="1"/>
  <c r="P66" i="1"/>
  <c r="P69" i="1"/>
  <c r="P65" i="1"/>
  <c r="J25" i="1"/>
  <c r="I69" i="1"/>
  <c r="I68" i="1"/>
  <c r="J67" i="1"/>
  <c r="I66" i="1"/>
  <c r="J65" i="1"/>
  <c r="J177" i="1"/>
  <c r="I179" i="1"/>
  <c r="I176" i="1"/>
  <c r="I178" i="1"/>
  <c r="I180" i="1"/>
  <c r="I166" i="1"/>
  <c r="J167" i="1"/>
  <c r="J152" i="1" l="1"/>
  <c r="J155" i="1"/>
  <c r="J125" i="1"/>
  <c r="I149" i="1"/>
  <c r="G124" i="1"/>
  <c r="I152" i="1" l="1"/>
  <c r="I155" i="1"/>
  <c r="J149" i="1"/>
  <c r="I125" i="1"/>
  <c r="G118" i="1" l="1"/>
  <c r="J118" i="1" s="1"/>
  <c r="G119" i="1"/>
  <c r="I119" i="1" s="1"/>
  <c r="G120" i="1"/>
  <c r="I120" i="1" s="1"/>
  <c r="G121" i="1"/>
  <c r="J121" i="1" s="1"/>
  <c r="G117" i="1"/>
  <c r="I117" i="1" s="1"/>
  <c r="I2" i="1"/>
  <c r="I6" i="1"/>
  <c r="I7" i="1"/>
  <c r="I8" i="1"/>
  <c r="I9" i="1"/>
  <c r="I10" i="1"/>
  <c r="I20" i="1"/>
  <c r="I21" i="1"/>
  <c r="I22" i="1"/>
  <c r="I23" i="1"/>
  <c r="I24" i="1"/>
  <c r="J119" i="1" l="1"/>
  <c r="J7" i="1"/>
  <c r="J21" i="1"/>
  <c r="J8" i="1"/>
  <c r="J20" i="1"/>
  <c r="J24" i="1"/>
  <c r="J23" i="1"/>
  <c r="J10" i="1"/>
  <c r="J2" i="1"/>
  <c r="J22" i="1"/>
  <c r="J9" i="1"/>
  <c r="J6" i="1"/>
  <c r="J117" i="1"/>
  <c r="J120" i="1"/>
  <c r="I118" i="1"/>
  <c r="I121" i="1"/>
  <c r="I2" i="3"/>
  <c r="K14" i="1" l="1"/>
  <c r="K16" i="1"/>
  <c r="K17" i="1"/>
  <c r="K13" i="1"/>
  <c r="K15" i="1"/>
  <c r="K427" i="1"/>
  <c r="K416" i="1"/>
  <c r="K413" i="1"/>
  <c r="K424" i="1"/>
  <c r="K421" i="1"/>
  <c r="K428" i="1"/>
  <c r="K418" i="1"/>
  <c r="K414" i="1"/>
  <c r="K417" i="1"/>
  <c r="K420" i="1"/>
  <c r="K425" i="1"/>
  <c r="K423" i="1"/>
  <c r="K410" i="1"/>
  <c r="K419" i="1"/>
  <c r="K422" i="1"/>
  <c r="K426" i="1"/>
  <c r="K412" i="1"/>
  <c r="K411" i="1"/>
  <c r="K415" i="1"/>
  <c r="K391" i="1"/>
  <c r="K398" i="1"/>
  <c r="K396" i="1"/>
  <c r="K395" i="1"/>
  <c r="K389" i="1"/>
  <c r="K408" i="1"/>
  <c r="K402" i="1"/>
  <c r="K392" i="1"/>
  <c r="K406" i="1"/>
  <c r="K407" i="1"/>
  <c r="K393" i="1"/>
  <c r="K400" i="1"/>
  <c r="K401" i="1"/>
  <c r="K172" i="1"/>
  <c r="K394" i="1"/>
  <c r="K403" i="1"/>
  <c r="K405" i="1"/>
  <c r="K173" i="1"/>
  <c r="K390" i="1"/>
  <c r="K404" i="1"/>
  <c r="K397" i="1"/>
  <c r="K290" i="1"/>
  <c r="K322" i="1"/>
  <c r="K321" i="1"/>
  <c r="K314" i="1"/>
  <c r="K328" i="1"/>
  <c r="K325" i="1"/>
  <c r="K294" i="1"/>
  <c r="K298" i="1"/>
  <c r="K317" i="1"/>
  <c r="K318" i="1"/>
  <c r="K312" i="1"/>
  <c r="K313" i="1"/>
  <c r="K331" i="1"/>
  <c r="K330" i="1"/>
  <c r="K295" i="1"/>
  <c r="K300" i="1"/>
  <c r="K297" i="1"/>
  <c r="K315" i="1"/>
  <c r="K319" i="1"/>
  <c r="K316" i="1"/>
  <c r="K324" i="1"/>
  <c r="K293" i="1"/>
  <c r="K296" i="1"/>
  <c r="K323" i="1"/>
  <c r="K327" i="1"/>
  <c r="K299" i="1"/>
  <c r="K291" i="1"/>
  <c r="K285" i="1"/>
  <c r="K329" i="1"/>
  <c r="K270" i="1"/>
  <c r="K274" i="1"/>
  <c r="K278" i="1"/>
  <c r="K277" i="1"/>
  <c r="K288" i="1"/>
  <c r="K279" i="1"/>
  <c r="K269" i="1"/>
  <c r="K268" i="1"/>
  <c r="K266" i="1"/>
  <c r="K273" i="1"/>
  <c r="K281" i="1"/>
  <c r="K275" i="1"/>
  <c r="K271" i="1"/>
  <c r="K289" i="1"/>
  <c r="K284" i="1"/>
  <c r="K286" i="1"/>
  <c r="K287" i="1"/>
  <c r="K280" i="1"/>
  <c r="K267" i="1"/>
  <c r="K272" i="1"/>
  <c r="K276" i="1"/>
  <c r="K255" i="1"/>
  <c r="K262" i="1"/>
  <c r="K263" i="1"/>
  <c r="K265" i="1"/>
  <c r="K264" i="1"/>
  <c r="K250" i="1"/>
  <c r="K56" i="1"/>
  <c r="K41" i="1"/>
  <c r="K60" i="1"/>
  <c r="K53" i="1"/>
  <c r="K81" i="1"/>
  <c r="K84" i="1"/>
  <c r="K94" i="1"/>
  <c r="K44" i="1"/>
  <c r="K55" i="1"/>
  <c r="K62" i="1"/>
  <c r="K93" i="1"/>
  <c r="K85" i="1"/>
  <c r="K61" i="1"/>
  <c r="K96" i="1"/>
  <c r="K100" i="1"/>
  <c r="K97" i="1"/>
  <c r="K77" i="1"/>
  <c r="K88" i="1"/>
  <c r="K110" i="1"/>
  <c r="K112" i="1"/>
  <c r="K91" i="1"/>
  <c r="K113" i="1"/>
  <c r="K40" i="1"/>
  <c r="K50" i="1"/>
  <c r="K43" i="1"/>
  <c r="K98" i="1"/>
  <c r="K48" i="1"/>
  <c r="K58" i="1"/>
  <c r="K54" i="1"/>
  <c r="K52" i="1"/>
  <c r="K59" i="1"/>
  <c r="K46" i="1"/>
  <c r="K42" i="1"/>
  <c r="K111" i="1"/>
  <c r="K80" i="1"/>
  <c r="K47" i="1"/>
  <c r="K78" i="1"/>
  <c r="K79" i="1"/>
  <c r="K90" i="1"/>
  <c r="K99" i="1"/>
  <c r="K87" i="1"/>
  <c r="K92" i="1"/>
  <c r="K49" i="1"/>
  <c r="K86" i="1"/>
  <c r="K109" i="1"/>
  <c r="K226" i="1"/>
  <c r="K232" i="1"/>
  <c r="K224" i="1"/>
  <c r="K222" i="1"/>
  <c r="K221" i="1"/>
  <c r="K227" i="1"/>
  <c r="K218" i="1"/>
  <c r="K231" i="1"/>
  <c r="K230" i="1"/>
  <c r="K220" i="1"/>
  <c r="K223" i="1"/>
  <c r="K229" i="1"/>
  <c r="K225" i="1"/>
  <c r="K228" i="1"/>
  <c r="K219" i="1"/>
  <c r="K208" i="1"/>
  <c r="K211" i="1"/>
  <c r="K214" i="1"/>
  <c r="K212" i="1"/>
  <c r="K207" i="1"/>
  <c r="K216" i="1"/>
  <c r="K213" i="1"/>
  <c r="K209" i="1"/>
  <c r="K210" i="1"/>
  <c r="K215" i="1"/>
  <c r="K190" i="1"/>
  <c r="K194" i="1"/>
  <c r="K193" i="1"/>
  <c r="K189" i="1"/>
  <c r="K187" i="1"/>
  <c r="K188" i="1"/>
  <c r="K186" i="1"/>
  <c r="K191" i="1"/>
  <c r="K195" i="1"/>
  <c r="K192" i="1"/>
  <c r="K202" i="1"/>
  <c r="K243" i="1"/>
  <c r="K197" i="1"/>
  <c r="K240" i="1"/>
  <c r="K235" i="1"/>
  <c r="K200" i="1"/>
  <c r="K201" i="1"/>
  <c r="K199" i="1"/>
  <c r="K206" i="1"/>
  <c r="K198" i="1"/>
  <c r="K241" i="1"/>
  <c r="K242" i="1"/>
  <c r="K237" i="1"/>
  <c r="K205" i="1"/>
  <c r="K239" i="1"/>
  <c r="K236" i="1"/>
  <c r="K204" i="1"/>
  <c r="K234" i="1"/>
  <c r="K238" i="1"/>
  <c r="K203" i="1"/>
  <c r="K184" i="1"/>
  <c r="K181" i="1"/>
  <c r="K185" i="1"/>
  <c r="K182" i="1"/>
  <c r="K183" i="1"/>
  <c r="K168" i="1"/>
  <c r="K169" i="1"/>
  <c r="K165" i="1"/>
  <c r="K164" i="1"/>
  <c r="K157" i="1"/>
  <c r="K156" i="1"/>
  <c r="K153" i="1"/>
  <c r="K150" i="1"/>
  <c r="K151" i="1"/>
  <c r="K154" i="1"/>
  <c r="K131" i="1"/>
  <c r="K128" i="1"/>
  <c r="K130" i="1"/>
  <c r="K126" i="1"/>
  <c r="K132" i="1"/>
  <c r="K133" i="1"/>
  <c r="K127" i="1"/>
  <c r="K129" i="1"/>
  <c r="K161" i="1"/>
  <c r="K158" i="1"/>
  <c r="K159" i="1"/>
  <c r="K160" i="1"/>
  <c r="K163" i="1"/>
  <c r="K162" i="1"/>
  <c r="K139" i="1"/>
  <c r="K138" i="1"/>
  <c r="K137" i="1"/>
  <c r="K134" i="1"/>
  <c r="K140" i="1"/>
  <c r="K135" i="1"/>
  <c r="K136" i="1"/>
  <c r="K141" i="1"/>
  <c r="K74" i="1"/>
  <c r="K75" i="1"/>
  <c r="K72" i="1"/>
  <c r="K71" i="1"/>
  <c r="K73" i="1"/>
  <c r="K30" i="1"/>
  <c r="K28" i="1"/>
  <c r="K27" i="1"/>
  <c r="K31" i="1"/>
  <c r="K29" i="1"/>
  <c r="K36" i="1"/>
  <c r="K35" i="1"/>
  <c r="K37" i="1"/>
  <c r="K33" i="1"/>
  <c r="K34" i="1"/>
  <c r="K6" i="1"/>
  <c r="K379" i="1"/>
  <c r="K310" i="1"/>
  <c r="K365" i="1"/>
  <c r="K371" i="1"/>
  <c r="K366" i="1"/>
  <c r="K367" i="1"/>
  <c r="K360" i="1"/>
  <c r="K364" i="1"/>
  <c r="K308" i="1"/>
  <c r="K375" i="1"/>
  <c r="K377" i="1"/>
  <c r="K383" i="1"/>
  <c r="K370" i="1"/>
  <c r="K358" i="1"/>
  <c r="K359" i="1"/>
  <c r="K382" i="1"/>
  <c r="K380" i="1"/>
  <c r="K384" i="1"/>
  <c r="K361" i="1"/>
  <c r="K386" i="1"/>
  <c r="K362" i="1"/>
  <c r="K373" i="1"/>
  <c r="K385" i="1"/>
  <c r="K376" i="1"/>
  <c r="K372" i="1"/>
  <c r="K378" i="1"/>
  <c r="K309" i="1"/>
  <c r="K374" i="1"/>
  <c r="K381" i="1"/>
  <c r="K363" i="1"/>
  <c r="K369" i="1"/>
  <c r="K106" i="1"/>
  <c r="K105" i="1"/>
  <c r="K104" i="1"/>
  <c r="K107" i="1"/>
  <c r="K103" i="1"/>
  <c r="K307" i="1"/>
  <c r="K305" i="1"/>
  <c r="K303" i="1"/>
  <c r="K306" i="1"/>
  <c r="K304" i="1"/>
  <c r="K246" i="1"/>
  <c r="K144" i="1"/>
  <c r="K170" i="1"/>
  <c r="K171" i="1"/>
  <c r="K146" i="1"/>
  <c r="K145" i="1"/>
  <c r="K143" i="1"/>
  <c r="R65" i="1"/>
  <c r="R67" i="1"/>
  <c r="R68" i="1"/>
  <c r="R66" i="1"/>
  <c r="R69" i="1"/>
  <c r="K25" i="1"/>
  <c r="K176" i="1"/>
  <c r="K180" i="1"/>
  <c r="K178" i="1"/>
  <c r="K179" i="1"/>
  <c r="K177" i="1"/>
  <c r="K166" i="1"/>
  <c r="K167" i="1"/>
  <c r="K155" i="1"/>
  <c r="K152" i="1"/>
  <c r="K149" i="1"/>
  <c r="K125" i="1"/>
  <c r="K65" i="1"/>
  <c r="K10" i="1"/>
  <c r="K23" i="1"/>
  <c r="K66" i="1"/>
  <c r="K22" i="1"/>
  <c r="K21" i="1"/>
  <c r="K121" i="1"/>
  <c r="K69" i="1"/>
  <c r="K119" i="1"/>
  <c r="K120" i="1"/>
  <c r="K7" i="1"/>
  <c r="K20" i="1"/>
  <c r="K118" i="1"/>
  <c r="K117" i="1"/>
  <c r="K24" i="1"/>
  <c r="K68" i="1"/>
  <c r="K2" i="1"/>
  <c r="K9" i="1"/>
  <c r="K67" i="1"/>
  <c r="K8" i="1"/>
</calcChain>
</file>

<file path=xl/sharedStrings.xml><?xml version="1.0" encoding="utf-8"?>
<sst xmlns="http://schemas.openxmlformats.org/spreadsheetml/2006/main" count="1358" uniqueCount="616">
  <si>
    <t>개수</t>
    <phoneticPr fontId="1" type="noConversion"/>
  </si>
  <si>
    <t>다이아 가치(기존)</t>
    <phoneticPr fontId="1" type="noConversion"/>
  </si>
  <si>
    <t>다이아 가치(New)</t>
    <phoneticPr fontId="1" type="noConversion"/>
  </si>
  <si>
    <t>골드</t>
  </si>
  <si>
    <t>다이아</t>
  </si>
  <si>
    <t>1개</t>
    <phoneticPr fontId="1" type="noConversion"/>
  </si>
  <si>
    <t>경험치</t>
    <phoneticPr fontId="1" type="noConversion"/>
  </si>
  <si>
    <t>강화석</t>
  </si>
  <si>
    <t>초월석</t>
  </si>
  <si>
    <t>어빌석</t>
  </si>
  <si>
    <t>룬석</t>
  </si>
  <si>
    <t>연구석</t>
    <phoneticPr fontId="1" type="noConversion"/>
  </si>
  <si>
    <t>묘목석</t>
    <phoneticPr fontId="1" type="noConversion"/>
  </si>
  <si>
    <t>마일리지</t>
  </si>
  <si>
    <t xml:space="preserve"> </t>
    <phoneticPr fontId="1" type="noConversion"/>
  </si>
  <si>
    <t>무기</t>
    <phoneticPr fontId="1" type="noConversion"/>
  </si>
  <si>
    <t>갑옷</t>
    <phoneticPr fontId="1" type="noConversion"/>
  </si>
  <si>
    <t>가속</t>
    <phoneticPr fontId="1" type="noConversion"/>
  </si>
  <si>
    <t>1시간</t>
    <phoneticPr fontId="1" type="noConversion"/>
  </si>
  <si>
    <t>무기 소환권</t>
    <phoneticPr fontId="1" type="noConversion"/>
  </si>
  <si>
    <t>의류 소환권</t>
    <phoneticPr fontId="1" type="noConversion"/>
  </si>
  <si>
    <t>고려 영웅 소환권</t>
    <phoneticPr fontId="1" type="noConversion"/>
  </si>
  <si>
    <t>조선 영웅 소환권</t>
    <phoneticPr fontId="1" type="noConversion"/>
  </si>
  <si>
    <t>근현대 영웅 소환권</t>
    <phoneticPr fontId="1" type="noConversion"/>
  </si>
  <si>
    <t>가속 소환권</t>
    <phoneticPr fontId="1" type="noConversion"/>
  </si>
  <si>
    <t>150+a</t>
    <phoneticPr fontId="1" type="noConversion"/>
  </si>
  <si>
    <t>점령전 입장권</t>
    <phoneticPr fontId="4" type="noConversion"/>
  </si>
  <si>
    <t>무릉전 입장권</t>
    <phoneticPr fontId="1" type="noConversion"/>
  </si>
  <si>
    <t>퇴마전 입장권</t>
  </si>
  <si>
    <t>노다지 입장권</t>
    <phoneticPr fontId="1" type="noConversion"/>
  </si>
  <si>
    <t>묘목산 소탕권</t>
    <phoneticPr fontId="1" type="noConversion"/>
  </si>
  <si>
    <t>고려 영웅 조각</t>
    <phoneticPr fontId="1" type="noConversion"/>
  </si>
  <si>
    <t>조선 영웅 조각</t>
    <phoneticPr fontId="1" type="noConversion"/>
  </si>
  <si>
    <t>근현대 영웅 조각</t>
    <phoneticPr fontId="1" type="noConversion"/>
  </si>
  <si>
    <t>고려 영웅 선택권</t>
    <phoneticPr fontId="1" type="noConversion"/>
  </si>
  <si>
    <t>조선 영웅 선택권</t>
    <phoneticPr fontId="1" type="noConversion"/>
  </si>
  <si>
    <t>근현대 영웅 선택권</t>
    <phoneticPr fontId="1" type="noConversion"/>
  </si>
  <si>
    <t>유물방어권</t>
    <phoneticPr fontId="1" type="noConversion"/>
  </si>
  <si>
    <t>영웅소환권</t>
    <phoneticPr fontId="1" type="noConversion"/>
  </si>
  <si>
    <t>박범</t>
    <phoneticPr fontId="1" type="noConversion"/>
  </si>
  <si>
    <t>50조각</t>
    <phoneticPr fontId="1" type="noConversion"/>
  </si>
  <si>
    <t>1000마일리지</t>
    <phoneticPr fontId="1" type="noConversion"/>
  </si>
  <si>
    <t>상품</t>
    <phoneticPr fontId="1" type="noConversion"/>
  </si>
  <si>
    <t>상품구성</t>
    <phoneticPr fontId="1" type="noConversion"/>
  </si>
  <si>
    <t>다이아 가치</t>
    <phoneticPr fontId="1" type="noConversion"/>
  </si>
  <si>
    <t>현금 가치</t>
    <phoneticPr fontId="1" type="noConversion"/>
  </si>
  <si>
    <t>깡다 기준 효율</t>
    <phoneticPr fontId="1" type="noConversion"/>
  </si>
  <si>
    <t>다이아 수레</t>
    <phoneticPr fontId="1" type="noConversion"/>
  </si>
  <si>
    <t>다이아</t>
    <phoneticPr fontId="1" type="noConversion"/>
  </si>
  <si>
    <t>장비 강화 패키지</t>
    <phoneticPr fontId="1" type="noConversion"/>
  </si>
  <si>
    <t>무기 패키지 1</t>
    <phoneticPr fontId="1" type="noConversion"/>
  </si>
  <si>
    <t>무기소환권</t>
    <phoneticPr fontId="1" type="noConversion"/>
  </si>
  <si>
    <t>무기 패키지 2</t>
  </si>
  <si>
    <t>무기 패키지 3</t>
  </si>
  <si>
    <t>무기 패키지 4</t>
  </si>
  <si>
    <t>무기 패키지 5</t>
    <phoneticPr fontId="1" type="noConversion"/>
  </si>
  <si>
    <t>갑옷 패키지 1</t>
    <phoneticPr fontId="1" type="noConversion"/>
  </si>
  <si>
    <t>갑옷소환권</t>
    <phoneticPr fontId="1" type="noConversion"/>
  </si>
  <si>
    <t>갑옷 패키지 2</t>
  </si>
  <si>
    <t>갑옷 패키지 3</t>
  </si>
  <si>
    <t>갑옷 패키지 4</t>
  </si>
  <si>
    <t>갑옷 패키지 5</t>
  </si>
  <si>
    <t>장비 패키지 1</t>
    <phoneticPr fontId="1" type="noConversion"/>
  </si>
  <si>
    <t>장비 패키지 2</t>
  </si>
  <si>
    <t>장비 패키지 3</t>
  </si>
  <si>
    <t>장비 패키지 4</t>
  </si>
  <si>
    <t>장비 패키지 5</t>
  </si>
  <si>
    <t>던전 공략 패키지</t>
    <phoneticPr fontId="1" type="noConversion"/>
  </si>
  <si>
    <t>어빌석</t>
    <phoneticPr fontId="1" type="noConversion"/>
  </si>
  <si>
    <t>총합 다이가</t>
    <phoneticPr fontId="1" type="noConversion"/>
  </si>
  <si>
    <t>위인&amp;유물 패키지</t>
    <phoneticPr fontId="1" type="noConversion"/>
  </si>
  <si>
    <t>고려 영웅 패키지 1</t>
    <phoneticPr fontId="1" type="noConversion"/>
  </si>
  <si>
    <t>고려 영웅 패키지 2</t>
  </si>
  <si>
    <t>고려 영웅 패키지 3</t>
  </si>
  <si>
    <t>고려 영웅 패키지 4</t>
  </si>
  <si>
    <t>고려 영웅 패키지 5</t>
  </si>
  <si>
    <t>고려영웅소환권</t>
    <phoneticPr fontId="1" type="noConversion"/>
  </si>
  <si>
    <t>조선 영웅 패키지 1</t>
    <phoneticPr fontId="1" type="noConversion"/>
  </si>
  <si>
    <t>조선 영웅 패키지 2</t>
  </si>
  <si>
    <t>조선 영웅 패키지 3</t>
  </si>
  <si>
    <t>조선 영웅 패키지 4</t>
  </si>
  <si>
    <t>조선 영웅 패키지 5</t>
  </si>
  <si>
    <t>조선영웅소환권</t>
    <phoneticPr fontId="1" type="noConversion"/>
  </si>
  <si>
    <t>무기 지원 패키지 1</t>
    <phoneticPr fontId="1" type="noConversion"/>
  </si>
  <si>
    <t>무기 지원 패키지 2</t>
  </si>
  <si>
    <t>무기 지원 패키지 3</t>
  </si>
  <si>
    <t>무기 지원 패키지 4</t>
  </si>
  <si>
    <t>무기 지원 패키지 5</t>
  </si>
  <si>
    <t>갑옷 지원 패키지 1</t>
    <phoneticPr fontId="1" type="noConversion"/>
  </si>
  <si>
    <t>갑옷 지원 패키지 2</t>
  </si>
  <si>
    <t>갑옷 지원 패키지 3</t>
  </si>
  <si>
    <t>갑옷 지원 패키지 4</t>
  </si>
  <si>
    <t>갑옷 지원 패키지 5</t>
  </si>
  <si>
    <t>점령전 지원 패키지 1</t>
    <phoneticPr fontId="1" type="noConversion"/>
  </si>
  <si>
    <t>무릉전 지원 패키지 2</t>
  </si>
  <si>
    <t>퇴마전 지원 패키지 3</t>
  </si>
  <si>
    <t>무릉전 지원 패키지 1</t>
    <phoneticPr fontId="1" type="noConversion"/>
  </si>
  <si>
    <t>퇴마전 지원 패키지 1</t>
    <phoneticPr fontId="1" type="noConversion"/>
  </si>
  <si>
    <t>고려 영웅 지원 1</t>
    <phoneticPr fontId="1" type="noConversion"/>
  </si>
  <si>
    <t>조선 영웅 지원 1</t>
    <phoneticPr fontId="1" type="noConversion"/>
  </si>
  <si>
    <t>성균관 연구 패키지</t>
    <phoneticPr fontId="1" type="noConversion"/>
  </si>
  <si>
    <t>성균관 지원 패키지 1</t>
    <phoneticPr fontId="1" type="noConversion"/>
  </si>
  <si>
    <t>성균관 지원 패키지 2</t>
  </si>
  <si>
    <t>성균관 지원 패키지 3</t>
  </si>
  <si>
    <t>성균관 지원 패키지 5</t>
  </si>
  <si>
    <t>다이아 한줌</t>
    <phoneticPr fontId="1" type="noConversion"/>
  </si>
  <si>
    <t>다이아 무더기</t>
    <phoneticPr fontId="1" type="noConversion"/>
  </si>
  <si>
    <t>다이아 자루</t>
    <phoneticPr fontId="1" type="noConversion"/>
  </si>
  <si>
    <t>다이아 드럼통</t>
    <phoneticPr fontId="1" type="noConversion"/>
  </si>
  <si>
    <t>무기소환권,갑옷소환권</t>
    <phoneticPr fontId="1" type="noConversion"/>
  </si>
  <si>
    <t>1,2,3입장권</t>
    <phoneticPr fontId="1" type="noConversion"/>
  </si>
  <si>
    <t>성장 강화 패키지</t>
    <phoneticPr fontId="1" type="noConversion"/>
  </si>
  <si>
    <t>육성 지원 패키지 1</t>
    <phoneticPr fontId="1" type="noConversion"/>
  </si>
  <si>
    <t>육성 지원 패키지 2</t>
  </si>
  <si>
    <t>육성 지원 패키지 3</t>
  </si>
  <si>
    <t>육성 지원 패키지 4</t>
  </si>
  <si>
    <t>육성 지원 패키지 5</t>
  </si>
  <si>
    <t>초월 지원 패키지 1</t>
    <phoneticPr fontId="1" type="noConversion"/>
  </si>
  <si>
    <t>초월 지원 패키지 2</t>
  </si>
  <si>
    <t>초월 지원 패키지 3</t>
  </si>
  <si>
    <t>초월 지원 패키지 4</t>
  </si>
  <si>
    <t>초월 지원 패키지 5</t>
  </si>
  <si>
    <t>어빌리티 지원 패키지 1</t>
    <phoneticPr fontId="1" type="noConversion"/>
  </si>
  <si>
    <t>어빌리티 지원 패키지 2</t>
  </si>
  <si>
    <t>어빌리티 지원 패키지 3</t>
  </si>
  <si>
    <t>어빌리티 지원 패키지 4</t>
  </si>
  <si>
    <t>어빌리티 지원 패키지 5</t>
  </si>
  <si>
    <t>룬 지원 패키지 1</t>
    <phoneticPr fontId="1" type="noConversion"/>
  </si>
  <si>
    <t>룬 지원 패키지 2</t>
  </si>
  <si>
    <t>룬 지원 패키지 3</t>
  </si>
  <si>
    <t>룬 지원 패키지 4</t>
  </si>
  <si>
    <t>룬 지원 패키지 5</t>
  </si>
  <si>
    <t>점령전 지원 패키지 2</t>
  </si>
  <si>
    <t>점령전 지원 패키지 3</t>
  </si>
  <si>
    <t>점령전 지원 패키지 4</t>
  </si>
  <si>
    <t>점령전 지원 패키지 5</t>
  </si>
  <si>
    <t>무릉전 지원 패키지 3</t>
  </si>
  <si>
    <t>무릉전 지원 패키지 4</t>
  </si>
  <si>
    <t>무릉전 지원 패키지 5</t>
  </si>
  <si>
    <t>퇴마전 지원 패키지 2</t>
  </si>
  <si>
    <t>퇴마전 지원 패키지 4</t>
  </si>
  <si>
    <t>퇴마전 지원 패키지 5</t>
  </si>
  <si>
    <t>한정</t>
    <phoneticPr fontId="1" type="noConversion"/>
  </si>
  <si>
    <t>종류</t>
    <phoneticPr fontId="1" type="noConversion"/>
  </si>
  <si>
    <t>일일</t>
    <phoneticPr fontId="1" type="noConversion"/>
  </si>
  <si>
    <t>주간</t>
    <phoneticPr fontId="1" type="noConversion"/>
  </si>
  <si>
    <t>월간</t>
    <phoneticPr fontId="1" type="noConversion"/>
  </si>
  <si>
    <t>광고 무료 패키지</t>
    <phoneticPr fontId="1" type="noConversion"/>
  </si>
  <si>
    <t>구독권</t>
    <phoneticPr fontId="1" type="noConversion"/>
  </si>
  <si>
    <t>무기소환권+갑옷소환권</t>
    <phoneticPr fontId="1" type="noConversion"/>
  </si>
  <si>
    <t>고려소환권+조선소환권</t>
    <phoneticPr fontId="1" type="noConversion"/>
  </si>
  <si>
    <t>다이아 패키지1</t>
    <phoneticPr fontId="1" type="noConversion"/>
  </si>
  <si>
    <t>다이아 패키지2</t>
    <phoneticPr fontId="1" type="noConversion"/>
  </si>
  <si>
    <t>일간/주간/월간 패키지</t>
    <phoneticPr fontId="1" type="noConversion"/>
  </si>
  <si>
    <t>필드(위인) 지원 패키지 1</t>
    <phoneticPr fontId="1" type="noConversion"/>
  </si>
  <si>
    <t>필드(위인) 지원 패키지 2</t>
  </si>
  <si>
    <t>필드(위인) 지원 패키지 3</t>
  </si>
  <si>
    <t>필드(위인) 지원 패키지 4</t>
  </si>
  <si>
    <t>필드(위인) 지원 패키지 5</t>
  </si>
  <si>
    <t>다이아1개 원화가격</t>
    <phoneticPr fontId="1" type="noConversion"/>
  </si>
  <si>
    <t>현금1원당 다이아</t>
    <phoneticPr fontId="1" type="noConversion"/>
  </si>
  <si>
    <t>패스 패키지</t>
    <phoneticPr fontId="1" type="noConversion"/>
  </si>
  <si>
    <t>레벨 패스 1</t>
    <phoneticPr fontId="1" type="noConversion"/>
  </si>
  <si>
    <t>레벨 패스 2</t>
  </si>
  <si>
    <t>레벨 패스 3</t>
  </si>
  <si>
    <t>레벨 패스 4</t>
  </si>
  <si>
    <t>레벨 패스 5</t>
  </si>
  <si>
    <t>스테이지 패스 2</t>
  </si>
  <si>
    <t>스테이지 패스 3</t>
  </si>
  <si>
    <t>스테이지 패스 4</t>
  </si>
  <si>
    <t>스테이지 패스 5</t>
  </si>
  <si>
    <t>다이아 (5스테이지당) x 25 = 250</t>
    <phoneticPr fontId="1" type="noConversion"/>
  </si>
  <si>
    <t>다이아 (5스테이지당) x 25 = 125</t>
    <phoneticPr fontId="1" type="noConversion"/>
  </si>
  <si>
    <t>다이아 (5스테이지당) x 25 = 375</t>
    <phoneticPr fontId="1" type="noConversion"/>
  </si>
  <si>
    <t>다이아 (5스테이지당) x 25 = 500</t>
    <phoneticPr fontId="1" type="noConversion"/>
  </si>
  <si>
    <t>다이아 (5스테이지당) x 25 = 625</t>
  </si>
  <si>
    <t>다이아 (5스테이지당) x 25 = 750</t>
  </si>
  <si>
    <t>다이아 (5스테이지당) x 25 = 875</t>
  </si>
  <si>
    <t>스테이지 패스 6</t>
  </si>
  <si>
    <t>스테이지 패스 7</t>
  </si>
  <si>
    <t>스테이지 패스 8</t>
  </si>
  <si>
    <t>무한</t>
    <phoneticPr fontId="1" type="noConversion"/>
  </si>
  <si>
    <t>레벨 패스 6</t>
  </si>
  <si>
    <t>레벨 패스 7</t>
  </si>
  <si>
    <t>레벨 패스 8</t>
  </si>
  <si>
    <t>돌발 상품</t>
    <phoneticPr fontId="1" type="noConversion"/>
  </si>
  <si>
    <t>다이아 (10레벨당) x 25 = 250</t>
    <phoneticPr fontId="1" type="noConversion"/>
  </si>
  <si>
    <t>다이아 (10레벨당) x 25 = 500</t>
    <phoneticPr fontId="1" type="noConversion"/>
  </si>
  <si>
    <t>다이아 (10레벨당) x 25 = 750</t>
  </si>
  <si>
    <t>다이아 (10레벨당) x 25 = 1000</t>
  </si>
  <si>
    <t>다이아 (10레벨당) x 25 = 1250</t>
  </si>
  <si>
    <t>다이아 (10레벨당) x 25 = 1500</t>
  </si>
  <si>
    <t>다이아 (10레벨당) x 25 = 1750</t>
  </si>
  <si>
    <t>다이아 (10레벨당) x 25 = 2000</t>
  </si>
  <si>
    <t>평생</t>
    <phoneticPr fontId="1" type="noConversion"/>
  </si>
  <si>
    <t>한정:800%</t>
    <phoneticPr fontId="1" type="noConversion"/>
  </si>
  <si>
    <t>패키지1:400%</t>
    <phoneticPr fontId="1" type="noConversion"/>
  </si>
  <si>
    <t>패키지2:500%</t>
    <phoneticPr fontId="1" type="noConversion"/>
  </si>
  <si>
    <t>패키지3:600%</t>
    <phoneticPr fontId="1" type="noConversion"/>
  </si>
  <si>
    <t>패키지4:700%</t>
    <phoneticPr fontId="1" type="noConversion"/>
  </si>
  <si>
    <t>패키지5:800%</t>
    <phoneticPr fontId="1" type="noConversion"/>
  </si>
  <si>
    <t>장비 패키지 6</t>
  </si>
  <si>
    <t>깡 다이아 패키지</t>
    <phoneticPr fontId="1" type="noConversion"/>
  </si>
  <si>
    <t>주간:500%</t>
    <phoneticPr fontId="1" type="noConversion"/>
  </si>
  <si>
    <t>영웅:1300%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</si>
  <si>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계백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주몽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김유신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선덕여왕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</si>
  <si>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을지문덕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양만춘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임상옥</t>
    </r>
    <r>
      <rPr>
        <sz val="11"/>
        <color theme="1"/>
        <rFont val="맑은 고딕"/>
        <family val="2"/>
        <charset val="129"/>
        <scheme val="minor"/>
      </rPr>
      <t>,김준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</si>
  <si>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비담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대조영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정몽주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황진이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</si>
  <si>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강감찬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왕건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백광현</t>
    </r>
    <r>
      <rPr>
        <sz val="11"/>
        <color theme="1"/>
        <rFont val="맑은 고딕"/>
        <family val="2"/>
        <charset val="129"/>
        <scheme val="minor"/>
      </rPr>
      <t>,안설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</si>
  <si>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신돈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동이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박문수</t>
    </r>
    <r>
      <rPr>
        <sz val="11"/>
        <color theme="1"/>
        <rFont val="맑은 고딕"/>
        <family val="2"/>
        <charset val="129"/>
        <scheme val="minor"/>
      </rPr>
      <t>,인봉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</si>
  <si>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궁예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연산군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허준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장희빈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</si>
  <si>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이성계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광해군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김광택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견훤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</si>
  <si>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수양대군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이순신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김체건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유금필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</si>
  <si>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홍길동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전우치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백동수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척준경</t>
    </r>
    <phoneticPr fontId="1" type="noConversion"/>
  </si>
  <si>
    <t>고려 영웅 지원 2</t>
    <phoneticPr fontId="1" type="noConversion"/>
  </si>
  <si>
    <t>조선 영웅 지원 2</t>
  </si>
  <si>
    <t>진화 조각 개수</t>
  </si>
  <si>
    <t>★승급</t>
    <phoneticPr fontId="1" type="noConversion"/>
  </si>
  <si>
    <t>누적 개수</t>
    <phoneticPr fontId="1" type="noConversion"/>
  </si>
  <si>
    <t>스테이지 클리어 패키지 1</t>
    <phoneticPr fontId="1" type="noConversion"/>
  </si>
  <si>
    <t>스테이지 클리어 패키지 4</t>
  </si>
  <si>
    <t>스테이지 클리어 패키지 5</t>
  </si>
  <si>
    <t>스테이지 클리어 패키지 6</t>
  </si>
  <si>
    <t>스테이지 클리어 패키지 7</t>
  </si>
  <si>
    <t>스테이지 클리어 패키지 8</t>
  </si>
  <si>
    <t>스테이지 클리어 패키지 9</t>
  </si>
  <si>
    <t>스테이지 클리어 패키지 10</t>
  </si>
  <si>
    <t>스테이지 클리어 패키지 11</t>
  </si>
  <si>
    <t>스테이지 클리어 패키지 12</t>
  </si>
  <si>
    <t>스테이지 클리어 패키지 13</t>
  </si>
  <si>
    <t>스테이지 클리어 패키지 14</t>
  </si>
  <si>
    <t>스테이지 클리어 패키지 15</t>
  </si>
  <si>
    <t>스테이지 클리어 패키지 16</t>
  </si>
  <si>
    <t>스테이지 클리어 패키지 17</t>
  </si>
  <si>
    <t>스테이지 클리어 패키지 18</t>
  </si>
  <si>
    <t>스테이지 클리어 패키지 19</t>
  </si>
  <si>
    <t>스테이지 클리어 패키지 20</t>
  </si>
  <si>
    <t>스테이지 클리어 패키지 3</t>
    <phoneticPr fontId="1" type="noConversion"/>
  </si>
  <si>
    <t>스테이지 클리어 패키지 2</t>
    <phoneticPr fontId="1" type="noConversion"/>
  </si>
  <si>
    <t>해금 조건</t>
    <phoneticPr fontId="1" type="noConversion"/>
  </si>
  <si>
    <t>50 Stage</t>
    <phoneticPr fontId="1" type="noConversion"/>
  </si>
  <si>
    <t>150 Stage</t>
  </si>
  <si>
    <t>200 Stage</t>
  </si>
  <si>
    <t>250 Stage</t>
  </si>
  <si>
    <t>300 Stage</t>
  </si>
  <si>
    <t>350 Stage</t>
  </si>
  <si>
    <t>400 Stage</t>
  </si>
  <si>
    <t>450 Stage</t>
  </si>
  <si>
    <t>550 Stage</t>
  </si>
  <si>
    <t>600 Stage</t>
  </si>
  <si>
    <t>650 Stage</t>
  </si>
  <si>
    <t>700 Stage</t>
  </si>
  <si>
    <t>750 Stage</t>
  </si>
  <si>
    <t>800 Stage</t>
  </si>
  <si>
    <t>850 Stage</t>
  </si>
  <si>
    <t>900 Stage</t>
  </si>
  <si>
    <t>950 Stage</t>
  </si>
  <si>
    <t>1000 Stage</t>
  </si>
  <si>
    <t>100 Stage</t>
    <phoneticPr fontId="1" type="noConversion"/>
  </si>
  <si>
    <t>성균관 지원 패키지 4</t>
    <phoneticPr fontId="1" type="noConversion"/>
  </si>
  <si>
    <t>500 Stage</t>
    <phoneticPr fontId="1" type="noConversion"/>
  </si>
  <si>
    <t>무기 소환 레벨 달성 패키지 1</t>
    <phoneticPr fontId="1" type="noConversion"/>
  </si>
  <si>
    <t>무기 소환 레벨 달성 패키지 2</t>
  </si>
  <si>
    <t>무기 소환 레벨 달성 패키지 3</t>
  </si>
  <si>
    <t>무기 소환 레벨 달성 패키지 4</t>
  </si>
  <si>
    <t>무기 소환 레벨 달성 패키지 5</t>
  </si>
  <si>
    <t>무기 소환 레벨 달성 패키지 6</t>
  </si>
  <si>
    <t>무기 소환 레벨 달성 패키지 7</t>
  </si>
  <si>
    <t>무기 소환 레벨 달성 패키지 8</t>
  </si>
  <si>
    <t>의류 소환 레벨 달성 패키지 1</t>
    <phoneticPr fontId="1" type="noConversion"/>
  </si>
  <si>
    <t>의류 소환 레벨 달성 패키지 2</t>
  </si>
  <si>
    <t>의류 소환 레벨 달성 패키지 3</t>
  </si>
  <si>
    <t>의류 소환 레벨 달성 패키지 4</t>
  </si>
  <si>
    <t>의류 소환 레벨 달성 패키지 5</t>
  </si>
  <si>
    <t>의류 소환 레벨 달성 패키지 6</t>
  </si>
  <si>
    <t>의류 소환 레벨 달성 패키지 7</t>
  </si>
  <si>
    <t>의류 소환 레벨 달성 패키지 8</t>
  </si>
  <si>
    <t>의류소환권</t>
    <phoneticPr fontId="1" type="noConversion"/>
  </si>
  <si>
    <t>고려 영웅 소환 레벨 달성 패키지 1</t>
    <phoneticPr fontId="1" type="noConversion"/>
  </si>
  <si>
    <t>고려 영웅 소환 레벨 달성 패키지 2</t>
  </si>
  <si>
    <t>고려 영웅 소환 레벨 달성 패키지 3</t>
  </si>
  <si>
    <t>고려 영웅 소환 레벨 달성 패키지 4</t>
  </si>
  <si>
    <t>고려 영웅 소환 레벨 달성 패키지 5</t>
  </si>
  <si>
    <t>고려 영웅 소환 레벨 달성 패키지 6</t>
  </si>
  <si>
    <t>고려 영웅 소환 레벨 달성 패키지 7</t>
  </si>
  <si>
    <t>고려 영웅 소환 레벨 달성 패키지 8</t>
  </si>
  <si>
    <t>조선 영웅 소환 레벨 달성 패키지 1</t>
    <phoneticPr fontId="1" type="noConversion"/>
  </si>
  <si>
    <t>조선 영웅 소환 레벨 달성 패키지 2</t>
  </si>
  <si>
    <t>조선 영웅 소환 레벨 달성 패키지 3</t>
  </si>
  <si>
    <t>조선 영웅 소환 레벨 달성 패키지 4</t>
  </si>
  <si>
    <t>조선 영웅 소환 레벨 달성 패키지 5</t>
  </si>
  <si>
    <t>조선 영웅 소환 레벨 달성 패키지 6</t>
  </si>
  <si>
    <t>조선 영웅 소환 레벨 달성 패키지 7</t>
  </si>
  <si>
    <t>조선 영웅 소환 레벨 달성 패키지 8</t>
  </si>
  <si>
    <t>가속 소환 횟수 달성 패키지 1</t>
    <phoneticPr fontId="1" type="noConversion"/>
  </si>
  <si>
    <t>가속 소환 횟수 달성 패키지 2</t>
  </si>
  <si>
    <t>가속 소환 횟수 달성 패키지 3</t>
  </si>
  <si>
    <t>가속 소환 횟수 달성 패키지 4</t>
  </si>
  <si>
    <t>가속 소환 횟수 달성 패키지 5</t>
  </si>
  <si>
    <t>가속 소환 횟수 달성 패키지 6</t>
  </si>
  <si>
    <t>가속 소환 횟수 달성 패키지 7</t>
  </si>
  <si>
    <t>가속 소환 횟수 달성 패키지 8</t>
  </si>
  <si>
    <t>가속 소환 횟수 달성 패키지 9</t>
  </si>
  <si>
    <t>가속 소환 횟수 달성 패키지 10</t>
  </si>
  <si>
    <t>10000회</t>
    <phoneticPr fontId="1" type="noConversion"/>
  </si>
  <si>
    <t>20000회</t>
    <phoneticPr fontId="1" type="noConversion"/>
  </si>
  <si>
    <t>30000회</t>
  </si>
  <si>
    <t>40000회</t>
  </si>
  <si>
    <t>50000회</t>
  </si>
  <si>
    <t>60000회</t>
  </si>
  <si>
    <t>70000회</t>
  </si>
  <si>
    <t>80000회</t>
  </si>
  <si>
    <t>90000회</t>
  </si>
  <si>
    <t>100000회</t>
  </si>
  <si>
    <t>연구 강화 패키지 1</t>
    <phoneticPr fontId="1" type="noConversion"/>
  </si>
  <si>
    <t>연구 강화 패키지 2</t>
  </si>
  <si>
    <t>연구 강화 패키지 3</t>
  </si>
  <si>
    <t>연구 강화 패키지 4</t>
  </si>
  <si>
    <t>연구 강화 패키지 5</t>
  </si>
  <si>
    <t>가속소환권</t>
    <phoneticPr fontId="1" type="noConversion"/>
  </si>
  <si>
    <t>가속 계산기</t>
    <phoneticPr fontId="1" type="noConversion"/>
  </si>
  <si>
    <t>시간</t>
    <phoneticPr fontId="1" type="noConversion"/>
  </si>
  <si>
    <t>일</t>
    <phoneticPr fontId="1" type="noConversion"/>
  </si>
  <si>
    <t>판매가</t>
    <phoneticPr fontId="1" type="noConversion"/>
  </si>
  <si>
    <t>성균관 연구 달성 패키지 1</t>
    <phoneticPr fontId="1" type="noConversion"/>
  </si>
  <si>
    <t>성균관 연구 달성 패키지 2</t>
  </si>
  <si>
    <t>성균관 연구 달성 패키지 3</t>
  </si>
  <si>
    <t>성균관 연구 달성 패키지 4</t>
  </si>
  <si>
    <t>성균관 연구 달성 패키지 5</t>
  </si>
  <si>
    <t>성균관 연구 달성 패키지 6</t>
  </si>
  <si>
    <t>성균관 연구 달성 패키지 7</t>
  </si>
  <si>
    <t>성균관 연구 달성 패키지 8</t>
  </si>
  <si>
    <t>성균관 연구 달성 패키지 9</t>
  </si>
  <si>
    <t>성균관 연구 달성 패키지 10</t>
  </si>
  <si>
    <t>고대1</t>
    <phoneticPr fontId="1" type="noConversion"/>
  </si>
  <si>
    <t>고대2</t>
    <phoneticPr fontId="1" type="noConversion"/>
  </si>
  <si>
    <t>고대3</t>
    <phoneticPr fontId="1" type="noConversion"/>
  </si>
  <si>
    <t>중세1</t>
    <phoneticPr fontId="1" type="noConversion"/>
  </si>
  <si>
    <t>중세2</t>
    <phoneticPr fontId="1" type="noConversion"/>
  </si>
  <si>
    <t>중세3</t>
    <phoneticPr fontId="1" type="noConversion"/>
  </si>
  <si>
    <t>근세1</t>
    <phoneticPr fontId="1" type="noConversion"/>
  </si>
  <si>
    <t>근세2</t>
    <phoneticPr fontId="1" type="noConversion"/>
  </si>
  <si>
    <t>근세3</t>
    <phoneticPr fontId="1" type="noConversion"/>
  </si>
  <si>
    <t>성균관 연구 달성 패키지 11</t>
  </si>
  <si>
    <t>성균관 연구 달성 패키지 12</t>
  </si>
  <si>
    <t>성균관 연구 달성 패키지 13</t>
  </si>
  <si>
    <t>성균관 연구 달성 패키지 14</t>
  </si>
  <si>
    <t>성균관 연구 달성 패키지 15</t>
  </si>
  <si>
    <t>성균관 연구 달성 패키지 16</t>
  </si>
  <si>
    <t>성균관 연구 달성 패키지 17</t>
  </si>
  <si>
    <t>성균관 연구 달성 패키지 18</t>
  </si>
  <si>
    <t>스테이지 돌발</t>
    <phoneticPr fontId="1" type="noConversion"/>
  </si>
  <si>
    <t>장비 돌발</t>
    <phoneticPr fontId="1" type="noConversion"/>
  </si>
  <si>
    <t>연구 돌발</t>
    <phoneticPr fontId="1" type="noConversion"/>
  </si>
  <si>
    <t>성장 돌발</t>
    <phoneticPr fontId="1" type="noConversion"/>
  </si>
  <si>
    <t>육성 달성 패키지 1</t>
    <phoneticPr fontId="1" type="noConversion"/>
  </si>
  <si>
    <t>육성 달성 패키지 2</t>
  </si>
  <si>
    <t>육성 달성 패키지 3</t>
  </si>
  <si>
    <t>육성 달성 패키지 4</t>
  </si>
  <si>
    <t>육성 달성 패키지 5</t>
  </si>
  <si>
    <t>육성 달성 패키지 6</t>
  </si>
  <si>
    <t>육성 달성 패키지 7</t>
  </si>
  <si>
    <t>육성 달성 패키지 8</t>
  </si>
  <si>
    <t>육성 달성 패키지 9</t>
  </si>
  <si>
    <t>육성 달성 패키지 10</t>
  </si>
  <si>
    <t>승급 달성 패키지 1</t>
    <phoneticPr fontId="1" type="noConversion"/>
  </si>
  <si>
    <t>승급 달성 패키지 2</t>
  </si>
  <si>
    <t>승급 달성 패키지 3</t>
  </si>
  <si>
    <t>승급 달성 패키지 4</t>
  </si>
  <si>
    <t>승급 달성 패키지 5</t>
  </si>
  <si>
    <t>승급 달성 패키지 6</t>
  </si>
  <si>
    <t>승급 달성 패키지 7</t>
  </si>
  <si>
    <t>승급 달성 패키지 8</t>
  </si>
  <si>
    <t>승급 달성 패키지 9</t>
  </si>
  <si>
    <t>표류자</t>
    <phoneticPr fontId="1" type="noConversion"/>
  </si>
  <si>
    <t>무사</t>
    <phoneticPr fontId="1" type="noConversion"/>
  </si>
  <si>
    <t>검객</t>
    <phoneticPr fontId="1" type="noConversion"/>
  </si>
  <si>
    <t>투사</t>
    <phoneticPr fontId="1" type="noConversion"/>
  </si>
  <si>
    <t>검제</t>
    <phoneticPr fontId="1" type="noConversion"/>
  </si>
  <si>
    <t>투신</t>
    <phoneticPr fontId="1" type="noConversion"/>
  </si>
  <si>
    <t>패왕</t>
    <phoneticPr fontId="1" type="noConversion"/>
  </si>
  <si>
    <t>검선</t>
    <phoneticPr fontId="1" type="noConversion"/>
  </si>
  <si>
    <t>아수라</t>
    <phoneticPr fontId="1" type="noConversion"/>
  </si>
  <si>
    <t>뿌리</t>
  </si>
  <si>
    <t>새싹</t>
  </si>
  <si>
    <t>잎새</t>
  </si>
  <si>
    <t>가지</t>
  </si>
  <si>
    <t>묘목</t>
  </si>
  <si>
    <t>견목</t>
  </si>
  <si>
    <t>성목</t>
  </si>
  <si>
    <t>거목</t>
  </si>
  <si>
    <t>신목</t>
  </si>
  <si>
    <t>영목</t>
  </si>
  <si>
    <t>천목</t>
  </si>
  <si>
    <t>태초목</t>
  </si>
  <si>
    <t>창조목</t>
  </si>
  <si>
    <t>수호목</t>
  </si>
  <si>
    <t>세계목</t>
  </si>
  <si>
    <t>세계수</t>
  </si>
  <si>
    <t>신화수</t>
  </si>
  <si>
    <t>무한수</t>
  </si>
  <si>
    <t>영겁수</t>
  </si>
  <si>
    <t>나무 진화 달성 패키지 1</t>
    <phoneticPr fontId="1" type="noConversion"/>
  </si>
  <si>
    <t>나무 진화 달성 패키지 2</t>
  </si>
  <si>
    <t>나무 진화 달성 패키지 3</t>
  </si>
  <si>
    <t>나무 진화 달성 패키지 4</t>
  </si>
  <si>
    <t>나무 진화 달성 패키지 5</t>
  </si>
  <si>
    <t>나무 진화 달성 패키지 6</t>
  </si>
  <si>
    <t>나무 진화 달성 패키지 7</t>
  </si>
  <si>
    <t>나무 진화 달성 패키지 8</t>
  </si>
  <si>
    <t>나무 진화 달성 패키지 9</t>
  </si>
  <si>
    <t>나무 진화 달성 패키지 10</t>
  </si>
  <si>
    <t>나무 진화 달성 패키지 11</t>
  </si>
  <si>
    <t>나무 진화 달성 패키지 12</t>
  </si>
  <si>
    <t>나무 진화 달성 패키지 13</t>
  </si>
  <si>
    <t>나무 진화 달성 패키지 14</t>
  </si>
  <si>
    <t>나무 진화 달성 패키지 15</t>
  </si>
  <si>
    <t>나무 진화 달성 패키지 16</t>
  </si>
  <si>
    <t>나무 진화 달성 패키지 17</t>
  </si>
  <si>
    <t>나무 진화 달성 패키지 18</t>
  </si>
  <si>
    <t>나무 진화 달성 패키지 19</t>
  </si>
  <si>
    <t>고려강석 달성 패키지 1</t>
    <phoneticPr fontId="1" type="noConversion"/>
  </si>
  <si>
    <t>영웅&amp;유물 돌발</t>
    <phoneticPr fontId="1" type="noConversion"/>
  </si>
  <si>
    <t>고려강석 달성 패키지 2</t>
  </si>
  <si>
    <t>고려강석 달성 패키지 3</t>
  </si>
  <si>
    <t>고려강석 달성 패키지 4</t>
  </si>
  <si>
    <t>고려강석 달성 패키지 5</t>
  </si>
  <si>
    <t>3 레벨</t>
    <phoneticPr fontId="1" type="noConversion"/>
  </si>
  <si>
    <t>4 레벨</t>
  </si>
  <si>
    <t>5 레벨</t>
  </si>
  <si>
    <t>6 레벨</t>
  </si>
  <si>
    <t>7 레벨</t>
  </si>
  <si>
    <t>8 레벨</t>
  </si>
  <si>
    <t>9 레벨</t>
  </si>
  <si>
    <t>10 레벨</t>
  </si>
  <si>
    <t>5 강</t>
    <phoneticPr fontId="1" type="noConversion"/>
  </si>
  <si>
    <t>7 강</t>
    <phoneticPr fontId="1" type="noConversion"/>
  </si>
  <si>
    <t>8 강</t>
    <phoneticPr fontId="1" type="noConversion"/>
  </si>
  <si>
    <t>9 강</t>
    <phoneticPr fontId="1" type="noConversion"/>
  </si>
  <si>
    <t>10 강</t>
    <phoneticPr fontId="1" type="noConversion"/>
  </si>
  <si>
    <t>고려수석 달성 패키지 1</t>
    <phoneticPr fontId="1" type="noConversion"/>
  </si>
  <si>
    <t>고려수석 달성 패키지 2</t>
  </si>
  <si>
    <t>고려수석 달성 패키지 3</t>
  </si>
  <si>
    <t>고려수석 달성 패키지 4</t>
  </si>
  <si>
    <t>고려수석 달성 패키지 5</t>
  </si>
  <si>
    <t>조선강석 달성 패키지 1</t>
    <phoneticPr fontId="1" type="noConversion"/>
  </si>
  <si>
    <t>조선강석 달성 패키지 2</t>
  </si>
  <si>
    <t>조선강석 달성 패키지 3</t>
  </si>
  <si>
    <t>조선강석 달성 패키지 4</t>
  </si>
  <si>
    <t>조선강석 달성 패키지 5</t>
  </si>
  <si>
    <t>조선수석 달성 패키지 1</t>
    <phoneticPr fontId="1" type="noConversion"/>
  </si>
  <si>
    <t>조선수석 달성 패키지 2</t>
  </si>
  <si>
    <t>조선수석 달성 패키지 3</t>
  </si>
  <si>
    <t>조선수석 달성 패키지 4</t>
  </si>
  <si>
    <t>조선수석 달성 패키지 5</t>
  </si>
  <si>
    <t>근현대강석 달성 패키지 1</t>
    <phoneticPr fontId="1" type="noConversion"/>
  </si>
  <si>
    <t>근현대강석 달성 패키지 2</t>
  </si>
  <si>
    <t>근현대강석 달성 패키지 3</t>
  </si>
  <si>
    <t>근현대강석 달성 패키지 4</t>
  </si>
  <si>
    <t>근현대강석 달성 패키지 5</t>
  </si>
  <si>
    <t>근현대수석 달성 패키지 1</t>
    <phoneticPr fontId="1" type="noConversion"/>
  </si>
  <si>
    <t>근현대수석 달성 패키지 2</t>
  </si>
  <si>
    <t>근현대수석 달성 패키지 3</t>
  </si>
  <si>
    <t>근현대수석 달성 패키지 4</t>
  </si>
  <si>
    <t>근현대수석 달성 패키지 5</t>
  </si>
  <si>
    <r>
      <rPr>
        <b/>
        <sz val="11"/>
        <color theme="5"/>
        <rFont val="맑은 고딕"/>
        <family val="3"/>
        <charset val="129"/>
        <scheme val="minor"/>
      </rPr>
      <t>광개토태왕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장보고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이방원</t>
    </r>
    <r>
      <rPr>
        <sz val="11"/>
        <color theme="1"/>
        <rFont val="맑은 고딕"/>
        <family val="2"/>
        <charset val="129"/>
        <scheme val="minor"/>
      </rPr>
      <t>,박범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</si>
  <si>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세종대왕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장영실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rgb="FFFF0000"/>
        <rFont val="맑은 고딕"/>
        <family val="3"/>
        <charset val="129"/>
        <scheme val="minor"/>
      </rPr>
      <t>장금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rgb="FFFF0000"/>
        <rFont val="맑은 고딕"/>
        <family val="3"/>
        <charset val="129"/>
        <scheme val="minor"/>
      </rPr>
      <t>정조</t>
    </r>
    <phoneticPr fontId="1" type="noConversion"/>
  </si>
  <si>
    <t>광고 무료 패키지 (2/2)</t>
    <phoneticPr fontId="1" type="noConversion"/>
  </si>
  <si>
    <t xml:space="preserve">다이아 </t>
    <phoneticPr fontId="1" type="noConversion"/>
  </si>
  <si>
    <t>무기 패키지 0 [무료]</t>
    <phoneticPr fontId="1" type="noConversion"/>
  </si>
  <si>
    <t>갑옷 패키지 0 [무료]</t>
    <phoneticPr fontId="1" type="noConversion"/>
  </si>
  <si>
    <t>장비 패키지 0 [무료]</t>
    <phoneticPr fontId="1" type="noConversion"/>
  </si>
  <si>
    <t>4,5입장권</t>
    <phoneticPr fontId="1" type="noConversion"/>
  </si>
  <si>
    <t>입장권 패키지II</t>
    <phoneticPr fontId="1" type="noConversion"/>
  </si>
  <si>
    <t>어빌석 패키지 1</t>
    <phoneticPr fontId="1" type="noConversion"/>
  </si>
  <si>
    <t>어빌석 패키지 2</t>
    <phoneticPr fontId="1" type="noConversion"/>
  </si>
  <si>
    <t>어빌석 패키지 3</t>
    <phoneticPr fontId="1" type="noConversion"/>
  </si>
  <si>
    <t>연구석 패키지 1</t>
    <phoneticPr fontId="1" type="noConversion"/>
  </si>
  <si>
    <t>연구석 패키지 2</t>
    <phoneticPr fontId="1" type="noConversion"/>
  </si>
  <si>
    <t>연구석 패키지 3</t>
    <phoneticPr fontId="1" type="noConversion"/>
  </si>
  <si>
    <t>장비 패키지 2</t>
    <phoneticPr fontId="1" type="noConversion"/>
  </si>
  <si>
    <t>장비 패키지 3</t>
    <phoneticPr fontId="1" type="noConversion"/>
  </si>
  <si>
    <t>영웅 패키지 1</t>
    <phoneticPr fontId="1" type="noConversion"/>
  </si>
  <si>
    <t>영웅 패키지 2</t>
    <phoneticPr fontId="1" type="noConversion"/>
  </si>
  <si>
    <t>영웅 패키지 3</t>
    <phoneticPr fontId="1" type="noConversion"/>
  </si>
  <si>
    <t>가속 패키지 1</t>
    <phoneticPr fontId="1" type="noConversion"/>
  </si>
  <si>
    <t>가속 패키지 2</t>
    <phoneticPr fontId="1" type="noConversion"/>
  </si>
  <si>
    <t>가속 패키지 3</t>
    <phoneticPr fontId="1" type="noConversion"/>
  </si>
  <si>
    <t>일간:500%</t>
    <phoneticPr fontId="1" type="noConversion"/>
  </si>
  <si>
    <t>월간:500%</t>
    <phoneticPr fontId="1" type="noConversion"/>
  </si>
  <si>
    <t>입장권 패키지I</t>
    <phoneticPr fontId="1" type="noConversion"/>
  </si>
  <si>
    <t>입장권 패키지I 1</t>
    <phoneticPr fontId="1" type="noConversion"/>
  </si>
  <si>
    <t>입장권 패키지I 2</t>
    <phoneticPr fontId="1" type="noConversion"/>
  </si>
  <si>
    <t>1,2,3,5입장권</t>
    <phoneticPr fontId="1" type="noConversion"/>
  </si>
  <si>
    <t>다이아 패키지3</t>
    <phoneticPr fontId="1" type="noConversion"/>
  </si>
  <si>
    <t>다이아 패키지4</t>
    <phoneticPr fontId="1" type="noConversion"/>
  </si>
  <si>
    <t>레벨 패스 9</t>
    <phoneticPr fontId="1" type="noConversion"/>
  </si>
  <si>
    <t>다이아 (10레벨당) x 25 = 2250</t>
  </si>
  <si>
    <t>다이아 (10레벨당) x 25 = 2500</t>
  </si>
  <si>
    <t>레벨 패스 10</t>
    <phoneticPr fontId="1" type="noConversion"/>
  </si>
  <si>
    <t>사냥 패스 1</t>
    <phoneticPr fontId="1" type="noConversion"/>
  </si>
  <si>
    <t>사냥 패스 2</t>
  </si>
  <si>
    <t>사냥 패스 3</t>
  </si>
  <si>
    <t>사냥 패스 4</t>
  </si>
  <si>
    <t>사냥 패스 5</t>
  </si>
  <si>
    <t>사냥 패스 6</t>
  </si>
  <si>
    <t>사냥 패스 7</t>
  </si>
  <si>
    <t>사냥 패스 9</t>
  </si>
  <si>
    <t>사냥 패스 10</t>
  </si>
  <si>
    <t>사냥 패스 8</t>
    <phoneticPr fontId="1" type="noConversion"/>
  </si>
  <si>
    <t>육성 패스 1</t>
    <phoneticPr fontId="1" type="noConversion"/>
  </si>
  <si>
    <t>육성 패스 2</t>
  </si>
  <si>
    <t>육성 패스 3</t>
  </si>
  <si>
    <t>육성 패스 4</t>
  </si>
  <si>
    <t>육성 패스 5</t>
  </si>
  <si>
    <t>육성 패스 6</t>
  </si>
  <si>
    <t>육성 패스 7</t>
  </si>
  <si>
    <t>육성 패스 8</t>
  </si>
  <si>
    <t>육성 패스 9</t>
  </si>
  <si>
    <t>육성 패스 10</t>
  </si>
  <si>
    <t>스테이지 패스 9</t>
  </si>
  <si>
    <t>다이아 (5스테이지당) x 25 = 1125</t>
  </si>
  <si>
    <t>스테이지 패스 10</t>
  </si>
  <si>
    <t>다이아 (5스테이지당) x 25 = 1250</t>
  </si>
  <si>
    <t>돌발:1000%</t>
    <phoneticPr fontId="1" type="noConversion"/>
  </si>
  <si>
    <t>다이아 (5스테이지당) x 25 = 1000</t>
    <phoneticPr fontId="1" type="noConversion"/>
  </si>
  <si>
    <t>레벨 패스 11</t>
  </si>
  <si>
    <t>다이아 (10레벨당) x 25 = 2750</t>
  </si>
  <si>
    <t>레벨 패스 12</t>
  </si>
  <si>
    <t>다이아 (10레벨당) x 25 = 3000</t>
  </si>
  <si>
    <t>레벨 패스 13</t>
  </si>
  <si>
    <t>다이아 (10레벨당) x 25 = 3250</t>
  </si>
  <si>
    <t>레벨 패스 14</t>
  </si>
  <si>
    <t>다이아 (10레벨당) x 25 = 3500</t>
  </si>
  <si>
    <t>레벨 패스 15</t>
  </si>
  <si>
    <t>다이아 (10레벨당) x 25 = 3750</t>
  </si>
  <si>
    <t>레벨 패스 16</t>
  </si>
  <si>
    <t>다이아 (10레벨당) x 25 = 4000</t>
  </si>
  <si>
    <t>레벨 패스 17</t>
  </si>
  <si>
    <t>다이아 (10레벨당) x 25 = 4250</t>
  </si>
  <si>
    <t>레벨 패스 18</t>
  </si>
  <si>
    <t>다이아 (10레벨당) x 25 = 4500</t>
  </si>
  <si>
    <t>레벨 패스 19</t>
  </si>
  <si>
    <t>다이아 (10레벨당) x 25 = 4750</t>
  </si>
  <si>
    <t>레벨 패스 20</t>
  </si>
  <si>
    <t>다이아 (10레벨당) x 25 = 5000</t>
  </si>
  <si>
    <t>스테이지 패스 11</t>
  </si>
  <si>
    <t>다이아 (5스테이지당) x 25 = 1375</t>
  </si>
  <si>
    <t>스테이지 패스 12</t>
  </si>
  <si>
    <t>다이아 (5스테이지당) x 25 = 1500</t>
  </si>
  <si>
    <t>스테이지 패스 13</t>
  </si>
  <si>
    <t>다이아 (5스테이지당) x 25 = 1625</t>
  </si>
  <si>
    <t>스테이지 패스 14</t>
  </si>
  <si>
    <t>다이아 (5스테이지당) x 25 = 1750</t>
  </si>
  <si>
    <t>스테이지 패스 15</t>
  </si>
  <si>
    <t>다이아 (5스테이지당) x 25 = 1875</t>
  </si>
  <si>
    <t>스테이지 패스 16</t>
  </si>
  <si>
    <t>다이아 (5스테이지당) x 25 = 2000</t>
  </si>
  <si>
    <t>스테이지 패스 17</t>
  </si>
  <si>
    <t>다이아 (5스테이지당) x 25 = 2125</t>
  </si>
  <si>
    <t>스테이지 패스 18</t>
  </si>
  <si>
    <t>다이아 (5스테이지당) x 25 = 2250</t>
  </si>
  <si>
    <t>스테이지 패스 19</t>
  </si>
  <si>
    <t>다이아 (5스테이지당) x 25 = 2375</t>
  </si>
  <si>
    <t>스테이지 패스 20</t>
  </si>
  <si>
    <t>다이아 (5스테이지당) x 25 = 2500</t>
  </si>
  <si>
    <t>스테이지 패스 1</t>
    <phoneticPr fontId="1" type="noConversion"/>
  </si>
  <si>
    <t>다이아 (50육성당) x 25 = 1250</t>
  </si>
  <si>
    <t>다이아 (50육성당) x 25 = 1250</t>
    <phoneticPr fontId="1" type="noConversion"/>
  </si>
  <si>
    <t>육성 패스 11</t>
  </si>
  <si>
    <t>육성 패스 12</t>
  </si>
  <si>
    <t>육성 패스 13</t>
  </si>
  <si>
    <t>육성 패스 14</t>
  </si>
  <si>
    <t>육성 패스 15</t>
  </si>
  <si>
    <t>다이아 (1000마리당) x 25 = 75000</t>
    <phoneticPr fontId="1" type="noConversion"/>
  </si>
  <si>
    <t>월구독</t>
    <phoneticPr fontId="1" type="noConversion"/>
  </si>
  <si>
    <t>다이아(즉시 지급) : 10000개
다이아(매일 지급) : 1000개
박범 조각 : 20조각
김준 조각 : 20조각
골드 : 4H</t>
    <phoneticPr fontId="1" type="noConversion"/>
  </si>
  <si>
    <t>다이아(즉시 지급) : 30000
다이아(매일 지급) : 1000
던전 입장권 충전 최대치 증가(+1)</t>
    <phoneticPr fontId="1" type="noConversion"/>
  </si>
  <si>
    <t>다이아(즉시 지급) : 15000개
다이아(매일 지급) : 1000개
무기 소환권 : 30장
의류 소환권 : 30장
고려 소환권 : 30장</t>
    <phoneticPr fontId="1" type="noConversion"/>
  </si>
  <si>
    <t>소환권 보따리</t>
    <phoneticPr fontId="1" type="noConversion"/>
  </si>
  <si>
    <t>스페셜 보따리</t>
    <phoneticPr fontId="1" type="noConversion"/>
  </si>
  <si>
    <t>30일 특권</t>
    <phoneticPr fontId="1" type="noConversion"/>
  </si>
  <si>
    <t>평생 프리미엄 보따리</t>
    <phoneticPr fontId="1" type="noConversion"/>
  </si>
  <si>
    <t>영구 활성화 특권</t>
    <phoneticPr fontId="1" type="noConversion"/>
  </si>
  <si>
    <t>골드+다이아</t>
    <phoneticPr fontId="1" type="noConversion"/>
  </si>
  <si>
    <t>무기소환권+다이아</t>
    <phoneticPr fontId="1" type="noConversion"/>
  </si>
  <si>
    <t>5소탕권+다이아</t>
    <phoneticPr fontId="1" type="noConversion"/>
  </si>
  <si>
    <t>마일리지 상품</t>
    <phoneticPr fontId="1" type="noConversion"/>
  </si>
  <si>
    <t>점령전 입장권</t>
    <phoneticPr fontId="1" type="noConversion"/>
  </si>
  <si>
    <t>퇴마전 입장권</t>
    <phoneticPr fontId="1" type="noConversion"/>
  </si>
  <si>
    <t>금화가속 [12H]</t>
    <phoneticPr fontId="1" type="noConversion"/>
  </si>
  <si>
    <t>가속 [3D]</t>
    <phoneticPr fontId="1" type="noConversion"/>
  </si>
  <si>
    <t>영웅 조각 [박범]</t>
    <phoneticPr fontId="1" type="noConversion"/>
  </si>
  <si>
    <t>영웅 조각 [김준]</t>
    <phoneticPr fontId="1" type="noConversion"/>
  </si>
  <si>
    <t>계림로보검</t>
    <phoneticPr fontId="1" type="noConversion"/>
  </si>
  <si>
    <t>홍련의갑옷</t>
    <phoneticPr fontId="1" type="noConversion"/>
  </si>
  <si>
    <t>무기소환권+갑옷소환권+다이아</t>
    <phoneticPr fontId="1" type="noConversion"/>
  </si>
  <si>
    <t>가속소환권+다이아</t>
    <phoneticPr fontId="1" type="noConversion"/>
  </si>
  <si>
    <t>어빌석+다이아</t>
    <phoneticPr fontId="1" type="noConversion"/>
  </si>
  <si>
    <t>연구석+다이아</t>
    <phoneticPr fontId="1" type="noConversion"/>
  </si>
  <si>
    <t>1,2,3,4 입장권+다이아</t>
    <phoneticPr fontId="1" type="noConversion"/>
  </si>
  <si>
    <t>골드+다이아 1,790,994,981</t>
    <phoneticPr fontId="1" type="noConversion"/>
  </si>
  <si>
    <t>1000스테이지 100%</t>
    <phoneticPr fontId="1" type="noConversion"/>
  </si>
  <si>
    <t>가속 시간</t>
  </si>
  <si>
    <t>개수</t>
  </si>
  <si>
    <t>1H</t>
  </si>
  <si>
    <t>2H</t>
  </si>
  <si>
    <t>3H</t>
  </si>
  <si>
    <t>5H</t>
  </si>
  <si>
    <t>9H</t>
  </si>
  <si>
    <t>12H</t>
  </si>
  <si>
    <t>16H</t>
  </si>
  <si>
    <t>24H</t>
  </si>
  <si>
    <t>5D</t>
  </si>
  <si>
    <t>가속개수</t>
    <phoneticPr fontId="1" type="noConversion"/>
  </si>
  <si>
    <t>현재 가속 연구석 4:1비율 다이아 가치기준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</si>
</sst>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0.000"/>
    <numFmt numFmtId="177" formatCode="0_);[Red]\(0\)"/>
    <numFmt numFmtId="178" formatCode="0\ &quot;개&quot;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0"/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2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2" fontId="7" fillId="0" borderId="1" xfId="0" applyNumberFormat="1" applyFont="1" applyBorder="1">
      <alignment vertical="center"/>
    </xf>
    <xf numFmtId="0" fontId="5" fillId="3" borderId="1" xfId="1" applyBorder="1">
      <alignment vertical="center"/>
    </xf>
    <xf numFmtId="0" fontId="6" fillId="4" borderId="1" xfId="2" applyBorder="1">
      <alignment vertical="center"/>
    </xf>
    <xf numFmtId="0" fontId="0" fillId="6" borderId="1" xfId="0" applyFill="1" applyBorder="1">
      <alignment vertical="center"/>
    </xf>
    <xf numFmtId="41" fontId="0" fillId="2" borderId="1" xfId="3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/>
    </xf>
    <xf numFmtId="41" fontId="0" fillId="5" borderId="1" xfId="3" applyFont="1" applyFill="1" applyBorder="1">
      <alignment vertical="center"/>
    </xf>
    <xf numFmtId="42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left" vertical="center" wrapText="1"/>
    </xf>
    <xf numFmtId="41" fontId="0" fillId="0" borderId="1" xfId="3" applyFont="1" applyBorder="1" applyAlignment="1">
      <alignment horizontal="right" vertical="center"/>
    </xf>
    <xf numFmtId="41" fontId="0" fillId="0" borderId="1" xfId="3" applyFont="1" applyFill="1" applyBorder="1" applyAlignment="1">
      <alignment horizontal="right" vertical="center"/>
    </xf>
    <xf numFmtId="41" fontId="7" fillId="0" borderId="1" xfId="3" applyFont="1" applyBorder="1" applyAlignment="1">
      <alignment horizontal="right" vertical="center"/>
    </xf>
    <xf numFmtId="177" fontId="0" fillId="2" borderId="1" xfId="3" applyNumberFormat="1" applyFont="1" applyFill="1" applyBorder="1" applyAlignment="1">
      <alignment horizontal="left" vertical="center"/>
    </xf>
    <xf numFmtId="178" fontId="0" fillId="0" borderId="1" xfId="3" applyNumberFormat="1" applyFont="1" applyBorder="1">
      <alignment vertical="center"/>
    </xf>
    <xf numFmtId="178" fontId="0" fillId="0" borderId="1" xfId="3" applyNumberFormat="1" applyFont="1" applyFill="1" applyBorder="1">
      <alignment vertical="center"/>
    </xf>
    <xf numFmtId="178" fontId="7" fillId="0" borderId="1" xfId="3" applyNumberFormat="1" applyFont="1" applyFill="1" applyBorder="1">
      <alignment vertical="center"/>
    </xf>
    <xf numFmtId="178" fontId="7" fillId="0" borderId="1" xfId="3" applyNumberFormat="1" applyFont="1" applyBorder="1">
      <alignment vertical="center"/>
    </xf>
    <xf numFmtId="0" fontId="7" fillId="0" borderId="1" xfId="0" applyFont="1" applyBorder="1">
      <alignment vertical="center"/>
    </xf>
    <xf numFmtId="178" fontId="0" fillId="9" borderId="1" xfId="3" applyNumberFormat="1" applyFont="1" applyFill="1" applyBorder="1">
      <alignment vertical="center"/>
    </xf>
    <xf numFmtId="41" fontId="0" fillId="9" borderId="1" xfId="3" applyFont="1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8" fontId="16" fillId="0" borderId="1" xfId="3" applyNumberFormat="1" applyFont="1" applyBorder="1">
      <alignment vertical="center"/>
    </xf>
    <xf numFmtId="41" fontId="10" fillId="0" borderId="1" xfId="3" applyFont="1" applyBorder="1" applyAlignment="1">
      <alignment horizontal="right" vertical="center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178" fontId="3" fillId="0" borderId="1" xfId="3" applyNumberFormat="1" applyFont="1" applyBorder="1">
      <alignment vertical="center"/>
    </xf>
    <xf numFmtId="41" fontId="3" fillId="0" borderId="1" xfId="3" applyFont="1" applyBorder="1" applyAlignment="1">
      <alignment horizontal="right" vertical="center"/>
    </xf>
    <xf numFmtId="0" fontId="0" fillId="11" borderId="1" xfId="0" applyFill="1" applyBorder="1">
      <alignment vertical="center"/>
    </xf>
    <xf numFmtId="41" fontId="3" fillId="8" borderId="1" xfId="3" applyFont="1" applyFill="1" applyBorder="1" applyAlignment="1">
      <alignment horizontal="right" vertical="center"/>
    </xf>
    <xf numFmtId="42" fontId="3" fillId="8" borderId="1" xfId="0" applyNumberFormat="1" applyFont="1" applyFill="1" applyBorder="1">
      <alignment vertical="center"/>
    </xf>
    <xf numFmtId="176" fontId="3" fillId="8" borderId="1" xfId="0" applyNumberFormat="1" applyFont="1" applyFill="1" applyBorder="1">
      <alignment vertical="center"/>
    </xf>
    <xf numFmtId="41" fontId="3" fillId="11" borderId="1" xfId="3" applyFont="1" applyFill="1" applyBorder="1" applyAlignment="1">
      <alignment horizontal="right" vertical="center"/>
    </xf>
    <xf numFmtId="42" fontId="3" fillId="11" borderId="1" xfId="0" applyNumberFormat="1" applyFont="1" applyFill="1" applyBorder="1">
      <alignment vertical="center"/>
    </xf>
    <xf numFmtId="176" fontId="3" fillId="11" borderId="1" xfId="0" applyNumberFormat="1" applyFont="1" applyFill="1" applyBorder="1">
      <alignment vertical="center"/>
    </xf>
    <xf numFmtId="42" fontId="3" fillId="12" borderId="1" xfId="0" applyNumberFormat="1" applyFont="1" applyFill="1" applyBorder="1">
      <alignment vertical="center"/>
    </xf>
    <xf numFmtId="176" fontId="3" fillId="12" borderId="1" xfId="0" applyNumberFormat="1" applyFont="1" applyFill="1" applyBorder="1">
      <alignment vertical="center"/>
    </xf>
    <xf numFmtId="42" fontId="3" fillId="13" borderId="1" xfId="0" applyNumberFormat="1" applyFont="1" applyFill="1" applyBorder="1">
      <alignment vertical="center"/>
    </xf>
    <xf numFmtId="176" fontId="3" fillId="13" borderId="1" xfId="0" applyNumberFormat="1" applyFont="1" applyFill="1" applyBorder="1">
      <alignment vertical="center"/>
    </xf>
    <xf numFmtId="42" fontId="3" fillId="14" borderId="1" xfId="0" applyNumberFormat="1" applyFont="1" applyFill="1" applyBorder="1">
      <alignment vertical="center"/>
    </xf>
    <xf numFmtId="176" fontId="3" fillId="14" borderId="1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178" fontId="7" fillId="0" borderId="1" xfId="3" applyNumberFormat="1" applyFont="1" applyBorder="1" applyAlignment="1">
      <alignment horizontal="left" vertical="center" wrapText="1"/>
    </xf>
    <xf numFmtId="2" fontId="0" fillId="0" borderId="1" xfId="0" applyNumberFormat="1" applyBorder="1">
      <alignment vertical="center"/>
    </xf>
    <xf numFmtId="2" fontId="0" fillId="9" borderId="1" xfId="0" applyNumberFormat="1" applyFill="1" applyBorder="1">
      <alignment vertical="center"/>
    </xf>
    <xf numFmtId="2" fontId="10" fillId="0" borderId="1" xfId="0" applyNumberFormat="1" applyFont="1" applyBorder="1">
      <alignment vertical="center"/>
    </xf>
    <xf numFmtId="2" fontId="3" fillId="8" borderId="1" xfId="0" applyNumberFormat="1" applyFont="1" applyFill="1" applyBorder="1">
      <alignment vertical="center"/>
    </xf>
    <xf numFmtId="2" fontId="3" fillId="11" borderId="1" xfId="0" applyNumberFormat="1" applyFont="1" applyFill="1" applyBorder="1">
      <alignment vertical="center"/>
    </xf>
    <xf numFmtId="2" fontId="3" fillId="12" borderId="1" xfId="0" applyNumberFormat="1" applyFont="1" applyFill="1" applyBorder="1">
      <alignment vertical="center"/>
    </xf>
    <xf numFmtId="2" fontId="3" fillId="13" borderId="1" xfId="0" applyNumberFormat="1" applyFont="1" applyFill="1" applyBorder="1">
      <alignment vertical="center"/>
    </xf>
    <xf numFmtId="2" fontId="3" fillId="14" borderId="1" xfId="0" applyNumberFormat="1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0" borderId="5" xfId="0" applyBorder="1">
      <alignment vertical="center"/>
    </xf>
    <xf numFmtId="178" fontId="0" fillId="0" borderId="5" xfId="3" applyNumberFormat="1" applyFont="1" applyBorder="1">
      <alignment vertical="center"/>
    </xf>
    <xf numFmtId="41" fontId="0" fillId="0" borderId="5" xfId="3" applyFont="1" applyBorder="1" applyAlignment="1">
      <alignment horizontal="right" vertical="center"/>
    </xf>
    <xf numFmtId="2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178" fontId="0" fillId="0" borderId="7" xfId="3" applyNumberFormat="1" applyFont="1" applyBorder="1">
      <alignment vertical="center"/>
    </xf>
    <xf numFmtId="41" fontId="0" fillId="0" borderId="7" xfId="3" applyFont="1" applyBorder="1" applyAlignment="1">
      <alignment horizontal="right" vertical="center"/>
    </xf>
    <xf numFmtId="42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2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11" borderId="12" xfId="0" applyFill="1" applyBorder="1">
      <alignment vertical="center"/>
    </xf>
    <xf numFmtId="0" fontId="0" fillId="0" borderId="12" xfId="0" applyBorder="1" applyAlignment="1">
      <alignment horizontal="left" vertical="center"/>
    </xf>
    <xf numFmtId="2" fontId="0" fillId="11" borderId="10" xfId="0" applyNumberFormat="1" applyFill="1" applyBorder="1">
      <alignment vertical="center"/>
    </xf>
    <xf numFmtId="2" fontId="0" fillId="11" borderId="13" xfId="0" applyNumberFormat="1" applyFill="1" applyBorder="1">
      <alignment vertical="center"/>
    </xf>
    <xf numFmtId="0" fontId="0" fillId="11" borderId="7" xfId="0" applyFill="1" applyBorder="1">
      <alignment vertical="center"/>
    </xf>
    <xf numFmtId="2" fontId="0" fillId="11" borderId="1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178" fontId="0" fillId="0" borderId="14" xfId="3" applyNumberFormat="1" applyFont="1" applyBorder="1">
      <alignment vertical="center"/>
    </xf>
    <xf numFmtId="41" fontId="0" fillId="0" borderId="14" xfId="3" applyFont="1" applyBorder="1" applyAlignment="1">
      <alignment horizontal="right" vertical="center"/>
    </xf>
    <xf numFmtId="2" fontId="0" fillId="0" borderId="14" xfId="0" applyNumberFormat="1" applyBorder="1">
      <alignment vertical="center"/>
    </xf>
    <xf numFmtId="42" fontId="7" fillId="0" borderId="5" xfId="0" applyNumberFormat="1" applyFont="1" applyBorder="1">
      <alignment vertical="center"/>
    </xf>
    <xf numFmtId="178" fontId="0" fillId="11" borderId="1" xfId="3" applyNumberFormat="1" applyFont="1" applyFill="1" applyBorder="1">
      <alignment vertical="center"/>
    </xf>
    <xf numFmtId="41" fontId="0" fillId="11" borderId="1" xfId="3" applyFont="1" applyFill="1" applyBorder="1" applyAlignment="1">
      <alignment horizontal="right" vertical="center"/>
    </xf>
    <xf numFmtId="42" fontId="0" fillId="11" borderId="1" xfId="0" applyNumberFormat="1" applyFill="1" applyBorder="1">
      <alignment vertical="center"/>
    </xf>
    <xf numFmtId="176" fontId="0" fillId="11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41" fontId="0" fillId="11" borderId="12" xfId="3" applyFont="1" applyFill="1" applyBorder="1" applyAlignment="1">
      <alignment horizontal="right" vertical="center"/>
    </xf>
    <xf numFmtId="42" fontId="0" fillId="11" borderId="12" xfId="0" applyNumberFormat="1" applyFill="1" applyBorder="1">
      <alignment vertical="center"/>
    </xf>
    <xf numFmtId="176" fontId="0" fillId="11" borderId="12" xfId="0" applyNumberFormat="1" applyFill="1" applyBorder="1">
      <alignment vertical="center"/>
    </xf>
    <xf numFmtId="2" fontId="0" fillId="0" borderId="10" xfId="0" applyNumberFormat="1" applyBorder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178" fontId="0" fillId="16" borderId="1" xfId="3" applyNumberFormat="1" applyFont="1" applyFill="1" applyBorder="1" applyAlignment="1">
      <alignment horizontal="left" vertical="center"/>
    </xf>
    <xf numFmtId="178" fontId="0" fillId="16" borderId="1" xfId="3" applyNumberFormat="1" applyFont="1" applyFill="1" applyBorder="1">
      <alignment vertical="center"/>
    </xf>
    <xf numFmtId="41" fontId="0" fillId="16" borderId="1" xfId="3" applyFont="1" applyFill="1" applyBorder="1" applyAlignment="1">
      <alignment horizontal="right" vertical="center"/>
    </xf>
    <xf numFmtId="42" fontId="0" fillId="16" borderId="1" xfId="0" applyNumberFormat="1" applyFill="1" applyBorder="1">
      <alignment vertical="center"/>
    </xf>
    <xf numFmtId="176" fontId="0" fillId="16" borderId="1" xfId="0" applyNumberFormat="1" applyFill="1" applyBorder="1">
      <alignment vertical="center"/>
    </xf>
    <xf numFmtId="2" fontId="0" fillId="16" borderId="1" xfId="0" applyNumberFormat="1" applyFill="1" applyBorder="1">
      <alignment vertical="center"/>
    </xf>
    <xf numFmtId="178" fontId="0" fillId="15" borderId="1" xfId="3" applyNumberFormat="1" applyFont="1" applyFill="1" applyBorder="1">
      <alignment vertical="center"/>
    </xf>
    <xf numFmtId="41" fontId="0" fillId="15" borderId="1" xfId="3" applyFont="1" applyFill="1" applyBorder="1" applyAlignment="1">
      <alignment horizontal="right" vertical="center"/>
    </xf>
    <xf numFmtId="42" fontId="0" fillId="15" borderId="1" xfId="0" applyNumberFormat="1" applyFill="1" applyBorder="1">
      <alignment vertical="center"/>
    </xf>
    <xf numFmtId="176" fontId="0" fillId="15" borderId="1" xfId="0" applyNumberFormat="1" applyFill="1" applyBorder="1">
      <alignment vertical="center"/>
    </xf>
    <xf numFmtId="2" fontId="0" fillId="15" borderId="1" xfId="0" applyNumberFormat="1" applyFill="1" applyBorder="1">
      <alignment vertical="center"/>
    </xf>
    <xf numFmtId="178" fontId="14" fillId="0" borderId="1" xfId="3" applyNumberFormat="1" applyFont="1" applyBorder="1">
      <alignment vertical="center"/>
    </xf>
    <xf numFmtId="42" fontId="14" fillId="0" borderId="1" xfId="0" applyNumberFormat="1" applyFont="1" applyBorder="1">
      <alignment vertical="center"/>
    </xf>
    <xf numFmtId="41" fontId="14" fillId="0" borderId="1" xfId="3" applyFont="1" applyBorder="1" applyAlignment="1">
      <alignment horizontal="right" vertical="center"/>
    </xf>
    <xf numFmtId="0" fontId="0" fillId="15" borderId="12" xfId="0" applyFill="1" applyBorder="1">
      <alignment vertical="center"/>
    </xf>
    <xf numFmtId="2" fontId="0" fillId="15" borderId="10" xfId="0" applyNumberFormat="1" applyFill="1" applyBorder="1">
      <alignment vertical="center"/>
    </xf>
    <xf numFmtId="41" fontId="0" fillId="15" borderId="12" xfId="3" applyFont="1" applyFill="1" applyBorder="1" applyAlignment="1">
      <alignment horizontal="right" vertical="center"/>
    </xf>
    <xf numFmtId="176" fontId="0" fillId="15" borderId="12" xfId="0" applyNumberFormat="1" applyFill="1" applyBorder="1">
      <alignment vertical="center"/>
    </xf>
    <xf numFmtId="2" fontId="0" fillId="15" borderId="13" xfId="0" applyNumberFormat="1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178" fontId="3" fillId="15" borderId="1" xfId="3" applyNumberFormat="1" applyFont="1" applyFill="1" applyBorder="1">
      <alignment vertical="center"/>
    </xf>
    <xf numFmtId="41" fontId="3" fillId="15" borderId="1" xfId="3" applyFont="1" applyFill="1" applyBorder="1" applyAlignment="1">
      <alignment horizontal="right" vertical="center"/>
    </xf>
    <xf numFmtId="176" fontId="3" fillId="15" borderId="1" xfId="0" applyNumberFormat="1" applyFont="1" applyFill="1" applyBorder="1">
      <alignment vertical="center"/>
    </xf>
    <xf numFmtId="2" fontId="3" fillId="15" borderId="1" xfId="0" applyNumberFormat="1" applyFont="1" applyFill="1" applyBorder="1">
      <alignment vertical="center"/>
    </xf>
    <xf numFmtId="0" fontId="0" fillId="15" borderId="9" xfId="0" applyFill="1" applyBorder="1">
      <alignment vertical="center"/>
    </xf>
    <xf numFmtId="0" fontId="0" fillId="15" borderId="11" xfId="0" applyFill="1" applyBorder="1">
      <alignment vertical="center"/>
    </xf>
    <xf numFmtId="0" fontId="0" fillId="9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0" fillId="9" borderId="4" xfId="0" applyFill="1" applyBorder="1">
      <alignment vertical="center"/>
    </xf>
    <xf numFmtId="0" fontId="17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left" vertical="center"/>
    </xf>
    <xf numFmtId="178" fontId="0" fillId="9" borderId="4" xfId="3" applyNumberFormat="1" applyFont="1" applyFill="1" applyBorder="1">
      <alignment vertical="center"/>
    </xf>
    <xf numFmtId="41" fontId="0" fillId="9" borderId="4" xfId="3" applyFont="1" applyFill="1" applyBorder="1" applyAlignment="1">
      <alignment horizontal="right" vertical="center"/>
    </xf>
    <xf numFmtId="2" fontId="0" fillId="9" borderId="4" xfId="0" applyNumberFormat="1" applyFill="1" applyBorder="1">
      <alignment vertical="center"/>
    </xf>
    <xf numFmtId="178" fontId="7" fillId="9" borderId="1" xfId="3" applyNumberFormat="1" applyFont="1" applyFill="1" applyBorder="1">
      <alignment vertical="center"/>
    </xf>
    <xf numFmtId="42" fontId="7" fillId="9" borderId="1" xfId="0" applyNumberFormat="1" applyFont="1" applyFill="1" applyBorder="1">
      <alignment vertical="center"/>
    </xf>
    <xf numFmtId="0" fontId="0" fillId="15" borderId="4" xfId="0" applyFill="1" applyBorder="1">
      <alignment vertical="center"/>
    </xf>
    <xf numFmtId="0" fontId="0" fillId="11" borderId="4" xfId="0" applyFill="1" applyBorder="1">
      <alignment vertical="center"/>
    </xf>
    <xf numFmtId="0" fontId="0" fillId="17" borderId="1" xfId="0" applyFill="1" applyBorder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8" fillId="0" borderId="0" xfId="4"/>
    <xf numFmtId="0" fontId="19" fillId="0" borderId="15" xfId="4" applyFont="1" applyBorder="1" applyAlignment="1">
      <alignment horizontal="center" vertical="top"/>
    </xf>
    <xf numFmtId="41" fontId="3" fillId="8" borderId="1" xfId="3" applyFont="1" applyFill="1" applyBorder="1">
      <alignment vertical="center"/>
    </xf>
  </cellXfs>
  <cellStyles count="5">
    <cellStyle name="나쁨" xfId="1" builtinId="27"/>
    <cellStyle name="보통" xfId="2" builtinId="28"/>
    <cellStyle name="쉼표 [0]" xfId="3" builtinId="6"/>
    <cellStyle name="표준" xfId="0" builtinId="0"/>
    <cellStyle name="표준 2" xfId="4" xr:uid="{2760A635-AD49-4A1D-B5C2-9BEB38892944}"/>
  </cellStyles>
  <dxfs count="0"/>
  <tableStyles count="0" defaultTableStyle="TableStyleMedium2" defaultPivotStyle="PivotStyleLight16"/>
  <colors>
    <mruColors>
      <color rgb="FFFF3300"/>
      <color rgb="FF80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5FD8-AE86-4E70-8ECF-30FCFF4B3E4D}">
  <dimension ref="A1:K42"/>
  <sheetViews>
    <sheetView workbookViewId="0">
      <selection activeCell="A9" sqref="A9"/>
    </sheetView>
  </sheetViews>
  <sheetFormatPr defaultRowHeight="16.5"/>
  <cols>
    <col min="1" max="1" width="18.625" bestFit="1" customWidth="1"/>
    <col min="2" max="2" width="7.25" bestFit="1" customWidth="1"/>
    <col min="3" max="4" width="17.25" bestFit="1" customWidth="1"/>
    <col min="6" max="6" width="11.625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</row>
    <row r="2" spans="1:11">
      <c r="A2" s="2" t="s">
        <v>3</v>
      </c>
      <c r="B2" s="1"/>
      <c r="C2" s="1"/>
      <c r="D2" s="15"/>
      <c r="J2">
        <v>2.1190000000000002</v>
      </c>
    </row>
    <row r="3" spans="1:11">
      <c r="A3" s="2" t="s">
        <v>4</v>
      </c>
      <c r="B3" s="1" t="s">
        <v>5</v>
      </c>
      <c r="C3" s="1">
        <v>1</v>
      </c>
    </row>
    <row r="4" spans="1:11">
      <c r="A4" s="3" t="s">
        <v>6</v>
      </c>
      <c r="B4" s="1"/>
      <c r="C4" s="1"/>
      <c r="D4" s="15"/>
    </row>
    <row r="5" spans="1:11">
      <c r="A5" s="2" t="s">
        <v>7</v>
      </c>
      <c r="B5" s="1"/>
      <c r="C5" s="1"/>
      <c r="D5" s="15"/>
    </row>
    <row r="6" spans="1:11">
      <c r="A6" s="2" t="s">
        <v>8</v>
      </c>
      <c r="B6" s="1"/>
      <c r="C6" s="1"/>
      <c r="D6" s="15"/>
    </row>
    <row r="7" spans="1:11">
      <c r="A7" s="2" t="s">
        <v>9</v>
      </c>
      <c r="B7" s="1" t="s">
        <v>5</v>
      </c>
      <c r="C7" s="1">
        <v>0.5</v>
      </c>
      <c r="D7" s="1"/>
    </row>
    <row r="8" spans="1:11">
      <c r="A8" s="2" t="s">
        <v>10</v>
      </c>
      <c r="B8" s="1"/>
      <c r="C8" s="1"/>
      <c r="D8" s="15"/>
    </row>
    <row r="9" spans="1:11">
      <c r="A9" s="2" t="s">
        <v>11</v>
      </c>
      <c r="B9" s="1" t="s">
        <v>5</v>
      </c>
      <c r="C9" s="1">
        <v>0.5</v>
      </c>
      <c r="D9" s="1"/>
    </row>
    <row r="10" spans="1:11">
      <c r="A10" s="2" t="s">
        <v>12</v>
      </c>
      <c r="B10" s="1"/>
      <c r="C10" s="1"/>
      <c r="D10" s="15"/>
    </row>
    <row r="11" spans="1:11">
      <c r="A11" s="2" t="s">
        <v>13</v>
      </c>
      <c r="B11" s="1"/>
      <c r="C11" s="1"/>
      <c r="D11" s="15" t="s">
        <v>14</v>
      </c>
    </row>
    <row r="12" spans="1:11">
      <c r="A12" s="1"/>
      <c r="B12" s="1"/>
      <c r="C12" s="1"/>
      <c r="D12" s="1"/>
    </row>
    <row r="13" spans="1:11">
      <c r="A13" s="3" t="s">
        <v>15</v>
      </c>
      <c r="B13" s="1" t="s">
        <v>5</v>
      </c>
      <c r="C13" s="1"/>
      <c r="D13" s="1"/>
    </row>
    <row r="14" spans="1:11">
      <c r="A14" s="3" t="s">
        <v>16</v>
      </c>
      <c r="B14" s="1" t="s">
        <v>5</v>
      </c>
      <c r="C14" s="1"/>
      <c r="D14" s="1"/>
    </row>
    <row r="15" spans="1:11">
      <c r="A15" s="2" t="s">
        <v>17</v>
      </c>
      <c r="B15" s="1" t="s">
        <v>18</v>
      </c>
      <c r="C15" s="1">
        <v>800</v>
      </c>
      <c r="D15" s="1">
        <v>800</v>
      </c>
    </row>
    <row r="16" spans="1:11">
      <c r="A16" s="1"/>
      <c r="B16" s="1"/>
      <c r="C16" s="1"/>
      <c r="D16" s="1"/>
      <c r="F16" s="29"/>
      <c r="G16" s="25"/>
      <c r="H16" s="9"/>
      <c r="I16" s="6"/>
      <c r="J16" s="6"/>
      <c r="K16" s="6"/>
    </row>
    <row r="17" spans="1:4">
      <c r="A17" s="2" t="s">
        <v>19</v>
      </c>
      <c r="B17" s="1" t="s">
        <v>5</v>
      </c>
      <c r="C17" s="1">
        <v>100</v>
      </c>
      <c r="D17" s="1">
        <v>100</v>
      </c>
    </row>
    <row r="18" spans="1:4">
      <c r="A18" s="2" t="s">
        <v>20</v>
      </c>
      <c r="B18" s="1" t="s">
        <v>5</v>
      </c>
      <c r="C18" s="1">
        <v>100</v>
      </c>
      <c r="D18" s="1">
        <v>100</v>
      </c>
    </row>
    <row r="19" spans="1:4">
      <c r="A19" s="2" t="s">
        <v>21</v>
      </c>
      <c r="B19" s="1" t="s">
        <v>5</v>
      </c>
      <c r="C19" s="1">
        <v>150</v>
      </c>
      <c r="D19" s="1">
        <v>150</v>
      </c>
    </row>
    <row r="20" spans="1:4">
      <c r="A20" s="2" t="s">
        <v>22</v>
      </c>
      <c r="B20" s="1" t="s">
        <v>5</v>
      </c>
      <c r="C20" s="1">
        <v>150</v>
      </c>
      <c r="D20" s="1">
        <v>150</v>
      </c>
    </row>
    <row r="21" spans="1:4">
      <c r="A21" s="2" t="s">
        <v>23</v>
      </c>
      <c r="B21" s="1"/>
      <c r="C21" s="1"/>
      <c r="D21" s="1"/>
    </row>
    <row r="22" spans="1:4">
      <c r="A22" s="2" t="s">
        <v>24</v>
      </c>
      <c r="B22" s="1" t="s">
        <v>5</v>
      </c>
      <c r="C22" s="1" t="s">
        <v>25</v>
      </c>
      <c r="D22" s="1"/>
    </row>
    <row r="23" spans="1:4">
      <c r="A23" s="4"/>
      <c r="B23" s="1"/>
      <c r="C23" s="1"/>
      <c r="D23" s="1"/>
    </row>
    <row r="24" spans="1:4">
      <c r="A24" s="2" t="s">
        <v>26</v>
      </c>
      <c r="B24" s="1" t="s">
        <v>5</v>
      </c>
      <c r="C24" s="1">
        <v>5000</v>
      </c>
      <c r="D24" s="16">
        <v>10000</v>
      </c>
    </row>
    <row r="25" spans="1:4">
      <c r="A25" s="2" t="s">
        <v>27</v>
      </c>
      <c r="B25" s="1" t="s">
        <v>5</v>
      </c>
      <c r="C25" s="1">
        <v>5000</v>
      </c>
      <c r="D25" s="16">
        <v>10000</v>
      </c>
    </row>
    <row r="26" spans="1:4">
      <c r="A26" s="2" t="s">
        <v>28</v>
      </c>
      <c r="B26" s="1" t="s">
        <v>5</v>
      </c>
      <c r="C26" s="1">
        <v>5000</v>
      </c>
      <c r="D26" s="16">
        <v>10000</v>
      </c>
    </row>
    <row r="27" spans="1:4">
      <c r="A27" s="2" t="s">
        <v>29</v>
      </c>
      <c r="B27" s="1" t="s">
        <v>5</v>
      </c>
      <c r="C27" s="1">
        <v>5000</v>
      </c>
      <c r="D27" s="16">
        <v>10000</v>
      </c>
    </row>
    <row r="28" spans="1:4">
      <c r="A28" s="2" t="s">
        <v>30</v>
      </c>
      <c r="B28" s="1" t="s">
        <v>5</v>
      </c>
      <c r="C28" s="1">
        <v>5000</v>
      </c>
      <c r="D28" s="16">
        <v>10000</v>
      </c>
    </row>
    <row r="29" spans="1:4">
      <c r="A29" s="1"/>
      <c r="B29" s="1"/>
      <c r="C29" s="1"/>
      <c r="D29" s="1"/>
    </row>
    <row r="30" spans="1:4">
      <c r="A30" s="2" t="s">
        <v>31</v>
      </c>
      <c r="B30" s="1"/>
      <c r="C30" s="5"/>
      <c r="D30" s="1"/>
    </row>
    <row r="31" spans="1:4">
      <c r="A31" s="2" t="s">
        <v>32</v>
      </c>
      <c r="B31" s="1" t="s">
        <v>14</v>
      </c>
      <c r="C31" s="1" t="s">
        <v>14</v>
      </c>
      <c r="D31" s="1"/>
    </row>
    <row r="32" spans="1:4">
      <c r="A32" s="2" t="s">
        <v>33</v>
      </c>
      <c r="B32" s="1"/>
      <c r="C32" s="1"/>
    </row>
    <row r="33" spans="1:4">
      <c r="A33" s="4"/>
      <c r="B33" s="1"/>
      <c r="C33" s="1"/>
      <c r="D33" s="1"/>
    </row>
    <row r="34" spans="1:4">
      <c r="A34" s="2" t="s">
        <v>34</v>
      </c>
      <c r="B34" s="1"/>
      <c r="C34" s="1"/>
      <c r="D34" s="16"/>
    </row>
    <row r="35" spans="1:4">
      <c r="A35" s="2" t="s">
        <v>35</v>
      </c>
      <c r="B35" s="1"/>
      <c r="C35" s="1"/>
      <c r="D35" s="16"/>
    </row>
    <row r="36" spans="1:4">
      <c r="A36" s="2" t="s">
        <v>36</v>
      </c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 t="s">
        <v>37</v>
      </c>
      <c r="B40" s="1"/>
      <c r="C40" s="1"/>
      <c r="D40" s="1"/>
    </row>
    <row r="41" spans="1:4">
      <c r="A41" s="1" t="s">
        <v>38</v>
      </c>
      <c r="B41" s="1"/>
      <c r="C41" s="1"/>
      <c r="D41" s="1"/>
    </row>
    <row r="42" spans="1:4">
      <c r="A42" s="1" t="s">
        <v>39</v>
      </c>
      <c r="B42" s="1" t="s">
        <v>40</v>
      </c>
      <c r="C42" s="1" t="s">
        <v>41</v>
      </c>
      <c r="D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A42-0C04-487B-9406-B23AFF762709}">
  <dimension ref="A1:R446"/>
  <sheetViews>
    <sheetView tabSelected="1" topLeftCell="C1" zoomScaleNormal="100" workbookViewId="0">
      <pane ySplit="1" topLeftCell="A361" activePane="bottomLeft" state="frozen"/>
      <selection pane="bottomLeft" activeCell="M383" sqref="M383"/>
    </sheetView>
  </sheetViews>
  <sheetFormatPr defaultRowHeight="16.5"/>
  <cols>
    <col min="1" max="1" width="5.25" style="1" bestFit="1" customWidth="1"/>
    <col min="2" max="2" width="32.875" style="1" bestFit="1" customWidth="1"/>
    <col min="3" max="3" width="11" style="13" bestFit="1" customWidth="1"/>
    <col min="4" max="4" width="37.875" style="1" customWidth="1"/>
    <col min="5" max="5" width="10.75" style="1" customWidth="1"/>
    <col min="6" max="6" width="12.5" style="29" customWidth="1"/>
    <col min="7" max="7" width="12.375" style="25" bestFit="1" customWidth="1"/>
    <col min="8" max="8" width="12.125" style="1" bestFit="1" customWidth="1"/>
    <col min="9" max="9" width="9.875" style="1" customWidth="1"/>
    <col min="10" max="10" width="9.25" style="1" customWidth="1"/>
    <col min="11" max="11" width="7" style="66" customWidth="1"/>
    <col min="12" max="12" width="13.5" style="1" bestFit="1" customWidth="1"/>
    <col min="13" max="13" width="8.75" style="1" bestFit="1" customWidth="1"/>
    <col min="14" max="14" width="14.375" style="1" bestFit="1" customWidth="1"/>
    <col min="15" max="15" width="10.25" style="1" bestFit="1" customWidth="1"/>
    <col min="16" max="16" width="6.125" style="1" bestFit="1" customWidth="1"/>
    <col min="17" max="17" width="7.25" style="1" bestFit="1" customWidth="1"/>
    <col min="18" max="18" width="6.125" style="1" bestFit="1" customWidth="1"/>
    <col min="19" max="16384" width="9" style="1"/>
  </cols>
  <sheetData>
    <row r="1" spans="1:15">
      <c r="A1" s="10" t="s">
        <v>143</v>
      </c>
      <c r="B1" s="10" t="s">
        <v>42</v>
      </c>
      <c r="C1" s="59" t="s">
        <v>239</v>
      </c>
      <c r="D1" s="10" t="s">
        <v>43</v>
      </c>
      <c r="E1" s="10" t="s">
        <v>48</v>
      </c>
      <c r="F1" s="18" t="s">
        <v>0</v>
      </c>
      <c r="G1" s="28" t="s">
        <v>44</v>
      </c>
      <c r="H1" s="10" t="s">
        <v>45</v>
      </c>
      <c r="I1" s="10" t="s">
        <v>159</v>
      </c>
      <c r="J1" s="10" t="s">
        <v>160</v>
      </c>
      <c r="K1" s="10" t="s">
        <v>46</v>
      </c>
      <c r="M1" s="1" t="s">
        <v>217</v>
      </c>
      <c r="N1" s="1" t="s">
        <v>216</v>
      </c>
      <c r="O1" s="1" t="s">
        <v>218</v>
      </c>
    </row>
    <row r="2" spans="1:15">
      <c r="B2" s="1" t="s">
        <v>47</v>
      </c>
      <c r="D2" s="1" t="s">
        <v>48</v>
      </c>
      <c r="G2" s="25">
        <f>250000/2</f>
        <v>125000</v>
      </c>
      <c r="H2" s="1">
        <v>59000</v>
      </c>
      <c r="I2" s="1">
        <f>H2/G2</f>
        <v>0.47199999999999998</v>
      </c>
      <c r="J2" s="6">
        <f>G2/H2</f>
        <v>2.1186440677966103</v>
      </c>
      <c r="K2" s="66">
        <f>J2/J$2</f>
        <v>1</v>
      </c>
      <c r="M2" s="1">
        <v>1</v>
      </c>
      <c r="N2" s="1">
        <v>10</v>
      </c>
      <c r="O2" s="1">
        <v>0</v>
      </c>
    </row>
    <row r="3" spans="1:15">
      <c r="B3" s="11"/>
      <c r="C3" s="11"/>
      <c r="F3" s="30"/>
      <c r="G3" s="26"/>
    </row>
    <row r="4" spans="1:15" s="143" customFormat="1">
      <c r="B4" s="144" t="s">
        <v>49</v>
      </c>
      <c r="C4" s="145"/>
      <c r="F4" s="34"/>
      <c r="G4" s="35"/>
      <c r="K4" s="67"/>
      <c r="M4" s="143">
        <v>3</v>
      </c>
      <c r="N4" s="143">
        <v>60</v>
      </c>
      <c r="O4" s="143">
        <f>SUM(N2:N4)</f>
        <v>70</v>
      </c>
    </row>
    <row r="5" spans="1:15">
      <c r="A5" s="1" t="s">
        <v>142</v>
      </c>
      <c r="B5" s="44" t="s">
        <v>469</v>
      </c>
      <c r="C5" s="11"/>
      <c r="D5" s="8" t="s">
        <v>585</v>
      </c>
      <c r="E5" s="8">
        <v>1800</v>
      </c>
      <c r="F5" s="29">
        <v>72</v>
      </c>
      <c r="G5" s="25">
        <f>F5*100+E5</f>
        <v>9000</v>
      </c>
      <c r="H5" s="9">
        <v>0</v>
      </c>
      <c r="I5" s="6">
        <f>H5/G5</f>
        <v>0</v>
      </c>
      <c r="J5" s="6"/>
    </row>
    <row r="6" spans="1:15">
      <c r="A6" s="1" t="s">
        <v>142</v>
      </c>
      <c r="B6" s="44" t="s">
        <v>50</v>
      </c>
      <c r="D6" s="8" t="s">
        <v>585</v>
      </c>
      <c r="E6" s="8">
        <v>4000</v>
      </c>
      <c r="F6" s="102">
        <v>160</v>
      </c>
      <c r="G6" s="103">
        <f>F6*100+E6</f>
        <v>20000</v>
      </c>
      <c r="H6" s="104">
        <v>1100</v>
      </c>
      <c r="I6" s="105">
        <f>H6/G6</f>
        <v>5.5E-2</v>
      </c>
      <c r="J6" s="105">
        <f>G6/H6</f>
        <v>18.181818181818183</v>
      </c>
      <c r="K6" s="95">
        <f>J6/J$2</f>
        <v>8.581818181818182</v>
      </c>
      <c r="M6" s="1">
        <v>4</v>
      </c>
      <c r="N6" s="1">
        <v>120</v>
      </c>
      <c r="O6" s="1">
        <f>SUM(N2:N6)</f>
        <v>190</v>
      </c>
    </row>
    <row r="7" spans="1:15">
      <c r="A7" s="1" t="s">
        <v>142</v>
      </c>
      <c r="B7" s="44" t="s">
        <v>52</v>
      </c>
      <c r="D7" s="8" t="s">
        <v>585</v>
      </c>
      <c r="E7" s="8">
        <v>20000</v>
      </c>
      <c r="F7" s="102">
        <v>800</v>
      </c>
      <c r="G7" s="103">
        <f t="shared" ref="G7:G10" si="0">F7*100+E7</f>
        <v>100000</v>
      </c>
      <c r="H7" s="104">
        <v>5500</v>
      </c>
      <c r="I7" s="105">
        <f t="shared" ref="I7:I10" si="1">H7/G7</f>
        <v>5.5E-2</v>
      </c>
      <c r="J7" s="105">
        <f t="shared" ref="J7:J10" si="2">G7/H7</f>
        <v>18.181818181818183</v>
      </c>
      <c r="K7" s="95">
        <f>J7/J$2</f>
        <v>8.581818181818182</v>
      </c>
      <c r="M7" s="1">
        <v>5</v>
      </c>
      <c r="N7" s="1">
        <v>200</v>
      </c>
      <c r="O7" s="1">
        <f>SUM(N2:N7)</f>
        <v>390</v>
      </c>
    </row>
    <row r="8" spans="1:15">
      <c r="A8" s="1" t="s">
        <v>142</v>
      </c>
      <c r="B8" s="44" t="s">
        <v>53</v>
      </c>
      <c r="D8" s="8" t="s">
        <v>585</v>
      </c>
      <c r="E8" s="8">
        <v>40000</v>
      </c>
      <c r="F8" s="102">
        <v>1600</v>
      </c>
      <c r="G8" s="103">
        <f t="shared" si="0"/>
        <v>200000</v>
      </c>
      <c r="H8" s="104">
        <v>11000</v>
      </c>
      <c r="I8" s="105">
        <f t="shared" si="1"/>
        <v>5.5E-2</v>
      </c>
      <c r="J8" s="105">
        <f t="shared" si="2"/>
        <v>18.181818181818183</v>
      </c>
      <c r="K8" s="95">
        <f>J8/J$2</f>
        <v>8.581818181818182</v>
      </c>
      <c r="L8" s="1" t="s">
        <v>488</v>
      </c>
      <c r="M8" s="1">
        <v>6</v>
      </c>
      <c r="N8" s="1">
        <v>300</v>
      </c>
      <c r="O8" s="1">
        <f>SUM(N2:N8)</f>
        <v>690</v>
      </c>
    </row>
    <row r="9" spans="1:15">
      <c r="A9" s="1" t="s">
        <v>142</v>
      </c>
      <c r="B9" s="44" t="s">
        <v>54</v>
      </c>
      <c r="D9" s="8" t="s">
        <v>585</v>
      </c>
      <c r="E9" s="8">
        <v>120000</v>
      </c>
      <c r="F9" s="102">
        <v>4800</v>
      </c>
      <c r="G9" s="103">
        <f t="shared" si="0"/>
        <v>600000</v>
      </c>
      <c r="H9" s="104">
        <v>33000</v>
      </c>
      <c r="I9" s="105">
        <f t="shared" si="1"/>
        <v>5.5E-2</v>
      </c>
      <c r="J9" s="105">
        <f t="shared" si="2"/>
        <v>18.181818181818183</v>
      </c>
      <c r="K9" s="95">
        <f>J9/J$2</f>
        <v>8.581818181818182</v>
      </c>
      <c r="L9" s="1" t="s">
        <v>203</v>
      </c>
      <c r="M9" s="1">
        <v>7</v>
      </c>
      <c r="N9" s="1">
        <v>400</v>
      </c>
      <c r="O9" s="1">
        <f>SUM(N2:N9)</f>
        <v>1090</v>
      </c>
    </row>
    <row r="10" spans="1:15">
      <c r="A10" s="1" t="s">
        <v>142</v>
      </c>
      <c r="B10" s="44" t="s">
        <v>55</v>
      </c>
      <c r="D10" s="8" t="s">
        <v>585</v>
      </c>
      <c r="E10" s="8">
        <v>200000</v>
      </c>
      <c r="F10" s="102">
        <v>8000</v>
      </c>
      <c r="G10" s="103">
        <f t="shared" si="0"/>
        <v>1000000</v>
      </c>
      <c r="H10" s="104">
        <v>55000</v>
      </c>
      <c r="I10" s="105">
        <f t="shared" si="1"/>
        <v>5.5E-2</v>
      </c>
      <c r="J10" s="105">
        <f t="shared" si="2"/>
        <v>18.181818181818183</v>
      </c>
      <c r="K10" s="95">
        <f>J10/J$2</f>
        <v>8.581818181818182</v>
      </c>
      <c r="L10" s="1" t="s">
        <v>489</v>
      </c>
      <c r="M10" s="1">
        <v>8</v>
      </c>
      <c r="N10" s="1">
        <v>500</v>
      </c>
      <c r="O10" s="1">
        <f>SUM(N2:N10)</f>
        <v>1590</v>
      </c>
    </row>
    <row r="11" spans="1:15">
      <c r="B11" s="44"/>
      <c r="D11" s="8"/>
      <c r="E11" s="8"/>
      <c r="H11" s="9"/>
      <c r="I11" s="6"/>
      <c r="J11" s="6"/>
    </row>
    <row r="12" spans="1:15">
      <c r="A12" s="1" t="s">
        <v>142</v>
      </c>
      <c r="B12" s="44" t="s">
        <v>470</v>
      </c>
      <c r="D12" s="8" t="s">
        <v>57</v>
      </c>
      <c r="E12" s="8">
        <v>1800</v>
      </c>
      <c r="F12" s="29">
        <v>72</v>
      </c>
      <c r="G12" s="25">
        <f>F12*100+E12</f>
        <v>9000</v>
      </c>
      <c r="H12" s="9">
        <v>0</v>
      </c>
      <c r="I12" s="6">
        <f>H12/G12</f>
        <v>0</v>
      </c>
      <c r="J12" s="6"/>
      <c r="M12" s="1">
        <v>10</v>
      </c>
      <c r="N12" s="1">
        <v>700</v>
      </c>
      <c r="O12" s="1">
        <f>SUM(N1:N12)</f>
        <v>2290</v>
      </c>
    </row>
    <row r="13" spans="1:15">
      <c r="A13" s="1" t="s">
        <v>142</v>
      </c>
      <c r="B13" s="44" t="s">
        <v>56</v>
      </c>
      <c r="D13" s="8" t="s">
        <v>57</v>
      </c>
      <c r="E13" s="8">
        <v>4000</v>
      </c>
      <c r="F13" s="102">
        <v>160</v>
      </c>
      <c r="G13" s="103">
        <f>F13*100+E13</f>
        <v>20000</v>
      </c>
      <c r="H13" s="104">
        <v>1100</v>
      </c>
      <c r="I13" s="105">
        <f>H13/G13</f>
        <v>5.5E-2</v>
      </c>
      <c r="J13" s="105">
        <f>G13/H13</f>
        <v>18.181818181818183</v>
      </c>
      <c r="K13" s="95">
        <f>J13/J$2</f>
        <v>8.581818181818182</v>
      </c>
      <c r="M13" s="1">
        <v>10</v>
      </c>
      <c r="N13" s="1">
        <v>700</v>
      </c>
      <c r="O13" s="1">
        <f>SUM(N2:N13)</f>
        <v>2990</v>
      </c>
    </row>
    <row r="14" spans="1:15">
      <c r="A14" s="1" t="s">
        <v>142</v>
      </c>
      <c r="B14" s="44" t="s">
        <v>58</v>
      </c>
      <c r="D14" s="8" t="s">
        <v>57</v>
      </c>
      <c r="E14" s="8">
        <v>20000</v>
      </c>
      <c r="F14" s="102">
        <v>800</v>
      </c>
      <c r="G14" s="103">
        <f t="shared" ref="G14:G17" si="3">F14*100+E14</f>
        <v>100000</v>
      </c>
      <c r="H14" s="104">
        <v>5500</v>
      </c>
      <c r="I14" s="105">
        <f t="shared" ref="I14:I17" si="4">H14/G14</f>
        <v>5.5E-2</v>
      </c>
      <c r="J14" s="105">
        <f t="shared" ref="J14:J17" si="5">G14/H14</f>
        <v>18.181818181818183</v>
      </c>
      <c r="K14" s="95">
        <f>J14/J$2</f>
        <v>8.581818181818182</v>
      </c>
      <c r="L14" s="1" t="s">
        <v>195</v>
      </c>
      <c r="M14" s="1">
        <v>11</v>
      </c>
      <c r="N14" s="1">
        <v>800</v>
      </c>
      <c r="O14" s="1">
        <f>SUM(N2:N14)</f>
        <v>3790</v>
      </c>
    </row>
    <row r="15" spans="1:15">
      <c r="A15" s="1" t="s">
        <v>142</v>
      </c>
      <c r="B15" s="44" t="s">
        <v>59</v>
      </c>
      <c r="D15" s="8" t="s">
        <v>57</v>
      </c>
      <c r="E15" s="8">
        <v>40000</v>
      </c>
      <c r="F15" s="102">
        <v>1600</v>
      </c>
      <c r="G15" s="103">
        <f t="shared" si="3"/>
        <v>200000</v>
      </c>
      <c r="H15" s="104">
        <v>11000</v>
      </c>
      <c r="I15" s="105">
        <f t="shared" si="4"/>
        <v>5.5E-2</v>
      </c>
      <c r="J15" s="105">
        <f t="shared" si="5"/>
        <v>18.181818181818183</v>
      </c>
      <c r="K15" s="95">
        <f>J15/J$2</f>
        <v>8.581818181818182</v>
      </c>
      <c r="L15" s="1" t="s">
        <v>196</v>
      </c>
      <c r="M15" s="1">
        <v>12</v>
      </c>
      <c r="N15" s="1">
        <v>1000</v>
      </c>
      <c r="O15" s="1">
        <f>SUM(N2:N15)</f>
        <v>4790</v>
      </c>
    </row>
    <row r="16" spans="1:15">
      <c r="A16" s="1" t="s">
        <v>142</v>
      </c>
      <c r="B16" s="44" t="s">
        <v>60</v>
      </c>
      <c r="D16" s="8" t="s">
        <v>57</v>
      </c>
      <c r="E16" s="8">
        <v>120000</v>
      </c>
      <c r="F16" s="102">
        <v>4800</v>
      </c>
      <c r="G16" s="103">
        <f t="shared" si="3"/>
        <v>600000</v>
      </c>
      <c r="H16" s="104">
        <v>33000</v>
      </c>
      <c r="I16" s="105">
        <f t="shared" si="4"/>
        <v>5.5E-2</v>
      </c>
      <c r="J16" s="105">
        <f t="shared" si="5"/>
        <v>18.181818181818183</v>
      </c>
      <c r="K16" s="95">
        <f>J16/J$2</f>
        <v>8.581818181818182</v>
      </c>
      <c r="L16" s="1" t="s">
        <v>197</v>
      </c>
      <c r="M16" s="1">
        <v>13</v>
      </c>
      <c r="N16" s="1">
        <v>1200</v>
      </c>
      <c r="O16" s="1">
        <f>SUM(N2:N16)</f>
        <v>5990</v>
      </c>
    </row>
    <row r="17" spans="1:15">
      <c r="A17" s="1" t="s">
        <v>142</v>
      </c>
      <c r="B17" s="44" t="s">
        <v>61</v>
      </c>
      <c r="D17" s="8" t="s">
        <v>57</v>
      </c>
      <c r="E17" s="8">
        <v>200000</v>
      </c>
      <c r="F17" s="102">
        <v>8000</v>
      </c>
      <c r="G17" s="103">
        <f t="shared" si="3"/>
        <v>1000000</v>
      </c>
      <c r="H17" s="104">
        <v>55000</v>
      </c>
      <c r="I17" s="105">
        <f t="shared" si="4"/>
        <v>5.5E-2</v>
      </c>
      <c r="J17" s="105">
        <f t="shared" si="5"/>
        <v>18.181818181818183</v>
      </c>
      <c r="K17" s="95">
        <f>J17/J$2</f>
        <v>8.581818181818182</v>
      </c>
      <c r="L17" s="1" t="s">
        <v>198</v>
      </c>
      <c r="M17" s="1">
        <v>14</v>
      </c>
      <c r="N17" s="1">
        <v>1400</v>
      </c>
      <c r="O17" s="1">
        <f>SUM(N2:N17)</f>
        <v>7390</v>
      </c>
    </row>
    <row r="18" spans="1:15">
      <c r="F18" s="65"/>
      <c r="I18" s="6"/>
      <c r="J18" s="6"/>
      <c r="L18" s="1" t="s">
        <v>199</v>
      </c>
      <c r="M18" s="1">
        <v>15</v>
      </c>
      <c r="N18" s="1">
        <v>1600</v>
      </c>
      <c r="O18" s="1">
        <f>SUM(N2:N18)</f>
        <v>8990</v>
      </c>
    </row>
    <row r="19" spans="1:15">
      <c r="A19" s="1" t="s">
        <v>142</v>
      </c>
      <c r="B19" s="44" t="s">
        <v>471</v>
      </c>
      <c r="D19" s="7" t="s">
        <v>109</v>
      </c>
      <c r="E19" s="7"/>
      <c r="F19" s="29">
        <v>120</v>
      </c>
      <c r="G19" s="25">
        <f>F19*100</f>
        <v>12000</v>
      </c>
      <c r="H19" s="9">
        <v>0</v>
      </c>
      <c r="I19" s="6">
        <f t="shared" ref="I19" si="6">H19/G19</f>
        <v>0</v>
      </c>
      <c r="J19" s="6"/>
      <c r="L19" s="1" t="s">
        <v>200</v>
      </c>
      <c r="N19" s="33">
        <f>SUM(N1:N17)</f>
        <v>7390</v>
      </c>
    </row>
    <row r="20" spans="1:15">
      <c r="A20" s="1" t="s">
        <v>142</v>
      </c>
      <c r="B20" s="44" t="s">
        <v>62</v>
      </c>
      <c r="D20" s="7" t="s">
        <v>109</v>
      </c>
      <c r="E20" s="7">
        <v>6000</v>
      </c>
      <c r="F20" s="102">
        <v>240</v>
      </c>
      <c r="G20" s="103">
        <f>F20*100+E20</f>
        <v>30000</v>
      </c>
      <c r="H20" s="104">
        <v>3300</v>
      </c>
      <c r="I20" s="105">
        <f t="shared" ref="I20" si="7">H20/G20</f>
        <v>0.11</v>
      </c>
      <c r="J20" s="105">
        <f t="shared" ref="J20" si="8">G20/H20</f>
        <v>9.0909090909090917</v>
      </c>
      <c r="K20" s="95">
        <f t="shared" ref="K20:K25" si="9">J20/J$2</f>
        <v>4.290909090909091</v>
      </c>
      <c r="N20" s="33">
        <f>SUM(N2:N18)</f>
        <v>8990</v>
      </c>
    </row>
    <row r="21" spans="1:15">
      <c r="A21" s="1" t="s">
        <v>142</v>
      </c>
      <c r="B21" s="44" t="s">
        <v>63</v>
      </c>
      <c r="D21" s="7" t="s">
        <v>109</v>
      </c>
      <c r="E21" s="7">
        <v>14000</v>
      </c>
      <c r="F21" s="102">
        <v>560</v>
      </c>
      <c r="G21" s="103">
        <f t="shared" ref="G21:G25" si="10">F21*100+E21</f>
        <v>70000</v>
      </c>
      <c r="H21" s="104">
        <v>6600</v>
      </c>
      <c r="I21" s="105">
        <f t="shared" ref="I21:I24" si="11">H21/G21</f>
        <v>9.4285714285714292E-2</v>
      </c>
      <c r="J21" s="105">
        <f t="shared" ref="J21:J24" si="12">G21/H21</f>
        <v>10.606060606060606</v>
      </c>
      <c r="K21" s="95">
        <f t="shared" si="9"/>
        <v>5.0060606060606059</v>
      </c>
    </row>
    <row r="22" spans="1:15">
      <c r="A22" s="1" t="s">
        <v>142</v>
      </c>
      <c r="B22" s="44" t="s">
        <v>64</v>
      </c>
      <c r="D22" s="7" t="s">
        <v>109</v>
      </c>
      <c r="E22" s="7">
        <v>26000</v>
      </c>
      <c r="F22" s="102">
        <v>1040</v>
      </c>
      <c r="G22" s="103">
        <f t="shared" si="10"/>
        <v>130000</v>
      </c>
      <c r="H22" s="104">
        <v>9900</v>
      </c>
      <c r="I22" s="105">
        <f t="shared" si="11"/>
        <v>7.6153846153846155E-2</v>
      </c>
      <c r="J22" s="105">
        <f t="shared" si="12"/>
        <v>13.131313131313131</v>
      </c>
      <c r="K22" s="95">
        <f t="shared" si="9"/>
        <v>6.1979797979797979</v>
      </c>
      <c r="L22" s="1" t="s">
        <v>204</v>
      </c>
    </row>
    <row r="23" spans="1:15">
      <c r="A23" s="1" t="s">
        <v>142</v>
      </c>
      <c r="B23" s="44" t="s">
        <v>65</v>
      </c>
      <c r="D23" s="7" t="s">
        <v>109</v>
      </c>
      <c r="E23" s="7">
        <v>66000</v>
      </c>
      <c r="F23" s="102">
        <v>2640</v>
      </c>
      <c r="G23" s="103">
        <f t="shared" si="10"/>
        <v>330000</v>
      </c>
      <c r="H23" s="104">
        <v>22000</v>
      </c>
      <c r="I23" s="105">
        <f t="shared" si="11"/>
        <v>6.6666666666666666E-2</v>
      </c>
      <c r="J23" s="105">
        <f t="shared" si="12"/>
        <v>15</v>
      </c>
      <c r="K23" s="95">
        <f t="shared" si="9"/>
        <v>7.0799999999999992</v>
      </c>
      <c r="L23" s="1" t="s">
        <v>524</v>
      </c>
    </row>
    <row r="24" spans="1:15">
      <c r="A24" s="1" t="s">
        <v>142</v>
      </c>
      <c r="B24" s="44" t="s">
        <v>66</v>
      </c>
      <c r="D24" s="7" t="s">
        <v>109</v>
      </c>
      <c r="E24" s="7">
        <v>108000</v>
      </c>
      <c r="F24" s="102">
        <v>4320</v>
      </c>
      <c r="G24" s="103">
        <f t="shared" si="10"/>
        <v>540000</v>
      </c>
      <c r="H24" s="104">
        <v>33000</v>
      </c>
      <c r="I24" s="105">
        <f t="shared" si="11"/>
        <v>6.1111111111111109E-2</v>
      </c>
      <c r="J24" s="105">
        <f t="shared" si="12"/>
        <v>16.363636363636363</v>
      </c>
      <c r="K24" s="95">
        <f t="shared" si="9"/>
        <v>7.7236363636363627</v>
      </c>
    </row>
    <row r="25" spans="1:15">
      <c r="A25" s="1" t="s">
        <v>142</v>
      </c>
      <c r="B25" s="44" t="s">
        <v>201</v>
      </c>
      <c r="D25" s="7" t="s">
        <v>109</v>
      </c>
      <c r="E25">
        <v>200000</v>
      </c>
      <c r="F25" s="102">
        <v>8000</v>
      </c>
      <c r="G25" s="103">
        <f t="shared" si="10"/>
        <v>1000000</v>
      </c>
      <c r="H25" s="104">
        <v>55000</v>
      </c>
      <c r="I25" s="105">
        <f t="shared" ref="I25" si="13">H25/G25</f>
        <v>5.5E-2</v>
      </c>
      <c r="J25" s="105">
        <f t="shared" ref="J25" si="14">G25/H25</f>
        <v>18.181818181818183</v>
      </c>
      <c r="K25" s="95">
        <f t="shared" si="9"/>
        <v>8.581818181818182</v>
      </c>
    </row>
    <row r="26" spans="1:15">
      <c r="D26" s="7"/>
      <c r="E26" s="7"/>
      <c r="H26" s="9"/>
      <c r="I26" s="6"/>
      <c r="J26" s="6"/>
    </row>
    <row r="27" spans="1:15">
      <c r="A27" s="1" t="s">
        <v>142</v>
      </c>
      <c r="B27" s="1" t="s">
        <v>83</v>
      </c>
      <c r="D27" s="20" t="s">
        <v>205</v>
      </c>
      <c r="E27" s="20"/>
      <c r="F27" s="102">
        <v>100</v>
      </c>
      <c r="G27" s="103">
        <f>(F27*150*4)</f>
        <v>60000</v>
      </c>
      <c r="H27" s="104">
        <v>3300</v>
      </c>
      <c r="I27" s="105">
        <f t="shared" ref="I27:I31" si="15">H27/G27</f>
        <v>5.5E-2</v>
      </c>
      <c r="J27" s="105">
        <f t="shared" ref="J27:J31" si="16">G27/H27</f>
        <v>18.181818181818183</v>
      </c>
      <c r="K27" s="95">
        <f>J27/J$2</f>
        <v>8.581818181818182</v>
      </c>
    </row>
    <row r="28" spans="1:15">
      <c r="A28" s="1" t="s">
        <v>142</v>
      </c>
      <c r="B28" s="1" t="s">
        <v>84</v>
      </c>
      <c r="D28" s="20" t="s">
        <v>205</v>
      </c>
      <c r="E28" s="20"/>
      <c r="F28" s="102">
        <v>160</v>
      </c>
      <c r="G28" s="103">
        <f t="shared" ref="G28:G31" si="17">(F28*150*4)</f>
        <v>96000</v>
      </c>
      <c r="H28" s="104">
        <v>5500</v>
      </c>
      <c r="I28" s="105">
        <f t="shared" si="15"/>
        <v>5.7291666666666664E-2</v>
      </c>
      <c r="J28" s="105">
        <f t="shared" si="16"/>
        <v>17.454545454545453</v>
      </c>
      <c r="K28" s="95">
        <f>J28/J$2</f>
        <v>8.2385454545454539</v>
      </c>
    </row>
    <row r="29" spans="1:15">
      <c r="A29" s="1" t="s">
        <v>142</v>
      </c>
      <c r="B29" s="1" t="s">
        <v>85</v>
      </c>
      <c r="D29" s="20" t="s">
        <v>205</v>
      </c>
      <c r="E29" s="20"/>
      <c r="F29" s="102">
        <v>320</v>
      </c>
      <c r="G29" s="103">
        <f t="shared" si="17"/>
        <v>192000</v>
      </c>
      <c r="H29" s="104">
        <v>11000</v>
      </c>
      <c r="I29" s="105">
        <f t="shared" si="15"/>
        <v>5.7291666666666664E-2</v>
      </c>
      <c r="J29" s="105">
        <f t="shared" si="16"/>
        <v>17.454545454545453</v>
      </c>
      <c r="K29" s="95">
        <f>J29/J$2</f>
        <v>8.2385454545454539</v>
      </c>
    </row>
    <row r="30" spans="1:15">
      <c r="A30" s="1" t="s">
        <v>142</v>
      </c>
      <c r="B30" s="1" t="s">
        <v>86</v>
      </c>
      <c r="D30" s="20" t="s">
        <v>205</v>
      </c>
      <c r="E30" s="20"/>
      <c r="F30" s="102">
        <v>1000</v>
      </c>
      <c r="G30" s="103">
        <f t="shared" si="17"/>
        <v>600000</v>
      </c>
      <c r="H30" s="104">
        <v>33000</v>
      </c>
      <c r="I30" s="105">
        <f t="shared" si="15"/>
        <v>5.5E-2</v>
      </c>
      <c r="J30" s="105">
        <f t="shared" si="16"/>
        <v>18.181818181818183</v>
      </c>
      <c r="K30" s="95">
        <f>J30/J$2</f>
        <v>8.581818181818182</v>
      </c>
    </row>
    <row r="31" spans="1:15">
      <c r="A31" s="1" t="s">
        <v>142</v>
      </c>
      <c r="B31" s="1" t="s">
        <v>87</v>
      </c>
      <c r="D31" s="20" t="s">
        <v>205</v>
      </c>
      <c r="E31" s="20"/>
      <c r="F31" s="102">
        <v>1600</v>
      </c>
      <c r="G31" s="103">
        <f t="shared" si="17"/>
        <v>960000</v>
      </c>
      <c r="H31" s="104">
        <v>55000</v>
      </c>
      <c r="I31" s="105">
        <f t="shared" si="15"/>
        <v>5.7291666666666664E-2</v>
      </c>
      <c r="J31" s="105">
        <f t="shared" si="16"/>
        <v>17.454545454545453</v>
      </c>
      <c r="K31" s="95">
        <f>J31/J$2</f>
        <v>8.2385454545454539</v>
      </c>
    </row>
    <row r="32" spans="1:15">
      <c r="F32" s="31">
        <f>SUM(F27:F31)</f>
        <v>3180</v>
      </c>
      <c r="G32" s="26"/>
      <c r="H32" s="14">
        <f>SUM(H27:H31)</f>
        <v>107800</v>
      </c>
    </row>
    <row r="33" spans="1:11">
      <c r="A33" s="1" t="s">
        <v>142</v>
      </c>
      <c r="B33" s="1" t="s">
        <v>88</v>
      </c>
      <c r="D33" s="19" t="s">
        <v>207</v>
      </c>
      <c r="E33" s="19"/>
      <c r="F33" s="102">
        <v>100</v>
      </c>
      <c r="G33" s="103">
        <f>(F33*150*4)</f>
        <v>60000</v>
      </c>
      <c r="H33" s="104">
        <v>3300</v>
      </c>
      <c r="I33" s="105">
        <f t="shared" ref="I33:I37" si="18">H33/G33</f>
        <v>5.5E-2</v>
      </c>
      <c r="J33" s="105">
        <f t="shared" ref="J33:J37" si="19">G33/H33</f>
        <v>18.181818181818183</v>
      </c>
      <c r="K33" s="95">
        <f>J33/J$2</f>
        <v>8.581818181818182</v>
      </c>
    </row>
    <row r="34" spans="1:11">
      <c r="A34" s="1" t="s">
        <v>142</v>
      </c>
      <c r="B34" s="1" t="s">
        <v>89</v>
      </c>
      <c r="D34" s="19" t="s">
        <v>207</v>
      </c>
      <c r="E34" s="19"/>
      <c r="F34" s="102">
        <v>160</v>
      </c>
      <c r="G34" s="103">
        <f t="shared" ref="G34:G37" si="20">(F34*150*4)</f>
        <v>96000</v>
      </c>
      <c r="H34" s="104">
        <v>5500</v>
      </c>
      <c r="I34" s="105">
        <f t="shared" si="18"/>
        <v>5.7291666666666664E-2</v>
      </c>
      <c r="J34" s="105">
        <f t="shared" si="19"/>
        <v>17.454545454545453</v>
      </c>
      <c r="K34" s="95">
        <f>J34/J$2</f>
        <v>8.2385454545454539</v>
      </c>
    </row>
    <row r="35" spans="1:11">
      <c r="A35" s="1" t="s">
        <v>142</v>
      </c>
      <c r="B35" s="1" t="s">
        <v>90</v>
      </c>
      <c r="D35" s="19" t="s">
        <v>207</v>
      </c>
      <c r="E35" s="19"/>
      <c r="F35" s="102">
        <v>320</v>
      </c>
      <c r="G35" s="103">
        <f t="shared" si="20"/>
        <v>192000</v>
      </c>
      <c r="H35" s="104">
        <v>11000</v>
      </c>
      <c r="I35" s="105">
        <f t="shared" si="18"/>
        <v>5.7291666666666664E-2</v>
      </c>
      <c r="J35" s="105">
        <f t="shared" si="19"/>
        <v>17.454545454545453</v>
      </c>
      <c r="K35" s="95">
        <f>J35/J$2</f>
        <v>8.2385454545454539</v>
      </c>
    </row>
    <row r="36" spans="1:11">
      <c r="A36" s="1" t="s">
        <v>142</v>
      </c>
      <c r="B36" s="1" t="s">
        <v>91</v>
      </c>
      <c r="D36" s="19" t="s">
        <v>207</v>
      </c>
      <c r="E36" s="19"/>
      <c r="F36" s="102">
        <v>1000</v>
      </c>
      <c r="G36" s="103">
        <f t="shared" si="20"/>
        <v>600000</v>
      </c>
      <c r="H36" s="104">
        <v>33000</v>
      </c>
      <c r="I36" s="105">
        <f t="shared" si="18"/>
        <v>5.5E-2</v>
      </c>
      <c r="J36" s="105">
        <f t="shared" si="19"/>
        <v>18.181818181818183</v>
      </c>
      <c r="K36" s="95">
        <f>J36/J$2</f>
        <v>8.581818181818182</v>
      </c>
    </row>
    <row r="37" spans="1:11">
      <c r="A37" s="1" t="s">
        <v>142</v>
      </c>
      <c r="B37" s="1" t="s">
        <v>92</v>
      </c>
      <c r="D37" s="19" t="s">
        <v>207</v>
      </c>
      <c r="E37" s="19"/>
      <c r="F37" s="102">
        <v>1600</v>
      </c>
      <c r="G37" s="103">
        <f t="shared" si="20"/>
        <v>960000</v>
      </c>
      <c r="H37" s="104">
        <v>55000</v>
      </c>
      <c r="I37" s="105">
        <f t="shared" si="18"/>
        <v>5.7291666666666664E-2</v>
      </c>
      <c r="J37" s="105">
        <f t="shared" si="19"/>
        <v>17.454545454545453</v>
      </c>
      <c r="K37" s="95">
        <f>J37/J$2</f>
        <v>8.2385454545454539</v>
      </c>
    </row>
    <row r="38" spans="1:11">
      <c r="D38" s="7"/>
      <c r="E38" s="7"/>
      <c r="F38" s="31">
        <f>SUM(F33:F37)</f>
        <v>3180</v>
      </c>
      <c r="G38" s="26"/>
      <c r="H38" s="14">
        <f>SUM(H33:H37)</f>
        <v>107800</v>
      </c>
    </row>
    <row r="39" spans="1:11" s="143" customFormat="1">
      <c r="B39" s="144" t="s">
        <v>111</v>
      </c>
      <c r="C39" s="145"/>
      <c r="F39" s="34"/>
      <c r="G39" s="35"/>
      <c r="K39" s="67"/>
    </row>
    <row r="40" spans="1:11">
      <c r="A40" s="1" t="s">
        <v>142</v>
      </c>
      <c r="B40" s="1" t="s">
        <v>112</v>
      </c>
      <c r="D40" s="19" t="s">
        <v>206</v>
      </c>
      <c r="E40" s="19"/>
      <c r="F40" s="102">
        <v>100</v>
      </c>
      <c r="G40" s="103">
        <f>(F40*150*4)</f>
        <v>60000</v>
      </c>
      <c r="H40" s="104">
        <v>3300</v>
      </c>
      <c r="I40" s="105">
        <f t="shared" ref="I40:I44" si="21">H40/G40</f>
        <v>5.5E-2</v>
      </c>
      <c r="J40" s="105">
        <f t="shared" ref="J40:J44" si="22">G40/H40</f>
        <v>18.181818181818183</v>
      </c>
      <c r="K40" s="95">
        <f>J40/J$2</f>
        <v>8.581818181818182</v>
      </c>
    </row>
    <row r="41" spans="1:11">
      <c r="A41" s="1" t="s">
        <v>142</v>
      </c>
      <c r="B41" s="1" t="s">
        <v>113</v>
      </c>
      <c r="D41" s="19" t="s">
        <v>206</v>
      </c>
      <c r="E41" s="19"/>
      <c r="F41" s="102">
        <v>160</v>
      </c>
      <c r="G41" s="103">
        <f t="shared" ref="G41:G44" si="23">(F41*150*4)</f>
        <v>96000</v>
      </c>
      <c r="H41" s="104">
        <v>5500</v>
      </c>
      <c r="I41" s="105">
        <f t="shared" si="21"/>
        <v>5.7291666666666664E-2</v>
      </c>
      <c r="J41" s="105">
        <f t="shared" si="22"/>
        <v>17.454545454545453</v>
      </c>
      <c r="K41" s="95">
        <f>J41/J$2</f>
        <v>8.2385454545454539</v>
      </c>
    </row>
    <row r="42" spans="1:11">
      <c r="A42" s="1" t="s">
        <v>142</v>
      </c>
      <c r="B42" s="1" t="s">
        <v>114</v>
      </c>
      <c r="D42" s="19" t="s">
        <v>206</v>
      </c>
      <c r="E42" s="19"/>
      <c r="F42" s="102">
        <v>320</v>
      </c>
      <c r="G42" s="103">
        <f t="shared" si="23"/>
        <v>192000</v>
      </c>
      <c r="H42" s="104">
        <v>11000</v>
      </c>
      <c r="I42" s="105">
        <f t="shared" si="21"/>
        <v>5.7291666666666664E-2</v>
      </c>
      <c r="J42" s="105">
        <f t="shared" si="22"/>
        <v>17.454545454545453</v>
      </c>
      <c r="K42" s="95">
        <f>J42/J$2</f>
        <v>8.2385454545454539</v>
      </c>
    </row>
    <row r="43" spans="1:11">
      <c r="A43" s="1" t="s">
        <v>142</v>
      </c>
      <c r="B43" s="1" t="s">
        <v>115</v>
      </c>
      <c r="D43" s="19" t="s">
        <v>206</v>
      </c>
      <c r="E43" s="19"/>
      <c r="F43" s="102">
        <v>1000</v>
      </c>
      <c r="G43" s="103">
        <f t="shared" si="23"/>
        <v>600000</v>
      </c>
      <c r="H43" s="104">
        <v>33000</v>
      </c>
      <c r="I43" s="105">
        <f t="shared" si="21"/>
        <v>5.5E-2</v>
      </c>
      <c r="J43" s="105">
        <f t="shared" si="22"/>
        <v>18.181818181818183</v>
      </c>
      <c r="K43" s="95">
        <f>J43/J$2</f>
        <v>8.581818181818182</v>
      </c>
    </row>
    <row r="44" spans="1:11">
      <c r="A44" s="1" t="s">
        <v>142</v>
      </c>
      <c r="B44" s="1" t="s">
        <v>116</v>
      </c>
      <c r="D44" s="19" t="s">
        <v>206</v>
      </c>
      <c r="E44" s="19"/>
      <c r="F44" s="102">
        <v>1600</v>
      </c>
      <c r="G44" s="103">
        <f t="shared" si="23"/>
        <v>960000</v>
      </c>
      <c r="H44" s="104">
        <v>55000</v>
      </c>
      <c r="I44" s="105">
        <f t="shared" si="21"/>
        <v>5.7291666666666664E-2</v>
      </c>
      <c r="J44" s="105">
        <f t="shared" si="22"/>
        <v>17.454545454545453</v>
      </c>
      <c r="K44" s="95">
        <f>J44/J$2</f>
        <v>8.2385454545454539</v>
      </c>
    </row>
    <row r="45" spans="1:11">
      <c r="F45" s="31">
        <f>SUM(F40:F44)</f>
        <v>3180</v>
      </c>
      <c r="G45" s="26"/>
      <c r="H45" s="14">
        <f>SUM(H40:H44)</f>
        <v>107800</v>
      </c>
    </row>
    <row r="46" spans="1:11">
      <c r="A46" s="1" t="s">
        <v>142</v>
      </c>
      <c r="B46" s="1" t="s">
        <v>117</v>
      </c>
      <c r="D46" s="19" t="s">
        <v>208</v>
      </c>
      <c r="E46" s="19"/>
      <c r="F46" s="102">
        <v>100</v>
      </c>
      <c r="G46" s="103">
        <f>(F46*150*4)</f>
        <v>60000</v>
      </c>
      <c r="H46" s="104">
        <v>3300</v>
      </c>
      <c r="I46" s="105">
        <f t="shared" ref="I46:I50" si="24">H46/G46</f>
        <v>5.5E-2</v>
      </c>
      <c r="J46" s="105">
        <f t="shared" ref="J46:J50" si="25">G46/H46</f>
        <v>18.181818181818183</v>
      </c>
      <c r="K46" s="95">
        <f>J46/J$2</f>
        <v>8.581818181818182</v>
      </c>
    </row>
    <row r="47" spans="1:11">
      <c r="A47" s="1" t="s">
        <v>142</v>
      </c>
      <c r="B47" s="1" t="s">
        <v>118</v>
      </c>
      <c r="D47" s="19" t="s">
        <v>208</v>
      </c>
      <c r="E47" s="19"/>
      <c r="F47" s="102">
        <v>160</v>
      </c>
      <c r="G47" s="103">
        <f t="shared" ref="G47:G50" si="26">(F47*150*4)</f>
        <v>96000</v>
      </c>
      <c r="H47" s="104">
        <v>5500</v>
      </c>
      <c r="I47" s="105">
        <f t="shared" si="24"/>
        <v>5.7291666666666664E-2</v>
      </c>
      <c r="J47" s="105">
        <f t="shared" si="25"/>
        <v>17.454545454545453</v>
      </c>
      <c r="K47" s="95">
        <f>J47/J$2</f>
        <v>8.2385454545454539</v>
      </c>
    </row>
    <row r="48" spans="1:11">
      <c r="A48" s="1" t="s">
        <v>142</v>
      </c>
      <c r="B48" s="1" t="s">
        <v>119</v>
      </c>
      <c r="D48" s="19" t="s">
        <v>208</v>
      </c>
      <c r="E48" s="19"/>
      <c r="F48" s="102">
        <v>320</v>
      </c>
      <c r="G48" s="103">
        <f t="shared" si="26"/>
        <v>192000</v>
      </c>
      <c r="H48" s="104">
        <v>11000</v>
      </c>
      <c r="I48" s="105">
        <f t="shared" si="24"/>
        <v>5.7291666666666664E-2</v>
      </c>
      <c r="J48" s="105">
        <f t="shared" si="25"/>
        <v>17.454545454545453</v>
      </c>
      <c r="K48" s="95">
        <f>J48/J$2</f>
        <v>8.2385454545454539</v>
      </c>
    </row>
    <row r="49" spans="1:11">
      <c r="A49" s="1" t="s">
        <v>142</v>
      </c>
      <c r="B49" s="1" t="s">
        <v>120</v>
      </c>
      <c r="D49" s="19" t="s">
        <v>208</v>
      </c>
      <c r="E49" s="19"/>
      <c r="F49" s="102">
        <v>1000</v>
      </c>
      <c r="G49" s="103">
        <f t="shared" si="26"/>
        <v>600000</v>
      </c>
      <c r="H49" s="104">
        <v>33000</v>
      </c>
      <c r="I49" s="105">
        <f t="shared" si="24"/>
        <v>5.5E-2</v>
      </c>
      <c r="J49" s="105">
        <f t="shared" si="25"/>
        <v>18.181818181818183</v>
      </c>
      <c r="K49" s="95">
        <f>J49/J$2</f>
        <v>8.581818181818182</v>
      </c>
    </row>
    <row r="50" spans="1:11">
      <c r="A50" s="1" t="s">
        <v>142</v>
      </c>
      <c r="B50" s="1" t="s">
        <v>121</v>
      </c>
      <c r="D50" s="19" t="s">
        <v>208</v>
      </c>
      <c r="E50" s="19"/>
      <c r="F50" s="102">
        <v>1600</v>
      </c>
      <c r="G50" s="103">
        <f t="shared" si="26"/>
        <v>960000</v>
      </c>
      <c r="H50" s="104">
        <v>55000</v>
      </c>
      <c r="I50" s="105">
        <f t="shared" si="24"/>
        <v>5.7291666666666664E-2</v>
      </c>
      <c r="J50" s="105">
        <f t="shared" si="25"/>
        <v>17.454545454545453</v>
      </c>
      <c r="K50" s="95">
        <f>J50/J$2</f>
        <v>8.2385454545454539</v>
      </c>
    </row>
    <row r="51" spans="1:11">
      <c r="F51" s="31">
        <f>SUM(F46:F50)</f>
        <v>3180</v>
      </c>
      <c r="G51" s="26"/>
      <c r="H51" s="14">
        <f>SUM(H46:H50)</f>
        <v>107800</v>
      </c>
    </row>
    <row r="52" spans="1:11">
      <c r="A52" s="1" t="s">
        <v>142</v>
      </c>
      <c r="B52" s="1" t="s">
        <v>122</v>
      </c>
      <c r="D52" s="19" t="s">
        <v>209</v>
      </c>
      <c r="E52" s="19"/>
      <c r="F52" s="102">
        <v>100</v>
      </c>
      <c r="G52" s="103">
        <f>(F52*150*4)</f>
        <v>60000</v>
      </c>
      <c r="H52" s="104">
        <v>3300</v>
      </c>
      <c r="I52" s="105">
        <f t="shared" ref="I52:I56" si="27">H52/G52</f>
        <v>5.5E-2</v>
      </c>
      <c r="J52" s="105">
        <f t="shared" ref="J52:J56" si="28">G52/H52</f>
        <v>18.181818181818183</v>
      </c>
      <c r="K52" s="95">
        <f>J52/J$2</f>
        <v>8.581818181818182</v>
      </c>
    </row>
    <row r="53" spans="1:11">
      <c r="A53" s="1" t="s">
        <v>142</v>
      </c>
      <c r="B53" s="1" t="s">
        <v>123</v>
      </c>
      <c r="D53" s="19" t="s">
        <v>209</v>
      </c>
      <c r="E53" s="19"/>
      <c r="F53" s="102">
        <v>160</v>
      </c>
      <c r="G53" s="103">
        <f t="shared" ref="G53:G56" si="29">(F53*150*4)</f>
        <v>96000</v>
      </c>
      <c r="H53" s="104">
        <v>5500</v>
      </c>
      <c r="I53" s="105">
        <f t="shared" si="27"/>
        <v>5.7291666666666664E-2</v>
      </c>
      <c r="J53" s="105">
        <f t="shared" si="28"/>
        <v>17.454545454545453</v>
      </c>
      <c r="K53" s="95">
        <f>J53/J$2</f>
        <v>8.2385454545454539</v>
      </c>
    </row>
    <row r="54" spans="1:11">
      <c r="A54" s="1" t="s">
        <v>142</v>
      </c>
      <c r="B54" s="1" t="s">
        <v>124</v>
      </c>
      <c r="D54" s="19" t="s">
        <v>209</v>
      </c>
      <c r="E54" s="19"/>
      <c r="F54" s="102">
        <v>320</v>
      </c>
      <c r="G54" s="103">
        <f t="shared" si="29"/>
        <v>192000</v>
      </c>
      <c r="H54" s="104">
        <v>11000</v>
      </c>
      <c r="I54" s="105">
        <f t="shared" si="27"/>
        <v>5.7291666666666664E-2</v>
      </c>
      <c r="J54" s="105">
        <f t="shared" si="28"/>
        <v>17.454545454545453</v>
      </c>
      <c r="K54" s="95">
        <f>J54/J$2</f>
        <v>8.2385454545454539</v>
      </c>
    </row>
    <row r="55" spans="1:11">
      <c r="A55" s="1" t="s">
        <v>142</v>
      </c>
      <c r="B55" s="1" t="s">
        <v>125</v>
      </c>
      <c r="D55" s="19" t="s">
        <v>209</v>
      </c>
      <c r="E55" s="19"/>
      <c r="F55" s="102">
        <v>1000</v>
      </c>
      <c r="G55" s="103">
        <f t="shared" si="29"/>
        <v>600000</v>
      </c>
      <c r="H55" s="104">
        <v>33000</v>
      </c>
      <c r="I55" s="105">
        <f t="shared" si="27"/>
        <v>5.5E-2</v>
      </c>
      <c r="J55" s="105">
        <f t="shared" si="28"/>
        <v>18.181818181818183</v>
      </c>
      <c r="K55" s="95">
        <f>J55/J$2</f>
        <v>8.581818181818182</v>
      </c>
    </row>
    <row r="56" spans="1:11">
      <c r="A56" s="1" t="s">
        <v>142</v>
      </c>
      <c r="B56" s="1" t="s">
        <v>126</v>
      </c>
      <c r="D56" s="19" t="s">
        <v>209</v>
      </c>
      <c r="E56" s="19"/>
      <c r="F56" s="102">
        <v>1600</v>
      </c>
      <c r="G56" s="103">
        <f t="shared" si="29"/>
        <v>960000</v>
      </c>
      <c r="H56" s="104">
        <v>55000</v>
      </c>
      <c r="I56" s="105">
        <f t="shared" si="27"/>
        <v>5.7291666666666664E-2</v>
      </c>
      <c r="J56" s="105">
        <f t="shared" si="28"/>
        <v>17.454545454545453</v>
      </c>
      <c r="K56" s="95">
        <f>J56/J$2</f>
        <v>8.2385454545454539</v>
      </c>
    </row>
    <row r="57" spans="1:11">
      <c r="F57" s="31">
        <f>SUM(F52:F56)</f>
        <v>3180</v>
      </c>
      <c r="G57" s="26"/>
      <c r="H57" s="14">
        <f>SUM(H52:H56)</f>
        <v>107800</v>
      </c>
    </row>
    <row r="58" spans="1:11">
      <c r="A58" s="1" t="s">
        <v>142</v>
      </c>
      <c r="B58" s="1" t="s">
        <v>127</v>
      </c>
      <c r="D58" s="19" t="s">
        <v>210</v>
      </c>
      <c r="E58" s="19"/>
      <c r="F58" s="102">
        <v>100</v>
      </c>
      <c r="G58" s="103">
        <f>(F58*150*4)</f>
        <v>60000</v>
      </c>
      <c r="H58" s="104">
        <v>3300</v>
      </c>
      <c r="I58" s="105">
        <f t="shared" ref="I58:I62" si="30">H58/G58</f>
        <v>5.5E-2</v>
      </c>
      <c r="J58" s="105">
        <f t="shared" ref="J58:J62" si="31">G58/H58</f>
        <v>18.181818181818183</v>
      </c>
      <c r="K58" s="95">
        <f>J58/J$2</f>
        <v>8.581818181818182</v>
      </c>
    </row>
    <row r="59" spans="1:11">
      <c r="A59" s="1" t="s">
        <v>142</v>
      </c>
      <c r="B59" s="1" t="s">
        <v>128</v>
      </c>
      <c r="D59" s="19" t="s">
        <v>210</v>
      </c>
      <c r="E59" s="19"/>
      <c r="F59" s="102">
        <v>160</v>
      </c>
      <c r="G59" s="103">
        <f t="shared" ref="G59:G62" si="32">(F59*150*4)</f>
        <v>96000</v>
      </c>
      <c r="H59" s="104">
        <v>5500</v>
      </c>
      <c r="I59" s="105">
        <f t="shared" si="30"/>
        <v>5.7291666666666664E-2</v>
      </c>
      <c r="J59" s="105">
        <f t="shared" si="31"/>
        <v>17.454545454545453</v>
      </c>
      <c r="K59" s="95">
        <f>J59/J$2</f>
        <v>8.2385454545454539</v>
      </c>
    </row>
    <row r="60" spans="1:11">
      <c r="A60" s="1" t="s">
        <v>142</v>
      </c>
      <c r="B60" s="1" t="s">
        <v>129</v>
      </c>
      <c r="D60" s="19" t="s">
        <v>210</v>
      </c>
      <c r="E60" s="19"/>
      <c r="F60" s="102">
        <v>320</v>
      </c>
      <c r="G60" s="103">
        <f t="shared" si="32"/>
        <v>192000</v>
      </c>
      <c r="H60" s="104">
        <v>11000</v>
      </c>
      <c r="I60" s="105">
        <f t="shared" si="30"/>
        <v>5.7291666666666664E-2</v>
      </c>
      <c r="J60" s="105">
        <f t="shared" si="31"/>
        <v>17.454545454545453</v>
      </c>
      <c r="K60" s="95">
        <f>J60/J$2</f>
        <v>8.2385454545454539</v>
      </c>
    </row>
    <row r="61" spans="1:11">
      <c r="A61" s="1" t="s">
        <v>142</v>
      </c>
      <c r="B61" s="1" t="s">
        <v>130</v>
      </c>
      <c r="D61" s="19" t="s">
        <v>210</v>
      </c>
      <c r="E61" s="19"/>
      <c r="F61" s="102">
        <v>1000</v>
      </c>
      <c r="G61" s="103">
        <f t="shared" si="32"/>
        <v>600000</v>
      </c>
      <c r="H61" s="104">
        <v>33000</v>
      </c>
      <c r="I61" s="105">
        <f t="shared" si="30"/>
        <v>5.5E-2</v>
      </c>
      <c r="J61" s="105">
        <f t="shared" si="31"/>
        <v>18.181818181818183</v>
      </c>
      <c r="K61" s="95">
        <f>J61/J$2</f>
        <v>8.581818181818182</v>
      </c>
    </row>
    <row r="62" spans="1:11">
      <c r="A62" s="1" t="s">
        <v>142</v>
      </c>
      <c r="B62" s="1" t="s">
        <v>131</v>
      </c>
      <c r="D62" s="19" t="s">
        <v>210</v>
      </c>
      <c r="E62" s="19"/>
      <c r="F62" s="102">
        <v>1600</v>
      </c>
      <c r="G62" s="103">
        <f t="shared" si="32"/>
        <v>960000</v>
      </c>
      <c r="H62" s="104">
        <v>55000</v>
      </c>
      <c r="I62" s="105">
        <f t="shared" si="30"/>
        <v>5.7291666666666664E-2</v>
      </c>
      <c r="J62" s="105">
        <f t="shared" si="31"/>
        <v>17.454545454545453</v>
      </c>
      <c r="K62" s="95">
        <f>J62/J$2</f>
        <v>8.2385454545454539</v>
      </c>
    </row>
    <row r="63" spans="1:11">
      <c r="F63" s="31">
        <f>SUM(F58:F62)</f>
        <v>3180</v>
      </c>
      <c r="G63" s="26"/>
      <c r="H63" s="14">
        <f>SUM(H58:H62)</f>
        <v>107800</v>
      </c>
    </row>
    <row r="64" spans="1:11" s="143" customFormat="1">
      <c r="B64" s="144" t="s">
        <v>70</v>
      </c>
      <c r="C64" s="145"/>
      <c r="F64" s="152"/>
      <c r="G64" s="35"/>
      <c r="H64" s="153"/>
      <c r="K64" s="67"/>
    </row>
    <row r="65" spans="1:18">
      <c r="A65" s="1" t="s">
        <v>142</v>
      </c>
      <c r="B65" s="44" t="s">
        <v>71</v>
      </c>
      <c r="D65" s="8" t="s">
        <v>76</v>
      </c>
      <c r="E65" s="8">
        <v>3900</v>
      </c>
      <c r="F65" s="102">
        <v>104</v>
      </c>
      <c r="G65" s="103">
        <f>F65*150+E65</f>
        <v>19500</v>
      </c>
      <c r="H65" s="104">
        <v>1100</v>
      </c>
      <c r="I65" s="105">
        <f>H65/G65</f>
        <v>5.6410256410256411E-2</v>
      </c>
      <c r="J65" s="105">
        <f>G65/H65</f>
        <v>17.727272727272727</v>
      </c>
      <c r="K65" s="95">
        <f>J65/J$2</f>
        <v>8.3672727272727272</v>
      </c>
      <c r="L65" s="24" t="s">
        <v>51</v>
      </c>
      <c r="M65" s="21">
        <v>100</v>
      </c>
      <c r="N65" s="21">
        <f>M65*100</f>
        <v>10000</v>
      </c>
      <c r="O65" s="22">
        <v>1100</v>
      </c>
      <c r="P65" s="23">
        <f>O65/N65</f>
        <v>0.11</v>
      </c>
      <c r="Q65" s="23">
        <f>N65/O65</f>
        <v>9.0909090909090917</v>
      </c>
      <c r="R65" s="23">
        <f>Q65/J$2</f>
        <v>4.290909090909091</v>
      </c>
    </row>
    <row r="66" spans="1:18">
      <c r="A66" s="1" t="s">
        <v>142</v>
      </c>
      <c r="B66" s="44" t="s">
        <v>72</v>
      </c>
      <c r="D66" s="8" t="s">
        <v>76</v>
      </c>
      <c r="E66" s="8">
        <v>19500</v>
      </c>
      <c r="F66" s="102">
        <v>520</v>
      </c>
      <c r="G66" s="103">
        <f t="shared" ref="G66:G69" si="33">F66*150+E66</f>
        <v>97500</v>
      </c>
      <c r="H66" s="104">
        <v>5500</v>
      </c>
      <c r="I66" s="105">
        <f t="shared" ref="I66:I69" si="34">H66/G66</f>
        <v>5.6410256410256411E-2</v>
      </c>
      <c r="J66" s="105">
        <f t="shared" ref="J66:J69" si="35">G66/H66</f>
        <v>17.727272727272727</v>
      </c>
      <c r="K66" s="95">
        <f>J66/J$2</f>
        <v>8.3672727272727272</v>
      </c>
      <c r="L66" s="24" t="s">
        <v>51</v>
      </c>
      <c r="M66" s="21">
        <v>600</v>
      </c>
      <c r="N66" s="21">
        <f t="shared" ref="N66:N69" si="36">M66*100</f>
        <v>60000</v>
      </c>
      <c r="O66" s="22">
        <v>5500</v>
      </c>
      <c r="P66" s="23">
        <f t="shared" ref="P66:P69" si="37">O66/N66</f>
        <v>9.166666666666666E-2</v>
      </c>
      <c r="Q66" s="23">
        <f t="shared" ref="Q66:Q69" si="38">N66/O66</f>
        <v>10.909090909090908</v>
      </c>
      <c r="R66" s="23">
        <f t="shared" ref="R66:R69" si="39">Q66/J$2</f>
        <v>5.1490909090909085</v>
      </c>
    </row>
    <row r="67" spans="1:18">
      <c r="A67" s="1" t="s">
        <v>142</v>
      </c>
      <c r="B67" s="44" t="s">
        <v>73</v>
      </c>
      <c r="D67" s="8" t="s">
        <v>76</v>
      </c>
      <c r="E67" s="8">
        <v>39000</v>
      </c>
      <c r="F67" s="102">
        <v>1040</v>
      </c>
      <c r="G67" s="103">
        <f t="shared" si="33"/>
        <v>195000</v>
      </c>
      <c r="H67" s="104">
        <v>11000</v>
      </c>
      <c r="I67" s="105">
        <f t="shared" si="34"/>
        <v>5.6410256410256411E-2</v>
      </c>
      <c r="J67" s="105">
        <f t="shared" si="35"/>
        <v>17.727272727272727</v>
      </c>
      <c r="K67" s="95">
        <f>J67/J$2</f>
        <v>8.3672727272727272</v>
      </c>
      <c r="L67" s="24" t="s">
        <v>51</v>
      </c>
      <c r="M67" s="21">
        <v>1500</v>
      </c>
      <c r="N67" s="21">
        <f t="shared" si="36"/>
        <v>150000</v>
      </c>
      <c r="O67" s="22">
        <v>11000</v>
      </c>
      <c r="P67" s="23">
        <f t="shared" si="37"/>
        <v>7.3333333333333334E-2</v>
      </c>
      <c r="Q67" s="23">
        <f t="shared" si="38"/>
        <v>13.636363636363637</v>
      </c>
      <c r="R67" s="23">
        <f t="shared" si="39"/>
        <v>6.4363636363636365</v>
      </c>
    </row>
    <row r="68" spans="1:18">
      <c r="A68" s="1" t="s">
        <v>142</v>
      </c>
      <c r="B68" s="44" t="s">
        <v>74</v>
      </c>
      <c r="D68" s="8" t="s">
        <v>76</v>
      </c>
      <c r="E68" s="8">
        <v>120000</v>
      </c>
      <c r="F68" s="102">
        <v>3200</v>
      </c>
      <c r="G68" s="103">
        <f t="shared" si="33"/>
        <v>600000</v>
      </c>
      <c r="H68" s="104">
        <v>33000</v>
      </c>
      <c r="I68" s="105">
        <f t="shared" si="34"/>
        <v>5.5E-2</v>
      </c>
      <c r="J68" s="105">
        <f t="shared" si="35"/>
        <v>18.181818181818183</v>
      </c>
      <c r="K68" s="95">
        <f>J68/J$2</f>
        <v>8.581818181818182</v>
      </c>
      <c r="L68" s="24" t="s">
        <v>51</v>
      </c>
      <c r="M68" s="21">
        <v>5000</v>
      </c>
      <c r="N68" s="21">
        <f t="shared" si="36"/>
        <v>500000</v>
      </c>
      <c r="O68" s="22">
        <v>33000</v>
      </c>
      <c r="P68" s="23">
        <f t="shared" si="37"/>
        <v>6.6000000000000003E-2</v>
      </c>
      <c r="Q68" s="23">
        <f t="shared" si="38"/>
        <v>15.151515151515152</v>
      </c>
      <c r="R68" s="23">
        <f t="shared" si="39"/>
        <v>7.1515151515151514</v>
      </c>
    </row>
    <row r="69" spans="1:18">
      <c r="A69" s="1" t="s">
        <v>142</v>
      </c>
      <c r="B69" s="44" t="s">
        <v>75</v>
      </c>
      <c r="D69" s="8" t="s">
        <v>76</v>
      </c>
      <c r="E69" s="8">
        <v>195000</v>
      </c>
      <c r="F69" s="102">
        <v>5200</v>
      </c>
      <c r="G69" s="103">
        <f t="shared" si="33"/>
        <v>975000</v>
      </c>
      <c r="H69" s="104">
        <v>55000</v>
      </c>
      <c r="I69" s="105">
        <f t="shared" si="34"/>
        <v>5.6410256410256411E-2</v>
      </c>
      <c r="J69" s="105">
        <f t="shared" si="35"/>
        <v>17.727272727272727</v>
      </c>
      <c r="K69" s="95">
        <f>J69/J$2</f>
        <v>8.3672727272727272</v>
      </c>
      <c r="L69" s="24" t="s">
        <v>51</v>
      </c>
      <c r="M69" s="21">
        <v>10000</v>
      </c>
      <c r="N69" s="21">
        <f t="shared" si="36"/>
        <v>1000000</v>
      </c>
      <c r="O69" s="22">
        <v>55000</v>
      </c>
      <c r="P69" s="23">
        <f t="shared" si="37"/>
        <v>5.5E-2</v>
      </c>
      <c r="Q69" s="23">
        <f t="shared" si="38"/>
        <v>18.181818181818183</v>
      </c>
      <c r="R69" s="23">
        <f t="shared" si="39"/>
        <v>8.581818181818182</v>
      </c>
    </row>
    <row r="70" spans="1:18">
      <c r="F70" s="32">
        <f>SUM(F65:F69)</f>
        <v>10064</v>
      </c>
      <c r="H70" s="14">
        <f>SUM(H65:H69)</f>
        <v>105600</v>
      </c>
    </row>
    <row r="71" spans="1:18">
      <c r="A71" s="1" t="s">
        <v>142</v>
      </c>
      <c r="B71" s="44" t="s">
        <v>77</v>
      </c>
      <c r="D71" s="8" t="s">
        <v>82</v>
      </c>
      <c r="E71" s="8">
        <v>3900</v>
      </c>
      <c r="F71" s="102">
        <v>104</v>
      </c>
      <c r="G71" s="103">
        <f>F71*150+E71</f>
        <v>19500</v>
      </c>
      <c r="H71" s="104">
        <v>1100</v>
      </c>
      <c r="I71" s="105">
        <f>H71/G71</f>
        <v>5.6410256410256411E-2</v>
      </c>
      <c r="J71" s="105">
        <f>G71/H71</f>
        <v>17.727272727272727</v>
      </c>
      <c r="K71" s="95">
        <f>J71/J$2</f>
        <v>8.3672727272727272</v>
      </c>
    </row>
    <row r="72" spans="1:18">
      <c r="A72" s="1" t="s">
        <v>142</v>
      </c>
      <c r="B72" s="44" t="s">
        <v>78</v>
      </c>
      <c r="D72" s="8" t="s">
        <v>82</v>
      </c>
      <c r="E72" s="8">
        <v>19500</v>
      </c>
      <c r="F72" s="102">
        <v>520</v>
      </c>
      <c r="G72" s="103">
        <f t="shared" ref="G72:G75" si="40">F72*150+E72</f>
        <v>97500</v>
      </c>
      <c r="H72" s="104">
        <v>5500</v>
      </c>
      <c r="I72" s="105">
        <f t="shared" ref="I72:I75" si="41">H72/G72</f>
        <v>5.6410256410256411E-2</v>
      </c>
      <c r="J72" s="105">
        <f t="shared" ref="J72:J75" si="42">G72/H72</f>
        <v>17.727272727272727</v>
      </c>
      <c r="K72" s="95">
        <f>J72/J$2</f>
        <v>8.3672727272727272</v>
      </c>
    </row>
    <row r="73" spans="1:18">
      <c r="A73" s="1" t="s">
        <v>142</v>
      </c>
      <c r="B73" s="44" t="s">
        <v>79</v>
      </c>
      <c r="D73" s="8" t="s">
        <v>82</v>
      </c>
      <c r="E73" s="8">
        <v>39000</v>
      </c>
      <c r="F73" s="102">
        <v>1040</v>
      </c>
      <c r="G73" s="103">
        <f t="shared" si="40"/>
        <v>195000</v>
      </c>
      <c r="H73" s="104">
        <v>11000</v>
      </c>
      <c r="I73" s="105">
        <f t="shared" si="41"/>
        <v>5.6410256410256411E-2</v>
      </c>
      <c r="J73" s="105">
        <f t="shared" si="42"/>
        <v>17.727272727272727</v>
      </c>
      <c r="K73" s="95">
        <f>J73/J$2</f>
        <v>8.3672727272727272</v>
      </c>
    </row>
    <row r="74" spans="1:18">
      <c r="A74" s="1" t="s">
        <v>142</v>
      </c>
      <c r="B74" s="44" t="s">
        <v>80</v>
      </c>
      <c r="D74" s="8" t="s">
        <v>82</v>
      </c>
      <c r="E74" s="8">
        <v>120000</v>
      </c>
      <c r="F74" s="102">
        <v>3200</v>
      </c>
      <c r="G74" s="103">
        <f t="shared" si="40"/>
        <v>600000</v>
      </c>
      <c r="H74" s="104">
        <v>33000</v>
      </c>
      <c r="I74" s="105">
        <f t="shared" si="41"/>
        <v>5.5E-2</v>
      </c>
      <c r="J74" s="105">
        <f t="shared" si="42"/>
        <v>18.181818181818183</v>
      </c>
      <c r="K74" s="95">
        <f>J74/J$2</f>
        <v>8.581818181818182</v>
      </c>
    </row>
    <row r="75" spans="1:18">
      <c r="A75" s="1" t="s">
        <v>142</v>
      </c>
      <c r="B75" s="44" t="s">
        <v>81</v>
      </c>
      <c r="D75" s="8" t="s">
        <v>82</v>
      </c>
      <c r="E75" s="8">
        <v>195000</v>
      </c>
      <c r="F75" s="102">
        <v>5200</v>
      </c>
      <c r="G75" s="103">
        <f t="shared" si="40"/>
        <v>975000</v>
      </c>
      <c r="H75" s="104">
        <v>55000</v>
      </c>
      <c r="I75" s="105">
        <f t="shared" si="41"/>
        <v>5.6410256410256411E-2</v>
      </c>
      <c r="J75" s="105">
        <f t="shared" si="42"/>
        <v>17.727272727272727</v>
      </c>
      <c r="K75" s="95">
        <f>J75/J$2</f>
        <v>8.3672727272727272</v>
      </c>
    </row>
    <row r="76" spans="1:18">
      <c r="F76" s="32">
        <f>SUM(F71:F75)</f>
        <v>10064</v>
      </c>
      <c r="H76" s="14">
        <f>SUM(H71:H75)</f>
        <v>105600</v>
      </c>
    </row>
    <row r="77" spans="1:18">
      <c r="A77" s="1" t="s">
        <v>142</v>
      </c>
      <c r="B77" s="1" t="s">
        <v>154</v>
      </c>
      <c r="D77" s="19" t="s">
        <v>465</v>
      </c>
      <c r="E77" s="19"/>
      <c r="F77" s="102">
        <v>100</v>
      </c>
      <c r="G77" s="103">
        <f>(F77*150*4)</f>
        <v>60000</v>
      </c>
      <c r="H77" s="104">
        <v>3300</v>
      </c>
      <c r="I77" s="105">
        <f t="shared" ref="I77:I81" si="43">H77/G77</f>
        <v>5.5E-2</v>
      </c>
      <c r="J77" s="105">
        <f t="shared" ref="J77:J81" si="44">G77/H77</f>
        <v>18.181818181818183</v>
      </c>
      <c r="K77" s="95">
        <f>J77/J$2</f>
        <v>8.581818181818182</v>
      </c>
    </row>
    <row r="78" spans="1:18">
      <c r="A78" s="1" t="s">
        <v>142</v>
      </c>
      <c r="B78" s="1" t="s">
        <v>155</v>
      </c>
      <c r="D78" s="19" t="s">
        <v>465</v>
      </c>
      <c r="E78" s="19"/>
      <c r="F78" s="102">
        <v>160</v>
      </c>
      <c r="G78" s="103">
        <f t="shared" ref="G78:G81" si="45">(F78*150*4)</f>
        <v>96000</v>
      </c>
      <c r="H78" s="104">
        <v>5500</v>
      </c>
      <c r="I78" s="105">
        <f t="shared" si="43"/>
        <v>5.7291666666666664E-2</v>
      </c>
      <c r="J78" s="105">
        <f t="shared" si="44"/>
        <v>17.454545454545453</v>
      </c>
      <c r="K78" s="95">
        <f>J78/J$2</f>
        <v>8.2385454545454539</v>
      </c>
    </row>
    <row r="79" spans="1:18">
      <c r="A79" s="1" t="s">
        <v>142</v>
      </c>
      <c r="B79" s="1" t="s">
        <v>156</v>
      </c>
      <c r="D79" s="19" t="s">
        <v>465</v>
      </c>
      <c r="E79" s="19"/>
      <c r="F79" s="102">
        <v>320</v>
      </c>
      <c r="G79" s="103">
        <f t="shared" si="45"/>
        <v>192000</v>
      </c>
      <c r="H79" s="104">
        <v>11000</v>
      </c>
      <c r="I79" s="105">
        <f t="shared" si="43"/>
        <v>5.7291666666666664E-2</v>
      </c>
      <c r="J79" s="105">
        <f t="shared" si="44"/>
        <v>17.454545454545453</v>
      </c>
      <c r="K79" s="95">
        <f>J79/J$2</f>
        <v>8.2385454545454539</v>
      </c>
    </row>
    <row r="80" spans="1:18">
      <c r="A80" s="1" t="s">
        <v>142</v>
      </c>
      <c r="B80" s="1" t="s">
        <v>157</v>
      </c>
      <c r="D80" s="19" t="s">
        <v>465</v>
      </c>
      <c r="E80" s="19"/>
      <c r="F80" s="102">
        <v>1000</v>
      </c>
      <c r="G80" s="103">
        <f t="shared" si="45"/>
        <v>600000</v>
      </c>
      <c r="H80" s="104">
        <v>33000</v>
      </c>
      <c r="I80" s="105">
        <f t="shared" si="43"/>
        <v>5.5E-2</v>
      </c>
      <c r="J80" s="105">
        <f t="shared" si="44"/>
        <v>18.181818181818183</v>
      </c>
      <c r="K80" s="95">
        <f>J80/J$2</f>
        <v>8.581818181818182</v>
      </c>
    </row>
    <row r="81" spans="1:11">
      <c r="A81" s="1" t="s">
        <v>142</v>
      </c>
      <c r="B81" s="1" t="s">
        <v>158</v>
      </c>
      <c r="D81" s="19" t="s">
        <v>465</v>
      </c>
      <c r="E81" s="19"/>
      <c r="F81" s="102">
        <v>1600</v>
      </c>
      <c r="G81" s="103">
        <f t="shared" si="45"/>
        <v>960000</v>
      </c>
      <c r="H81" s="104">
        <v>55000</v>
      </c>
      <c r="I81" s="105">
        <f t="shared" si="43"/>
        <v>5.7291666666666664E-2</v>
      </c>
      <c r="J81" s="105">
        <f t="shared" si="44"/>
        <v>17.454545454545453</v>
      </c>
      <c r="K81" s="95">
        <f>J81/J$2</f>
        <v>8.2385454545454539</v>
      </c>
    </row>
    <row r="82" spans="1:11">
      <c r="F82" s="31">
        <f>SUM(F77:F81)</f>
        <v>3180</v>
      </c>
      <c r="G82" s="26"/>
      <c r="H82" s="14">
        <f>SUM(H77:H81)</f>
        <v>107800</v>
      </c>
    </row>
    <row r="83" spans="1:11" s="143" customFormat="1">
      <c r="B83" s="144" t="s">
        <v>67</v>
      </c>
      <c r="C83" s="145"/>
      <c r="F83" s="34" t="s">
        <v>14</v>
      </c>
      <c r="G83" s="35"/>
      <c r="H83" s="143" t="s">
        <v>14</v>
      </c>
      <c r="K83" s="67"/>
    </row>
    <row r="84" spans="1:11">
      <c r="A84" s="1" t="s">
        <v>142</v>
      </c>
      <c r="B84" s="1" t="s">
        <v>93</v>
      </c>
      <c r="D84" s="19" t="s">
        <v>211</v>
      </c>
      <c r="E84" s="19"/>
      <c r="F84" s="102">
        <v>100</v>
      </c>
      <c r="G84" s="103">
        <f>(F84*150*4)</f>
        <v>60000</v>
      </c>
      <c r="H84" s="104">
        <v>3300</v>
      </c>
      <c r="I84" s="105">
        <f t="shared" ref="I84:I88" si="46">H84/G84</f>
        <v>5.5E-2</v>
      </c>
      <c r="J84" s="105">
        <f t="shared" ref="J84:J88" si="47">G84/H84</f>
        <v>18.181818181818183</v>
      </c>
      <c r="K84" s="95">
        <f>J84/J$2</f>
        <v>8.581818181818182</v>
      </c>
    </row>
    <row r="85" spans="1:11">
      <c r="A85" s="1" t="s">
        <v>142</v>
      </c>
      <c r="B85" s="1" t="s">
        <v>132</v>
      </c>
      <c r="D85" s="19" t="s">
        <v>211</v>
      </c>
      <c r="E85" s="19"/>
      <c r="F85" s="102">
        <v>160</v>
      </c>
      <c r="G85" s="103">
        <f t="shared" ref="G85:G88" si="48">(F85*150*4)</f>
        <v>96000</v>
      </c>
      <c r="H85" s="104">
        <v>5500</v>
      </c>
      <c r="I85" s="105">
        <f t="shared" si="46"/>
        <v>5.7291666666666664E-2</v>
      </c>
      <c r="J85" s="105">
        <f t="shared" si="47"/>
        <v>17.454545454545453</v>
      </c>
      <c r="K85" s="95">
        <f>J85/J$2</f>
        <v>8.2385454545454539</v>
      </c>
    </row>
    <row r="86" spans="1:11">
      <c r="A86" s="1" t="s">
        <v>142</v>
      </c>
      <c r="B86" s="1" t="s">
        <v>133</v>
      </c>
      <c r="D86" s="19" t="s">
        <v>211</v>
      </c>
      <c r="E86" s="19"/>
      <c r="F86" s="102">
        <v>320</v>
      </c>
      <c r="G86" s="103">
        <f t="shared" si="48"/>
        <v>192000</v>
      </c>
      <c r="H86" s="104">
        <v>11000</v>
      </c>
      <c r="I86" s="105">
        <f t="shared" si="46"/>
        <v>5.7291666666666664E-2</v>
      </c>
      <c r="J86" s="105">
        <f t="shared" si="47"/>
        <v>17.454545454545453</v>
      </c>
      <c r="K86" s="95">
        <f>J86/J$2</f>
        <v>8.2385454545454539</v>
      </c>
    </row>
    <row r="87" spans="1:11">
      <c r="A87" s="1" t="s">
        <v>142</v>
      </c>
      <c r="B87" s="1" t="s">
        <v>134</v>
      </c>
      <c r="D87" s="19" t="s">
        <v>211</v>
      </c>
      <c r="E87" s="19"/>
      <c r="F87" s="102">
        <v>1000</v>
      </c>
      <c r="G87" s="103">
        <f t="shared" si="48"/>
        <v>600000</v>
      </c>
      <c r="H87" s="104">
        <v>33000</v>
      </c>
      <c r="I87" s="105">
        <f t="shared" si="46"/>
        <v>5.5E-2</v>
      </c>
      <c r="J87" s="105">
        <f t="shared" si="47"/>
        <v>18.181818181818183</v>
      </c>
      <c r="K87" s="95">
        <f>J87/J$2</f>
        <v>8.581818181818182</v>
      </c>
    </row>
    <row r="88" spans="1:11">
      <c r="A88" s="1" t="s">
        <v>142</v>
      </c>
      <c r="B88" s="1" t="s">
        <v>135</v>
      </c>
      <c r="D88" s="19" t="s">
        <v>211</v>
      </c>
      <c r="E88" s="19"/>
      <c r="F88" s="102">
        <v>1600</v>
      </c>
      <c r="G88" s="103">
        <f t="shared" si="48"/>
        <v>960000</v>
      </c>
      <c r="H88" s="104">
        <v>55000</v>
      </c>
      <c r="I88" s="105">
        <f t="shared" si="46"/>
        <v>5.7291666666666664E-2</v>
      </c>
      <c r="J88" s="105">
        <f t="shared" si="47"/>
        <v>17.454545454545453</v>
      </c>
      <c r="K88" s="95">
        <f>J88/J$2</f>
        <v>8.2385454545454539</v>
      </c>
    </row>
    <row r="89" spans="1:11">
      <c r="B89" s="12"/>
      <c r="C89" s="12"/>
      <c r="D89" s="7"/>
      <c r="E89" s="7"/>
      <c r="F89" s="31">
        <f>SUM(F84:F88)</f>
        <v>3180</v>
      </c>
      <c r="G89" s="26"/>
      <c r="H89" s="14">
        <f>SUM(H84:H88)</f>
        <v>107800</v>
      </c>
    </row>
    <row r="90" spans="1:11">
      <c r="A90" s="1" t="s">
        <v>142</v>
      </c>
      <c r="B90" s="1" t="s">
        <v>96</v>
      </c>
      <c r="D90" s="19" t="s">
        <v>212</v>
      </c>
      <c r="E90" s="19"/>
      <c r="F90" s="102">
        <v>100</v>
      </c>
      <c r="G90" s="103">
        <f>(F90*150*4)</f>
        <v>60000</v>
      </c>
      <c r="H90" s="104">
        <v>3300</v>
      </c>
      <c r="I90" s="105">
        <f t="shared" ref="I90:I94" si="49">H90/G90</f>
        <v>5.5E-2</v>
      </c>
      <c r="J90" s="105">
        <f t="shared" ref="J90:J94" si="50">G90/H90</f>
        <v>18.181818181818183</v>
      </c>
      <c r="K90" s="95">
        <f>J90/J$2</f>
        <v>8.581818181818182</v>
      </c>
    </row>
    <row r="91" spans="1:11">
      <c r="A91" s="1" t="s">
        <v>142</v>
      </c>
      <c r="B91" s="1" t="s">
        <v>94</v>
      </c>
      <c r="D91" s="19" t="s">
        <v>212</v>
      </c>
      <c r="E91" s="19"/>
      <c r="F91" s="102">
        <v>160</v>
      </c>
      <c r="G91" s="103">
        <f t="shared" ref="G91:G94" si="51">(F91*150*4)</f>
        <v>96000</v>
      </c>
      <c r="H91" s="104">
        <v>5500</v>
      </c>
      <c r="I91" s="105">
        <f t="shared" si="49"/>
        <v>5.7291666666666664E-2</v>
      </c>
      <c r="J91" s="105">
        <f t="shared" si="50"/>
        <v>17.454545454545453</v>
      </c>
      <c r="K91" s="95">
        <f>J91/J$2</f>
        <v>8.2385454545454539</v>
      </c>
    </row>
    <row r="92" spans="1:11">
      <c r="A92" s="1" t="s">
        <v>142</v>
      </c>
      <c r="B92" s="1" t="s">
        <v>136</v>
      </c>
      <c r="D92" s="19" t="s">
        <v>212</v>
      </c>
      <c r="E92" s="19"/>
      <c r="F92" s="102">
        <v>320</v>
      </c>
      <c r="G92" s="103">
        <f t="shared" si="51"/>
        <v>192000</v>
      </c>
      <c r="H92" s="104">
        <v>11000</v>
      </c>
      <c r="I92" s="105">
        <f t="shared" si="49"/>
        <v>5.7291666666666664E-2</v>
      </c>
      <c r="J92" s="105">
        <f t="shared" si="50"/>
        <v>17.454545454545453</v>
      </c>
      <c r="K92" s="95">
        <f>J92/J$2</f>
        <v>8.2385454545454539</v>
      </c>
    </row>
    <row r="93" spans="1:11">
      <c r="A93" s="1" t="s">
        <v>142</v>
      </c>
      <c r="B93" s="1" t="s">
        <v>137</v>
      </c>
      <c r="D93" s="19" t="s">
        <v>212</v>
      </c>
      <c r="E93" s="19"/>
      <c r="F93" s="102">
        <v>1000</v>
      </c>
      <c r="G93" s="103">
        <f t="shared" si="51"/>
        <v>600000</v>
      </c>
      <c r="H93" s="104">
        <v>33000</v>
      </c>
      <c r="I93" s="105">
        <f t="shared" si="49"/>
        <v>5.5E-2</v>
      </c>
      <c r="J93" s="105">
        <f t="shared" si="50"/>
        <v>18.181818181818183</v>
      </c>
      <c r="K93" s="95">
        <f>J93/J$2</f>
        <v>8.581818181818182</v>
      </c>
    </row>
    <row r="94" spans="1:11">
      <c r="A94" s="1" t="s">
        <v>142</v>
      </c>
      <c r="B94" s="1" t="s">
        <v>138</v>
      </c>
      <c r="D94" s="19" t="s">
        <v>212</v>
      </c>
      <c r="E94" s="19"/>
      <c r="F94" s="102">
        <v>1600</v>
      </c>
      <c r="G94" s="103">
        <f t="shared" si="51"/>
        <v>960000</v>
      </c>
      <c r="H94" s="104">
        <v>55000</v>
      </c>
      <c r="I94" s="105">
        <f t="shared" si="49"/>
        <v>5.7291666666666664E-2</v>
      </c>
      <c r="J94" s="105">
        <f t="shared" si="50"/>
        <v>17.454545454545453</v>
      </c>
      <c r="K94" s="95">
        <f>J94/J$2</f>
        <v>8.2385454545454539</v>
      </c>
    </row>
    <row r="95" spans="1:11">
      <c r="B95" s="12"/>
      <c r="C95" s="12"/>
      <c r="D95" s="12"/>
      <c r="E95" s="12"/>
      <c r="F95" s="31">
        <f>SUM(F90:F94)</f>
        <v>3180</v>
      </c>
      <c r="G95" s="26"/>
      <c r="H95" s="14">
        <f>SUM(H90:H94)</f>
        <v>107800</v>
      </c>
    </row>
    <row r="96" spans="1:11">
      <c r="A96" s="1" t="s">
        <v>142</v>
      </c>
      <c r="B96" s="1" t="s">
        <v>97</v>
      </c>
      <c r="D96" s="19" t="s">
        <v>213</v>
      </c>
      <c r="E96" s="19"/>
      <c r="F96" s="102">
        <v>100</v>
      </c>
      <c r="G96" s="103">
        <f>(F96*150*4)</f>
        <v>60000</v>
      </c>
      <c r="H96" s="104">
        <v>3300</v>
      </c>
      <c r="I96" s="105">
        <f t="shared" ref="I96:I100" si="52">H96/G96</f>
        <v>5.5E-2</v>
      </c>
      <c r="J96" s="105">
        <f t="shared" ref="J96:J100" si="53">G96/H96</f>
        <v>18.181818181818183</v>
      </c>
      <c r="K96" s="95">
        <f>J96/J$2</f>
        <v>8.581818181818182</v>
      </c>
    </row>
    <row r="97" spans="1:11">
      <c r="A97" s="1" t="s">
        <v>142</v>
      </c>
      <c r="B97" s="1" t="s">
        <v>139</v>
      </c>
      <c r="D97" s="19" t="s">
        <v>213</v>
      </c>
      <c r="E97" s="19"/>
      <c r="F97" s="102">
        <v>160</v>
      </c>
      <c r="G97" s="103">
        <f t="shared" ref="G97:G100" si="54">(F97*150*4)</f>
        <v>96000</v>
      </c>
      <c r="H97" s="104">
        <v>5500</v>
      </c>
      <c r="I97" s="105">
        <f t="shared" si="52"/>
        <v>5.7291666666666664E-2</v>
      </c>
      <c r="J97" s="105">
        <f t="shared" si="53"/>
        <v>17.454545454545453</v>
      </c>
      <c r="K97" s="95">
        <f>J97/J$2</f>
        <v>8.2385454545454539</v>
      </c>
    </row>
    <row r="98" spans="1:11">
      <c r="A98" s="1" t="s">
        <v>142</v>
      </c>
      <c r="B98" s="1" t="s">
        <v>95</v>
      </c>
      <c r="D98" s="19" t="s">
        <v>213</v>
      </c>
      <c r="E98" s="19"/>
      <c r="F98" s="102">
        <v>320</v>
      </c>
      <c r="G98" s="103">
        <f t="shared" si="54"/>
        <v>192000</v>
      </c>
      <c r="H98" s="104">
        <v>11000</v>
      </c>
      <c r="I98" s="105">
        <f t="shared" si="52"/>
        <v>5.7291666666666664E-2</v>
      </c>
      <c r="J98" s="105">
        <f t="shared" si="53"/>
        <v>17.454545454545453</v>
      </c>
      <c r="K98" s="95">
        <f>J98/J$2</f>
        <v>8.2385454545454539</v>
      </c>
    </row>
    <row r="99" spans="1:11" s="12" customFormat="1">
      <c r="A99" s="1" t="s">
        <v>142</v>
      </c>
      <c r="B99" s="1" t="s">
        <v>140</v>
      </c>
      <c r="C99" s="13"/>
      <c r="D99" s="19" t="s">
        <v>213</v>
      </c>
      <c r="E99" s="19"/>
      <c r="F99" s="102">
        <v>1000</v>
      </c>
      <c r="G99" s="103">
        <f t="shared" si="54"/>
        <v>600000</v>
      </c>
      <c r="H99" s="104">
        <v>33000</v>
      </c>
      <c r="I99" s="105">
        <f t="shared" si="52"/>
        <v>5.5E-2</v>
      </c>
      <c r="J99" s="105">
        <f t="shared" si="53"/>
        <v>18.181818181818183</v>
      </c>
      <c r="K99" s="95">
        <f>J99/J$2</f>
        <v>8.581818181818182</v>
      </c>
    </row>
    <row r="100" spans="1:11" s="11" customFormat="1">
      <c r="A100" s="1" t="s">
        <v>142</v>
      </c>
      <c r="B100" s="1" t="s">
        <v>141</v>
      </c>
      <c r="C100" s="13"/>
      <c r="D100" s="19" t="s">
        <v>213</v>
      </c>
      <c r="E100" s="19"/>
      <c r="F100" s="102">
        <v>1600</v>
      </c>
      <c r="G100" s="103">
        <f t="shared" si="54"/>
        <v>960000</v>
      </c>
      <c r="H100" s="104">
        <v>55000</v>
      </c>
      <c r="I100" s="105">
        <f t="shared" si="52"/>
        <v>5.7291666666666664E-2</v>
      </c>
      <c r="J100" s="105">
        <f t="shared" si="53"/>
        <v>17.454545454545453</v>
      </c>
      <c r="K100" s="95">
        <f>J100/J$2</f>
        <v>8.2385454545454539</v>
      </c>
    </row>
    <row r="101" spans="1:11">
      <c r="F101" s="31">
        <f>SUM(F96:F100)</f>
        <v>3180</v>
      </c>
      <c r="G101" s="26"/>
      <c r="H101" s="14">
        <f>SUM(H96:H100)</f>
        <v>107800</v>
      </c>
    </row>
    <row r="102" spans="1:11" s="143" customFormat="1">
      <c r="B102" s="144" t="s">
        <v>100</v>
      </c>
      <c r="C102" s="145"/>
      <c r="F102" s="34"/>
      <c r="G102" s="35"/>
      <c r="K102" s="67"/>
    </row>
    <row r="103" spans="1:11">
      <c r="A103" s="1" t="s">
        <v>142</v>
      </c>
      <c r="B103" s="3" t="s">
        <v>314</v>
      </c>
      <c r="C103" s="11"/>
      <c r="D103" s="12" t="s">
        <v>319</v>
      </c>
      <c r="E103">
        <v>4000</v>
      </c>
      <c r="F103">
        <v>80</v>
      </c>
      <c r="G103" s="48">
        <f>F103*200+E103</f>
        <v>20000</v>
      </c>
      <c r="H103" s="49">
        <v>1100</v>
      </c>
      <c r="I103" s="50">
        <f>H103/G103</f>
        <v>5.5E-2</v>
      </c>
      <c r="J103" s="50">
        <f>G103/H103</f>
        <v>18.181818181818183</v>
      </c>
      <c r="K103" s="70">
        <f>J103/J$2</f>
        <v>8.581818181818182</v>
      </c>
    </row>
    <row r="104" spans="1:11">
      <c r="A104" s="1" t="s">
        <v>142</v>
      </c>
      <c r="B104" s="3" t="s">
        <v>315</v>
      </c>
      <c r="C104" s="11"/>
      <c r="D104" s="12" t="s">
        <v>319</v>
      </c>
      <c r="E104">
        <v>20000</v>
      </c>
      <c r="F104">
        <v>400</v>
      </c>
      <c r="G104" s="48">
        <f t="shared" ref="G104:G107" si="55">F104*200+E104</f>
        <v>100000</v>
      </c>
      <c r="H104" s="49">
        <v>5500</v>
      </c>
      <c r="I104" s="50">
        <f t="shared" ref="I104:I107" si="56">H104/G104</f>
        <v>5.5E-2</v>
      </c>
      <c r="J104" s="50">
        <f t="shared" ref="J104:J107" si="57">G104/H104</f>
        <v>18.181818181818183</v>
      </c>
      <c r="K104" s="70">
        <f>J104/J$2</f>
        <v>8.581818181818182</v>
      </c>
    </row>
    <row r="105" spans="1:11">
      <c r="A105" s="1" t="s">
        <v>142</v>
      </c>
      <c r="B105" s="3" t="s">
        <v>316</v>
      </c>
      <c r="C105" s="11"/>
      <c r="D105" s="12" t="s">
        <v>319</v>
      </c>
      <c r="E105">
        <v>40000</v>
      </c>
      <c r="F105">
        <v>800</v>
      </c>
      <c r="G105" s="48">
        <f t="shared" si="55"/>
        <v>200000</v>
      </c>
      <c r="H105" s="49">
        <v>11000</v>
      </c>
      <c r="I105" s="50">
        <f t="shared" si="56"/>
        <v>5.5E-2</v>
      </c>
      <c r="J105" s="50">
        <f t="shared" si="57"/>
        <v>18.181818181818183</v>
      </c>
      <c r="K105" s="70">
        <f>J105/J$2</f>
        <v>8.581818181818182</v>
      </c>
    </row>
    <row r="106" spans="1:11">
      <c r="A106" s="1" t="s">
        <v>142</v>
      </c>
      <c r="B106" s="3" t="s">
        <v>317</v>
      </c>
      <c r="C106" s="11"/>
      <c r="D106" s="12" t="s">
        <v>319</v>
      </c>
      <c r="E106">
        <v>120000</v>
      </c>
      <c r="F106">
        <v>2400</v>
      </c>
      <c r="G106" s="48">
        <f t="shared" si="55"/>
        <v>600000</v>
      </c>
      <c r="H106" s="49">
        <v>33000</v>
      </c>
      <c r="I106" s="50">
        <f t="shared" si="56"/>
        <v>5.5E-2</v>
      </c>
      <c r="J106" s="50">
        <f t="shared" si="57"/>
        <v>18.181818181818183</v>
      </c>
      <c r="K106" s="70">
        <f>J106/J$2</f>
        <v>8.581818181818182</v>
      </c>
    </row>
    <row r="107" spans="1:11">
      <c r="A107" s="1" t="s">
        <v>142</v>
      </c>
      <c r="B107" s="3" t="s">
        <v>318</v>
      </c>
      <c r="C107" s="11"/>
      <c r="D107" s="12" t="s">
        <v>319</v>
      </c>
      <c r="E107">
        <v>200000</v>
      </c>
      <c r="F107">
        <v>4000</v>
      </c>
      <c r="G107" s="48">
        <f t="shared" si="55"/>
        <v>1000000</v>
      </c>
      <c r="H107" s="49">
        <v>55000</v>
      </c>
      <c r="I107" s="50">
        <f t="shared" si="56"/>
        <v>5.5E-2</v>
      </c>
      <c r="J107" s="50">
        <f t="shared" si="57"/>
        <v>18.181818181818183</v>
      </c>
      <c r="K107" s="70">
        <f>J107/J$2</f>
        <v>8.581818181818182</v>
      </c>
    </row>
    <row r="108" spans="1:11">
      <c r="B108" s="37"/>
      <c r="C108" s="11"/>
      <c r="F108" s="30"/>
      <c r="G108" s="43"/>
    </row>
    <row r="109" spans="1:11">
      <c r="A109" s="1" t="s">
        <v>142</v>
      </c>
      <c r="B109" s="1" t="s">
        <v>101</v>
      </c>
      <c r="D109" s="19" t="s">
        <v>466</v>
      </c>
      <c r="E109" s="19"/>
      <c r="F109" s="102">
        <v>100</v>
      </c>
      <c r="G109" s="103">
        <f>(F109*150*4)</f>
        <v>60000</v>
      </c>
      <c r="H109" s="104">
        <v>3300</v>
      </c>
      <c r="I109" s="105">
        <f t="shared" ref="I109:I113" si="58">H109/G109</f>
        <v>5.5E-2</v>
      </c>
      <c r="J109" s="105">
        <f t="shared" ref="J109:J113" si="59">G109/H109</f>
        <v>18.181818181818183</v>
      </c>
      <c r="K109" s="95">
        <f>J109/J$2</f>
        <v>8.581818181818182</v>
      </c>
    </row>
    <row r="110" spans="1:11">
      <c r="A110" s="1" t="s">
        <v>142</v>
      </c>
      <c r="B110" s="1" t="s">
        <v>102</v>
      </c>
      <c r="D110" s="19" t="s">
        <v>466</v>
      </c>
      <c r="E110" s="19"/>
      <c r="F110" s="102">
        <v>160</v>
      </c>
      <c r="G110" s="103">
        <f t="shared" ref="G110:G113" si="60">(F110*150*4)</f>
        <v>96000</v>
      </c>
      <c r="H110" s="104">
        <v>5500</v>
      </c>
      <c r="I110" s="105">
        <f t="shared" si="58"/>
        <v>5.7291666666666664E-2</v>
      </c>
      <c r="J110" s="105">
        <f t="shared" si="59"/>
        <v>17.454545454545453</v>
      </c>
      <c r="K110" s="95">
        <f>J110/J$2</f>
        <v>8.2385454545454539</v>
      </c>
    </row>
    <row r="111" spans="1:11">
      <c r="A111" s="1" t="s">
        <v>142</v>
      </c>
      <c r="B111" s="1" t="s">
        <v>103</v>
      </c>
      <c r="D111" s="19" t="s">
        <v>466</v>
      </c>
      <c r="E111" s="19"/>
      <c r="F111" s="102">
        <v>320</v>
      </c>
      <c r="G111" s="103">
        <f t="shared" si="60"/>
        <v>192000</v>
      </c>
      <c r="H111" s="104">
        <v>11000</v>
      </c>
      <c r="I111" s="105">
        <f t="shared" si="58"/>
        <v>5.7291666666666664E-2</v>
      </c>
      <c r="J111" s="105">
        <f t="shared" si="59"/>
        <v>17.454545454545453</v>
      </c>
      <c r="K111" s="95">
        <f>J111/J$2</f>
        <v>8.2385454545454539</v>
      </c>
    </row>
    <row r="112" spans="1:11">
      <c r="A112" s="1" t="s">
        <v>142</v>
      </c>
      <c r="B112" s="1" t="s">
        <v>259</v>
      </c>
      <c r="D112" s="19" t="s">
        <v>466</v>
      </c>
      <c r="E112" s="19"/>
      <c r="F112" s="102">
        <v>1000</v>
      </c>
      <c r="G112" s="103">
        <f t="shared" si="60"/>
        <v>600000</v>
      </c>
      <c r="H112" s="104">
        <v>33000</v>
      </c>
      <c r="I112" s="105">
        <f t="shared" si="58"/>
        <v>5.5E-2</v>
      </c>
      <c r="J112" s="105">
        <f t="shared" si="59"/>
        <v>18.181818181818183</v>
      </c>
      <c r="K112" s="95">
        <f>J112/J$2</f>
        <v>8.581818181818182</v>
      </c>
    </row>
    <row r="113" spans="1:12">
      <c r="A113" s="1" t="s">
        <v>142</v>
      </c>
      <c r="B113" s="1" t="s">
        <v>104</v>
      </c>
      <c r="D113" s="19" t="s">
        <v>466</v>
      </c>
      <c r="E113" s="19"/>
      <c r="F113" s="102">
        <v>1600</v>
      </c>
      <c r="G113" s="103">
        <f t="shared" si="60"/>
        <v>960000</v>
      </c>
      <c r="H113" s="104">
        <v>55000</v>
      </c>
      <c r="I113" s="105">
        <f t="shared" si="58"/>
        <v>5.7291666666666664E-2</v>
      </c>
      <c r="J113" s="105">
        <f t="shared" si="59"/>
        <v>17.454545454545453</v>
      </c>
      <c r="K113" s="95">
        <f>J113/J$2</f>
        <v>8.2385454545454539</v>
      </c>
    </row>
    <row r="114" spans="1:12">
      <c r="F114" s="31">
        <f>SUM(F109:F113)</f>
        <v>3180</v>
      </c>
      <c r="G114" s="26"/>
      <c r="H114" s="14">
        <f>SUM(H109:H113)</f>
        <v>107800</v>
      </c>
    </row>
    <row r="115" spans="1:12" s="143" customFormat="1">
      <c r="B115" s="144" t="s">
        <v>202</v>
      </c>
      <c r="C115" s="145"/>
      <c r="F115" s="34"/>
      <c r="G115" s="35"/>
      <c r="K115" s="67"/>
    </row>
    <row r="116" spans="1:12">
      <c r="A116" s="1" t="s">
        <v>144</v>
      </c>
      <c r="B116" s="1" t="s">
        <v>467</v>
      </c>
      <c r="C116" s="11"/>
      <c r="D116" s="17" t="s">
        <v>48</v>
      </c>
      <c r="E116" s="17"/>
      <c r="F116" s="30">
        <v>500</v>
      </c>
      <c r="G116" s="26"/>
    </row>
    <row r="117" spans="1:12">
      <c r="A117" s="1" t="s">
        <v>181</v>
      </c>
      <c r="B117" s="64" t="s">
        <v>105</v>
      </c>
      <c r="D117" s="17" t="s">
        <v>48</v>
      </c>
      <c r="E117" s="17"/>
      <c r="F117" s="102">
        <v>5000</v>
      </c>
      <c r="G117" s="103">
        <f>F117</f>
        <v>5000</v>
      </c>
      <c r="H117" s="104">
        <v>3300</v>
      </c>
      <c r="I117" s="105">
        <f t="shared" ref="I117:I121" si="61">H117/G117</f>
        <v>0.66</v>
      </c>
      <c r="J117" s="105">
        <f t="shared" ref="J117:J121" si="62">G117/H117</f>
        <v>1.5151515151515151</v>
      </c>
      <c r="K117" s="95">
        <f>J117/J$2</f>
        <v>0.71515151515151509</v>
      </c>
    </row>
    <row r="118" spans="1:12">
      <c r="A118" s="1" t="s">
        <v>181</v>
      </c>
      <c r="B118" s="64" t="s">
        <v>106</v>
      </c>
      <c r="D118" s="17" t="s">
        <v>48</v>
      </c>
      <c r="E118" s="17"/>
      <c r="F118" s="102">
        <v>9000</v>
      </c>
      <c r="G118" s="103">
        <f t="shared" ref="G118:G121" si="63">F118</f>
        <v>9000</v>
      </c>
      <c r="H118" s="104">
        <v>5500</v>
      </c>
      <c r="I118" s="105">
        <f t="shared" si="61"/>
        <v>0.61111111111111116</v>
      </c>
      <c r="J118" s="105">
        <f t="shared" si="62"/>
        <v>1.6363636363636365</v>
      </c>
      <c r="K118" s="95">
        <f>J118/J$2</f>
        <v>0.77236363636363636</v>
      </c>
    </row>
    <row r="119" spans="1:12">
      <c r="A119" s="1" t="s">
        <v>181</v>
      </c>
      <c r="B119" s="64" t="s">
        <v>107</v>
      </c>
      <c r="D119" s="17" t="s">
        <v>48</v>
      </c>
      <c r="E119" s="17"/>
      <c r="F119" s="102">
        <v>17000</v>
      </c>
      <c r="G119" s="103">
        <f t="shared" si="63"/>
        <v>17000</v>
      </c>
      <c r="H119" s="104">
        <v>9900</v>
      </c>
      <c r="I119" s="105">
        <f t="shared" si="61"/>
        <v>0.58235294117647063</v>
      </c>
      <c r="J119" s="105">
        <f t="shared" si="62"/>
        <v>1.7171717171717171</v>
      </c>
      <c r="K119" s="95">
        <f>J119/J$2</f>
        <v>0.8105050505050504</v>
      </c>
    </row>
    <row r="120" spans="1:12">
      <c r="A120" s="1" t="s">
        <v>181</v>
      </c>
      <c r="B120" s="64" t="s">
        <v>108</v>
      </c>
      <c r="D120" s="17" t="s">
        <v>48</v>
      </c>
      <c r="E120" s="17"/>
      <c r="F120" s="102">
        <v>60000</v>
      </c>
      <c r="G120" s="103">
        <f t="shared" si="63"/>
        <v>60000</v>
      </c>
      <c r="H120" s="104">
        <v>33000</v>
      </c>
      <c r="I120" s="105">
        <f t="shared" si="61"/>
        <v>0.55000000000000004</v>
      </c>
      <c r="J120" s="105">
        <f t="shared" si="62"/>
        <v>1.8181818181818181</v>
      </c>
      <c r="K120" s="95">
        <f>J120/J$2</f>
        <v>0.85818181818181816</v>
      </c>
    </row>
    <row r="121" spans="1:12">
      <c r="A121" s="1" t="s">
        <v>181</v>
      </c>
      <c r="B121" s="64" t="s">
        <v>47</v>
      </c>
      <c r="D121" s="17" t="s">
        <v>48</v>
      </c>
      <c r="E121" s="17"/>
      <c r="F121" s="102">
        <v>125000</v>
      </c>
      <c r="G121" s="103">
        <f t="shared" si="63"/>
        <v>125000</v>
      </c>
      <c r="H121" s="104">
        <v>59000</v>
      </c>
      <c r="I121" s="105">
        <f t="shared" si="61"/>
        <v>0.47199999999999998</v>
      </c>
      <c r="J121" s="105">
        <f t="shared" si="62"/>
        <v>2.1186440677966103</v>
      </c>
      <c r="K121" s="95">
        <f>J121/J$2</f>
        <v>1</v>
      </c>
    </row>
    <row r="122" spans="1:12">
      <c r="H122" s="9"/>
      <c r="I122" s="6"/>
      <c r="J122" s="6"/>
    </row>
    <row r="123" spans="1:12" s="143" customFormat="1" ht="17.25" thickBot="1">
      <c r="A123" s="146"/>
      <c r="B123" s="147" t="s">
        <v>153</v>
      </c>
      <c r="C123" s="148"/>
      <c r="D123" s="146"/>
      <c r="E123" s="146"/>
      <c r="F123" s="149"/>
      <c r="G123" s="150"/>
      <c r="H123" s="146"/>
      <c r="I123" s="146"/>
      <c r="J123" s="146"/>
      <c r="K123" s="151"/>
    </row>
    <row r="124" spans="1:12">
      <c r="A124" s="80" t="s">
        <v>144</v>
      </c>
      <c r="B124" s="94" t="s">
        <v>147</v>
      </c>
      <c r="C124" s="82"/>
      <c r="D124" s="94" t="s">
        <v>468</v>
      </c>
      <c r="E124" s="94"/>
      <c r="F124" s="83">
        <v>1000</v>
      </c>
      <c r="G124" s="84">
        <f>F124</f>
        <v>1000</v>
      </c>
      <c r="H124" s="85"/>
      <c r="I124" s="86"/>
      <c r="J124" s="86"/>
      <c r="K124" s="87"/>
      <c r="L124" s="58"/>
    </row>
    <row r="125" spans="1:12">
      <c r="A125" s="88" t="s">
        <v>144</v>
      </c>
      <c r="B125" s="74" t="s">
        <v>62</v>
      </c>
      <c r="C125" s="60"/>
      <c r="D125" s="44" t="s">
        <v>596</v>
      </c>
      <c r="E125">
        <v>2400</v>
      </c>
      <c r="F125">
        <v>96</v>
      </c>
      <c r="G125" s="103">
        <f>100*F125+E125</f>
        <v>12000</v>
      </c>
      <c r="H125" s="104">
        <v>1100</v>
      </c>
      <c r="I125" s="105">
        <f t="shared" ref="I125" si="64">H125/G125</f>
        <v>9.166666666666666E-2</v>
      </c>
      <c r="J125" s="105">
        <f t="shared" ref="J125" si="65">G125/H125</f>
        <v>10.909090909090908</v>
      </c>
      <c r="K125" s="92">
        <f t="shared" ref="K125:K140" si="66">J125/J$2</f>
        <v>5.1490909090909085</v>
      </c>
      <c r="L125" s="58"/>
    </row>
    <row r="126" spans="1:12">
      <c r="A126" s="88" t="s">
        <v>144</v>
      </c>
      <c r="B126" s="74" t="s">
        <v>480</v>
      </c>
      <c r="C126" s="60"/>
      <c r="D126" s="44" t="s">
        <v>149</v>
      </c>
      <c r="E126">
        <v>10000</v>
      </c>
      <c r="F126">
        <v>400</v>
      </c>
      <c r="G126" s="103">
        <f t="shared" ref="G126:G127" si="67">100*F126+E126</f>
        <v>50000</v>
      </c>
      <c r="H126" s="104">
        <v>5500</v>
      </c>
      <c r="I126" s="105">
        <f t="shared" ref="I126:I127" si="68">H126/G126</f>
        <v>0.11</v>
      </c>
      <c r="J126" s="105">
        <f t="shared" ref="J126:J127" si="69">G126/H126</f>
        <v>9.0909090909090917</v>
      </c>
      <c r="K126" s="92">
        <f t="shared" ref="K126:K127" si="70">J126/J$2</f>
        <v>4.290909090909091</v>
      </c>
      <c r="L126" s="58"/>
    </row>
    <row r="127" spans="1:12">
      <c r="A127" s="88" t="s">
        <v>144</v>
      </c>
      <c r="B127" s="74" t="s">
        <v>481</v>
      </c>
      <c r="C127" s="60"/>
      <c r="D127" s="44" t="s">
        <v>149</v>
      </c>
      <c r="E127">
        <v>18000</v>
      </c>
      <c r="F127">
        <v>720</v>
      </c>
      <c r="G127" s="103">
        <f t="shared" si="67"/>
        <v>90000</v>
      </c>
      <c r="H127" s="104">
        <v>11000</v>
      </c>
      <c r="I127" s="105">
        <f t="shared" si="68"/>
        <v>0.12222222222222222</v>
      </c>
      <c r="J127" s="105">
        <f t="shared" si="69"/>
        <v>8.1818181818181817</v>
      </c>
      <c r="K127" s="92">
        <f t="shared" si="70"/>
        <v>3.8618181818181814</v>
      </c>
      <c r="L127" s="58"/>
    </row>
    <row r="128" spans="1:12">
      <c r="A128" s="88" t="s">
        <v>144</v>
      </c>
      <c r="B128" s="74" t="s">
        <v>482</v>
      </c>
      <c r="C128" s="61"/>
      <c r="D128" s="44" t="s">
        <v>150</v>
      </c>
      <c r="E128">
        <v>2400</v>
      </c>
      <c r="F128">
        <v>64</v>
      </c>
      <c r="G128" s="103">
        <f>150*F128+E128</f>
        <v>12000</v>
      </c>
      <c r="H128" s="104">
        <v>1100</v>
      </c>
      <c r="I128" s="105">
        <f t="shared" ref="I128" si="71">H128/G128</f>
        <v>9.166666666666666E-2</v>
      </c>
      <c r="J128" s="105">
        <f t="shared" ref="J128" si="72">G128/H128</f>
        <v>10.909090909090908</v>
      </c>
      <c r="K128" s="92">
        <f t="shared" ref="K128" si="73">J128/J$2</f>
        <v>5.1490909090909085</v>
      </c>
      <c r="L128" s="58"/>
    </row>
    <row r="129" spans="1:12">
      <c r="A129" s="88" t="s">
        <v>144</v>
      </c>
      <c r="B129" s="74" t="s">
        <v>483</v>
      </c>
      <c r="C129" s="61"/>
      <c r="D129" s="44" t="s">
        <v>150</v>
      </c>
      <c r="E129">
        <v>9900</v>
      </c>
      <c r="F129">
        <v>264</v>
      </c>
      <c r="G129" s="103">
        <f t="shared" ref="G129:G130" si="74">150*F129+E129</f>
        <v>49500</v>
      </c>
      <c r="H129" s="104">
        <v>5500</v>
      </c>
      <c r="I129" s="105">
        <f t="shared" ref="I129:I130" si="75">H129/G129</f>
        <v>0.1111111111111111</v>
      </c>
      <c r="J129" s="105">
        <f t="shared" ref="J129:J130" si="76">G129/H129</f>
        <v>9</v>
      </c>
      <c r="K129" s="92">
        <f t="shared" ref="K129:K130" si="77">J129/J$2</f>
        <v>4.2479999999999993</v>
      </c>
      <c r="L129" s="58"/>
    </row>
    <row r="130" spans="1:12">
      <c r="A130" s="88" t="s">
        <v>144</v>
      </c>
      <c r="B130" s="74" t="s">
        <v>484</v>
      </c>
      <c r="C130" s="61"/>
      <c r="D130" s="44" t="s">
        <v>150</v>
      </c>
      <c r="E130">
        <v>18000</v>
      </c>
      <c r="F130">
        <v>480</v>
      </c>
      <c r="G130" s="103">
        <f t="shared" si="74"/>
        <v>90000</v>
      </c>
      <c r="H130" s="104">
        <v>11000</v>
      </c>
      <c r="I130" s="105">
        <f t="shared" si="75"/>
        <v>0.12222222222222222</v>
      </c>
      <c r="J130" s="105">
        <f t="shared" si="76"/>
        <v>8.1818181818181817</v>
      </c>
      <c r="K130" s="92">
        <f t="shared" si="77"/>
        <v>3.8618181818181814</v>
      </c>
      <c r="L130" s="58"/>
    </row>
    <row r="131" spans="1:12">
      <c r="A131" s="88" t="s">
        <v>144</v>
      </c>
      <c r="B131" s="74" t="s">
        <v>485</v>
      </c>
      <c r="C131" s="61"/>
      <c r="D131" s="44" t="s">
        <v>597</v>
      </c>
      <c r="E131">
        <v>2400</v>
      </c>
      <c r="F131">
        <v>48</v>
      </c>
      <c r="G131" s="103">
        <f>200*F131+E131</f>
        <v>12000</v>
      </c>
      <c r="H131" s="104">
        <v>1100</v>
      </c>
      <c r="I131" s="105">
        <f t="shared" ref="I131" si="78">H131/G131</f>
        <v>9.166666666666666E-2</v>
      </c>
      <c r="J131" s="105">
        <f t="shared" ref="J131" si="79">G131/H131</f>
        <v>10.909090909090908</v>
      </c>
      <c r="K131" s="92">
        <f t="shared" ref="K131" si="80">J131/J$2</f>
        <v>5.1490909090909085</v>
      </c>
      <c r="L131" s="58"/>
    </row>
    <row r="132" spans="1:12">
      <c r="A132" s="88" t="s">
        <v>144</v>
      </c>
      <c r="B132" s="74" t="s">
        <v>486</v>
      </c>
      <c r="C132" s="61"/>
      <c r="D132" s="44" t="s">
        <v>319</v>
      </c>
      <c r="E132">
        <v>10000</v>
      </c>
      <c r="F132">
        <v>200</v>
      </c>
      <c r="G132" s="103">
        <f t="shared" ref="G132:G133" si="81">200*F132+E132</f>
        <v>50000</v>
      </c>
      <c r="H132" s="104">
        <v>5500</v>
      </c>
      <c r="I132" s="105">
        <f t="shared" ref="I132:I133" si="82">H132/G132</f>
        <v>0.11</v>
      </c>
      <c r="J132" s="105">
        <f t="shared" ref="J132:J133" si="83">G132/H132</f>
        <v>9.0909090909090917</v>
      </c>
      <c r="K132" s="92">
        <f t="shared" ref="K132:K133" si="84">J132/J$2</f>
        <v>4.290909090909091</v>
      </c>
      <c r="L132" s="58"/>
    </row>
    <row r="133" spans="1:12">
      <c r="A133" s="88" t="s">
        <v>144</v>
      </c>
      <c r="B133" s="74" t="s">
        <v>487</v>
      </c>
      <c r="C133" s="61"/>
      <c r="D133" s="44" t="s">
        <v>319</v>
      </c>
      <c r="E133">
        <v>18000</v>
      </c>
      <c r="F133">
        <v>360</v>
      </c>
      <c r="G133" s="103">
        <f t="shared" si="81"/>
        <v>90000</v>
      </c>
      <c r="H133" s="104">
        <v>11000</v>
      </c>
      <c r="I133" s="105">
        <f t="shared" si="82"/>
        <v>0.12222222222222222</v>
      </c>
      <c r="J133" s="105">
        <f t="shared" si="83"/>
        <v>8.1818181818181817</v>
      </c>
      <c r="K133" s="92">
        <f t="shared" si="84"/>
        <v>3.8618181818181814</v>
      </c>
      <c r="L133" s="58"/>
    </row>
    <row r="134" spans="1:12">
      <c r="A134" s="88" t="s">
        <v>144</v>
      </c>
      <c r="B134" s="74" t="s">
        <v>474</v>
      </c>
      <c r="C134" s="61"/>
      <c r="D134" s="44" t="s">
        <v>598</v>
      </c>
      <c r="E134">
        <v>2400</v>
      </c>
      <c r="F134">
        <v>11200</v>
      </c>
      <c r="G134" s="103">
        <f>0.5*F134+E134</f>
        <v>8000</v>
      </c>
      <c r="H134" s="104">
        <v>1100</v>
      </c>
      <c r="I134" s="105">
        <f t="shared" ref="I134" si="85">H134/G134</f>
        <v>0.13750000000000001</v>
      </c>
      <c r="J134" s="105">
        <f t="shared" ref="J134" si="86">G134/H134</f>
        <v>7.2727272727272725</v>
      </c>
      <c r="K134" s="92">
        <f t="shared" si="66"/>
        <v>3.4327272727272726</v>
      </c>
      <c r="L134" s="58"/>
    </row>
    <row r="135" spans="1:12">
      <c r="A135" s="88" t="s">
        <v>144</v>
      </c>
      <c r="B135" s="74" t="s">
        <v>475</v>
      </c>
      <c r="C135" s="61"/>
      <c r="D135" s="44" t="s">
        <v>68</v>
      </c>
      <c r="E135">
        <v>10000</v>
      </c>
      <c r="F135">
        <v>56000</v>
      </c>
      <c r="G135" s="103">
        <f t="shared" ref="G135:G136" si="87">0.5*F135+E135</f>
        <v>38000</v>
      </c>
      <c r="H135" s="104">
        <v>5500</v>
      </c>
      <c r="I135" s="105">
        <f t="shared" ref="I135" si="88">H135/G135</f>
        <v>0.14473684210526316</v>
      </c>
      <c r="J135" s="105">
        <f t="shared" ref="J135" si="89">G135/H135</f>
        <v>6.9090909090909092</v>
      </c>
      <c r="K135" s="92">
        <f t="shared" ref="K135" si="90">J135/J$2</f>
        <v>3.261090909090909</v>
      </c>
      <c r="L135" s="58"/>
    </row>
    <row r="136" spans="1:12">
      <c r="A136" s="88" t="s">
        <v>144</v>
      </c>
      <c r="B136" s="74" t="s">
        <v>476</v>
      </c>
      <c r="C136" s="61"/>
      <c r="D136" s="44" t="s">
        <v>68</v>
      </c>
      <c r="E136">
        <v>18000</v>
      </c>
      <c r="F136">
        <v>112000</v>
      </c>
      <c r="G136" s="103">
        <f t="shared" si="87"/>
        <v>74000</v>
      </c>
      <c r="H136" s="104">
        <v>11000</v>
      </c>
      <c r="I136" s="105">
        <f t="shared" ref="I136" si="91">H136/G136</f>
        <v>0.14864864864864866</v>
      </c>
      <c r="J136" s="105">
        <f t="shared" ref="J136" si="92">G136/H136</f>
        <v>6.7272727272727275</v>
      </c>
      <c r="K136" s="92">
        <f t="shared" ref="K136" si="93">J136/J$2</f>
        <v>3.175272727272727</v>
      </c>
      <c r="L136" s="58"/>
    </row>
    <row r="137" spans="1:12">
      <c r="A137" s="88" t="s">
        <v>144</v>
      </c>
      <c r="B137" s="74" t="s">
        <v>477</v>
      </c>
      <c r="C137" s="61"/>
      <c r="D137" s="44" t="s">
        <v>599</v>
      </c>
      <c r="E137">
        <v>2400</v>
      </c>
      <c r="F137" s="102">
        <v>14000</v>
      </c>
      <c r="G137" s="103">
        <f>0.5*F137</f>
        <v>7000</v>
      </c>
      <c r="H137" s="104">
        <v>1100</v>
      </c>
      <c r="I137" s="105">
        <f t="shared" ref="I137" si="94">H137/G137</f>
        <v>0.15714285714285714</v>
      </c>
      <c r="J137" s="105">
        <f t="shared" ref="J137" si="95">G137/H137</f>
        <v>6.3636363636363633</v>
      </c>
      <c r="K137" s="92">
        <f t="shared" ref="K137" si="96">J137/J$2</f>
        <v>3.0036363636363634</v>
      </c>
      <c r="L137" s="58"/>
    </row>
    <row r="138" spans="1:12">
      <c r="A138" s="88" t="s">
        <v>144</v>
      </c>
      <c r="B138" s="74" t="s">
        <v>478</v>
      </c>
      <c r="C138" s="61"/>
      <c r="D138" s="44" t="s">
        <v>11</v>
      </c>
      <c r="E138">
        <v>10000</v>
      </c>
      <c r="F138" s="102">
        <v>70000</v>
      </c>
      <c r="G138" s="103">
        <f>0.5*F138</f>
        <v>35000</v>
      </c>
      <c r="H138" s="104">
        <v>5500</v>
      </c>
      <c r="I138" s="105">
        <f t="shared" ref="I138" si="97">H138/G138</f>
        <v>0.15714285714285714</v>
      </c>
      <c r="J138" s="105">
        <f t="shared" ref="J138" si="98">G138/H138</f>
        <v>6.3636363636363633</v>
      </c>
      <c r="K138" s="92">
        <f t="shared" ref="K138" si="99">J138/J$2</f>
        <v>3.0036363636363634</v>
      </c>
      <c r="L138" s="58"/>
    </row>
    <row r="139" spans="1:12">
      <c r="A139" s="88" t="s">
        <v>144</v>
      </c>
      <c r="B139" s="74" t="s">
        <v>479</v>
      </c>
      <c r="C139" s="61"/>
      <c r="D139" s="44" t="s">
        <v>11</v>
      </c>
      <c r="E139">
        <v>18000</v>
      </c>
      <c r="F139" s="102">
        <v>140000</v>
      </c>
      <c r="G139" s="103">
        <f>0.5*F139</f>
        <v>70000</v>
      </c>
      <c r="H139" s="104">
        <v>11000</v>
      </c>
      <c r="I139" s="105">
        <f t="shared" ref="I139" si="100">H139/G139</f>
        <v>0.15714285714285714</v>
      </c>
      <c r="J139" s="105">
        <f t="shared" ref="J139" si="101">G139/H139</f>
        <v>6.3636363636363633</v>
      </c>
      <c r="K139" s="92">
        <f t="shared" ref="K139" si="102">J139/J$2</f>
        <v>3.0036363636363634</v>
      </c>
      <c r="L139" s="58"/>
    </row>
    <row r="140" spans="1:12">
      <c r="A140" s="88" t="s">
        <v>144</v>
      </c>
      <c r="B140" s="44" t="s">
        <v>490</v>
      </c>
      <c r="D140" s="135" t="s">
        <v>110</v>
      </c>
      <c r="E140" s="135"/>
      <c r="F140" s="102">
        <v>1</v>
      </c>
      <c r="G140" s="103">
        <f>3*10000*F140</f>
        <v>30000</v>
      </c>
      <c r="H140" s="104">
        <v>1100</v>
      </c>
      <c r="I140" s="105">
        <f t="shared" ref="I140" si="103">H140/G140</f>
        <v>3.6666666666666667E-2</v>
      </c>
      <c r="J140" s="105">
        <f t="shared" ref="J140" si="104">G140/H140</f>
        <v>27.272727272727273</v>
      </c>
      <c r="K140" s="92">
        <f t="shared" si="66"/>
        <v>12.872727272727273</v>
      </c>
      <c r="L140" s="58"/>
    </row>
    <row r="141" spans="1:12">
      <c r="A141" s="88" t="s">
        <v>144</v>
      </c>
      <c r="B141" s="44" t="s">
        <v>473</v>
      </c>
      <c r="D141" s="135" t="s">
        <v>472</v>
      </c>
      <c r="E141" s="135"/>
      <c r="F141" s="102">
        <v>1</v>
      </c>
      <c r="G141" s="103">
        <f>2*10000*F141</f>
        <v>20000</v>
      </c>
      <c r="H141" s="104">
        <v>1100</v>
      </c>
      <c r="I141" s="105">
        <f t="shared" ref="I141" si="105">H141/G141</f>
        <v>5.5E-2</v>
      </c>
      <c r="J141" s="105">
        <f t="shared" ref="J141" si="106">G141/H141</f>
        <v>18.181818181818183</v>
      </c>
      <c r="K141" s="92">
        <f t="shared" ref="K141" si="107">J141/J$2</f>
        <v>8.581818181818182</v>
      </c>
      <c r="L141" s="58"/>
    </row>
    <row r="142" spans="1:12">
      <c r="A142" s="88"/>
      <c r="D142" s="7"/>
      <c r="E142" s="7"/>
      <c r="H142" s="14">
        <f>SUM(H125:H141)</f>
        <v>90200</v>
      </c>
      <c r="I142" s="6"/>
      <c r="J142" s="6"/>
      <c r="K142" s="110"/>
      <c r="L142" s="58"/>
    </row>
    <row r="143" spans="1:12">
      <c r="A143" s="141" t="s">
        <v>144</v>
      </c>
      <c r="B143" s="75" t="s">
        <v>98</v>
      </c>
      <c r="D143" s="75" t="s">
        <v>34</v>
      </c>
      <c r="E143" s="75"/>
      <c r="F143" s="122">
        <v>500</v>
      </c>
      <c r="G143" s="123">
        <f>F143*150</f>
        <v>75000</v>
      </c>
      <c r="H143" s="124">
        <v>5500</v>
      </c>
      <c r="I143" s="125">
        <f t="shared" ref="I143" si="108">H143/G143</f>
        <v>7.3333333333333334E-2</v>
      </c>
      <c r="J143" s="125">
        <f t="shared" ref="J143" si="109">G143/H143</f>
        <v>13.636363636363637</v>
      </c>
      <c r="K143" s="131">
        <f>J143/J$2</f>
        <v>6.4363636363636365</v>
      </c>
      <c r="L143" s="58"/>
    </row>
    <row r="144" spans="1:12">
      <c r="A144" s="141" t="s">
        <v>144</v>
      </c>
      <c r="B144" s="75" t="s">
        <v>214</v>
      </c>
      <c r="D144" s="75" t="s">
        <v>34</v>
      </c>
      <c r="E144" s="75"/>
      <c r="F144" s="122">
        <v>1000</v>
      </c>
      <c r="G144" s="123">
        <f t="shared" ref="G144:G146" si="110">F144*150</f>
        <v>150000</v>
      </c>
      <c r="H144" s="124">
        <v>11000</v>
      </c>
      <c r="I144" s="125">
        <f t="shared" ref="I144" si="111">H144/G144</f>
        <v>7.3333333333333334E-2</v>
      </c>
      <c r="J144" s="125">
        <f t="shared" ref="J144" si="112">G144/H144</f>
        <v>13.636363636363637</v>
      </c>
      <c r="K144" s="131">
        <f>J144/J$2</f>
        <v>6.4363636363636365</v>
      </c>
      <c r="L144" s="58"/>
    </row>
    <row r="145" spans="1:12">
      <c r="A145" s="141" t="s">
        <v>144</v>
      </c>
      <c r="B145" s="75" t="s">
        <v>99</v>
      </c>
      <c r="D145" s="75" t="s">
        <v>35</v>
      </c>
      <c r="E145" s="75"/>
      <c r="F145" s="122">
        <v>500</v>
      </c>
      <c r="G145" s="123">
        <f t="shared" si="110"/>
        <v>75000</v>
      </c>
      <c r="H145" s="124">
        <v>5500</v>
      </c>
      <c r="I145" s="125">
        <f>H145/G145</f>
        <v>7.3333333333333334E-2</v>
      </c>
      <c r="J145" s="125">
        <f>G145/H145</f>
        <v>13.636363636363637</v>
      </c>
      <c r="K145" s="131">
        <f>J145/J$2</f>
        <v>6.4363636363636365</v>
      </c>
      <c r="L145" s="58"/>
    </row>
    <row r="146" spans="1:12" ht="17.25" thickBot="1">
      <c r="A146" s="142" t="s">
        <v>144</v>
      </c>
      <c r="B146" s="130" t="s">
        <v>215</v>
      </c>
      <c r="C146" s="91"/>
      <c r="D146" s="130" t="s">
        <v>35</v>
      </c>
      <c r="E146" s="154"/>
      <c r="F146" s="122">
        <v>1000</v>
      </c>
      <c r="G146" s="132">
        <f t="shared" si="110"/>
        <v>150000</v>
      </c>
      <c r="H146" s="124">
        <v>11000</v>
      </c>
      <c r="I146" s="133">
        <f>H146/G146</f>
        <v>7.3333333333333334E-2</v>
      </c>
      <c r="J146" s="133">
        <f>G146/H146</f>
        <v>13.636363636363637</v>
      </c>
      <c r="K146" s="134">
        <f>J146/J$2</f>
        <v>6.4363636363636365</v>
      </c>
      <c r="L146" s="58"/>
    </row>
    <row r="147" spans="1:12" ht="17.25" thickBot="1">
      <c r="A147" s="96"/>
      <c r="B147" s="96"/>
      <c r="C147" s="97"/>
      <c r="D147" s="96"/>
      <c r="E147" s="96"/>
      <c r="F147" s="98"/>
      <c r="G147" s="99"/>
      <c r="H147" s="96"/>
      <c r="I147" s="96"/>
      <c r="J147" s="96"/>
      <c r="K147" s="100"/>
    </row>
    <row r="148" spans="1:12">
      <c r="A148" s="80" t="s">
        <v>145</v>
      </c>
      <c r="B148" s="94" t="s">
        <v>147</v>
      </c>
      <c r="C148" s="82"/>
      <c r="D148" s="94" t="s">
        <v>48</v>
      </c>
      <c r="E148" s="94"/>
      <c r="F148" s="83">
        <v>3000</v>
      </c>
      <c r="G148" s="84"/>
      <c r="H148" s="81"/>
      <c r="I148" s="81"/>
      <c r="J148" s="81"/>
      <c r="K148" s="87"/>
      <c r="L148" s="58"/>
    </row>
    <row r="149" spans="1:12">
      <c r="A149" s="88" t="s">
        <v>145</v>
      </c>
      <c r="B149" s="74" t="s">
        <v>62</v>
      </c>
      <c r="C149" s="60"/>
      <c r="D149" s="44" t="s">
        <v>596</v>
      </c>
      <c r="E149">
        <v>24000</v>
      </c>
      <c r="F149">
        <v>960</v>
      </c>
      <c r="G149" s="103">
        <f>100*F149+E149</f>
        <v>120000</v>
      </c>
      <c r="H149" s="104">
        <v>11000</v>
      </c>
      <c r="I149" s="105">
        <f t="shared" ref="I149:I152" si="113">H149/G149</f>
        <v>9.166666666666666E-2</v>
      </c>
      <c r="J149" s="105">
        <f t="shared" ref="J149:J152" si="114">G149/H149</f>
        <v>10.909090909090908</v>
      </c>
      <c r="K149" s="92">
        <f>J149/J$2</f>
        <v>5.1490909090909085</v>
      </c>
      <c r="L149" s="58"/>
    </row>
    <row r="150" spans="1:12">
      <c r="A150" s="88" t="s">
        <v>145</v>
      </c>
      <c r="B150" s="74" t="s">
        <v>480</v>
      </c>
      <c r="C150" s="60"/>
      <c r="D150" s="44" t="s">
        <v>149</v>
      </c>
      <c r="E150">
        <v>60000</v>
      </c>
      <c r="F150">
        <v>2400</v>
      </c>
      <c r="G150" s="103">
        <f t="shared" ref="G150:G151" si="115">100*F150+E150</f>
        <v>300000</v>
      </c>
      <c r="H150" s="104">
        <v>33000</v>
      </c>
      <c r="I150" s="105">
        <f t="shared" ref="I150:I151" si="116">H150/G150</f>
        <v>0.11</v>
      </c>
      <c r="J150" s="105">
        <f t="shared" ref="J150:J151" si="117">G150/H150</f>
        <v>9.0909090909090917</v>
      </c>
      <c r="K150" s="92">
        <f t="shared" ref="K150:K151" si="118">J150/J$2</f>
        <v>4.290909090909091</v>
      </c>
      <c r="L150" s="58"/>
    </row>
    <row r="151" spans="1:12">
      <c r="A151" s="88" t="s">
        <v>145</v>
      </c>
      <c r="B151" s="74" t="s">
        <v>481</v>
      </c>
      <c r="C151" s="60"/>
      <c r="D151" s="44" t="s">
        <v>149</v>
      </c>
      <c r="E151">
        <v>90000</v>
      </c>
      <c r="F151">
        <v>3600</v>
      </c>
      <c r="G151" s="103">
        <f t="shared" si="115"/>
        <v>450000</v>
      </c>
      <c r="H151" s="104">
        <v>55000</v>
      </c>
      <c r="I151" s="105">
        <f t="shared" si="116"/>
        <v>0.12222222222222222</v>
      </c>
      <c r="J151" s="105">
        <f t="shared" si="117"/>
        <v>8.1818181818181817</v>
      </c>
      <c r="K151" s="92">
        <f t="shared" si="118"/>
        <v>3.8618181818181814</v>
      </c>
      <c r="L151" s="58"/>
    </row>
    <row r="152" spans="1:12">
      <c r="A152" s="88" t="s">
        <v>145</v>
      </c>
      <c r="B152" s="74" t="s">
        <v>482</v>
      </c>
      <c r="C152" s="61"/>
      <c r="D152" s="44" t="s">
        <v>150</v>
      </c>
      <c r="E152">
        <v>24000</v>
      </c>
      <c r="F152">
        <v>640</v>
      </c>
      <c r="G152" s="103">
        <f>150*F152+E152</f>
        <v>120000</v>
      </c>
      <c r="H152" s="104">
        <v>11000</v>
      </c>
      <c r="I152" s="105">
        <f t="shared" si="113"/>
        <v>9.166666666666666E-2</v>
      </c>
      <c r="J152" s="105">
        <f t="shared" si="114"/>
        <v>10.909090909090908</v>
      </c>
      <c r="K152" s="92">
        <f>J152/J$2</f>
        <v>5.1490909090909085</v>
      </c>
      <c r="L152" s="58"/>
    </row>
    <row r="153" spans="1:12">
      <c r="A153" s="88" t="s">
        <v>145</v>
      </c>
      <c r="B153" s="74" t="s">
        <v>483</v>
      </c>
      <c r="C153" s="61"/>
      <c r="D153" s="44" t="s">
        <v>150</v>
      </c>
      <c r="E153">
        <v>60000</v>
      </c>
      <c r="F153">
        <v>1600</v>
      </c>
      <c r="G153" s="103">
        <f t="shared" ref="G153:G154" si="119">150*F153+E153</f>
        <v>300000</v>
      </c>
      <c r="H153" s="104">
        <v>33000</v>
      </c>
      <c r="I153" s="105">
        <f t="shared" ref="I153:I154" si="120">H153/G153</f>
        <v>0.11</v>
      </c>
      <c r="J153" s="105">
        <f t="shared" ref="J153:J154" si="121">G153/H153</f>
        <v>9.0909090909090917</v>
      </c>
      <c r="K153" s="92">
        <f t="shared" ref="K153:K154" si="122">J153/J$2</f>
        <v>4.290909090909091</v>
      </c>
      <c r="L153" s="58"/>
    </row>
    <row r="154" spans="1:12">
      <c r="A154" s="88" t="s">
        <v>145</v>
      </c>
      <c r="B154" s="74" t="s">
        <v>484</v>
      </c>
      <c r="C154" s="61"/>
      <c r="D154" s="44" t="s">
        <v>150</v>
      </c>
      <c r="E154">
        <v>90000</v>
      </c>
      <c r="F154">
        <v>2400</v>
      </c>
      <c r="G154" s="103">
        <f t="shared" si="119"/>
        <v>450000</v>
      </c>
      <c r="H154" s="104">
        <v>55000</v>
      </c>
      <c r="I154" s="105">
        <f t="shared" si="120"/>
        <v>0.12222222222222222</v>
      </c>
      <c r="J154" s="105">
        <f t="shared" si="121"/>
        <v>8.1818181818181817</v>
      </c>
      <c r="K154" s="92">
        <f t="shared" si="122"/>
        <v>3.8618181818181814</v>
      </c>
      <c r="L154" s="58"/>
    </row>
    <row r="155" spans="1:12">
      <c r="A155" s="88" t="s">
        <v>145</v>
      </c>
      <c r="B155" s="74" t="s">
        <v>485</v>
      </c>
      <c r="C155" s="61"/>
      <c r="D155" s="44" t="s">
        <v>597</v>
      </c>
      <c r="E155">
        <v>24000</v>
      </c>
      <c r="F155">
        <v>480</v>
      </c>
      <c r="G155" s="103">
        <f>200*F155+E155</f>
        <v>120000</v>
      </c>
      <c r="H155" s="104">
        <v>11000</v>
      </c>
      <c r="I155" s="105">
        <f t="shared" ref="I155:I164" si="123">H155/G155</f>
        <v>9.166666666666666E-2</v>
      </c>
      <c r="J155" s="105">
        <f t="shared" ref="J155:J164" si="124">G155/H155</f>
        <v>10.909090909090908</v>
      </c>
      <c r="K155" s="92">
        <f>J155/J$2</f>
        <v>5.1490909090909085</v>
      </c>
      <c r="L155" s="58"/>
    </row>
    <row r="156" spans="1:12">
      <c r="A156" s="88" t="s">
        <v>145</v>
      </c>
      <c r="B156" s="74" t="s">
        <v>486</v>
      </c>
      <c r="C156" s="61"/>
      <c r="D156" s="44" t="s">
        <v>319</v>
      </c>
      <c r="E156">
        <v>60000</v>
      </c>
      <c r="F156">
        <v>1200</v>
      </c>
      <c r="G156" s="103">
        <f t="shared" ref="G156:G157" si="125">200*F156+E156</f>
        <v>300000</v>
      </c>
      <c r="H156" s="104">
        <v>33000</v>
      </c>
      <c r="I156" s="105">
        <f t="shared" ref="I156:I157" si="126">H156/G156</f>
        <v>0.11</v>
      </c>
      <c r="J156" s="105">
        <f t="shared" ref="J156:J157" si="127">G156/H156</f>
        <v>9.0909090909090917</v>
      </c>
      <c r="K156" s="92">
        <f t="shared" ref="K156:K157" si="128">J156/J$2</f>
        <v>4.290909090909091</v>
      </c>
      <c r="L156" s="58"/>
    </row>
    <row r="157" spans="1:12">
      <c r="A157" s="88" t="s">
        <v>145</v>
      </c>
      <c r="B157" s="74" t="s">
        <v>487</v>
      </c>
      <c r="C157" s="61"/>
      <c r="D157" s="44" t="s">
        <v>319</v>
      </c>
      <c r="E157">
        <v>90000</v>
      </c>
      <c r="F157">
        <v>1800</v>
      </c>
      <c r="G157" s="103">
        <f t="shared" si="125"/>
        <v>450000</v>
      </c>
      <c r="H157" s="104">
        <v>55000</v>
      </c>
      <c r="I157" s="105">
        <f t="shared" si="126"/>
        <v>0.12222222222222222</v>
      </c>
      <c r="J157" s="105">
        <f t="shared" si="127"/>
        <v>8.1818181818181817</v>
      </c>
      <c r="K157" s="92">
        <f t="shared" si="128"/>
        <v>3.8618181818181814</v>
      </c>
      <c r="L157" s="58"/>
    </row>
    <row r="158" spans="1:12">
      <c r="A158" s="88" t="s">
        <v>145</v>
      </c>
      <c r="B158" s="74" t="s">
        <v>474</v>
      </c>
      <c r="C158" s="61"/>
      <c r="D158" s="44" t="s">
        <v>598</v>
      </c>
      <c r="E158">
        <v>14000</v>
      </c>
      <c r="F158">
        <v>112000</v>
      </c>
      <c r="G158" s="103">
        <f>0.5*F158+E158</f>
        <v>70000</v>
      </c>
      <c r="H158" s="104">
        <v>11000</v>
      </c>
      <c r="I158" s="105">
        <f t="shared" si="123"/>
        <v>0.15714285714285714</v>
      </c>
      <c r="J158" s="105">
        <f t="shared" si="124"/>
        <v>6.3636363636363633</v>
      </c>
      <c r="K158" s="92">
        <f t="shared" ref="K158:K164" si="129">J158/J$2</f>
        <v>3.0036363636363634</v>
      </c>
      <c r="L158" s="58"/>
    </row>
    <row r="159" spans="1:12">
      <c r="A159" s="88" t="s">
        <v>145</v>
      </c>
      <c r="B159" s="74" t="s">
        <v>475</v>
      </c>
      <c r="C159" s="61"/>
      <c r="D159" s="44" t="s">
        <v>68</v>
      </c>
      <c r="E159">
        <v>42000</v>
      </c>
      <c r="F159">
        <v>336000</v>
      </c>
      <c r="G159" s="103">
        <f t="shared" ref="G159:G160" si="130">0.5*F159+E159</f>
        <v>210000</v>
      </c>
      <c r="H159" s="104">
        <v>33000</v>
      </c>
      <c r="I159" s="105">
        <f t="shared" si="123"/>
        <v>0.15714285714285714</v>
      </c>
      <c r="J159" s="105">
        <f t="shared" si="124"/>
        <v>6.3636363636363633</v>
      </c>
      <c r="K159" s="92">
        <f t="shared" si="129"/>
        <v>3.0036363636363634</v>
      </c>
      <c r="L159" s="58"/>
    </row>
    <row r="160" spans="1:12">
      <c r="A160" s="88" t="s">
        <v>145</v>
      </c>
      <c r="B160" s="74" t="s">
        <v>476</v>
      </c>
      <c r="C160" s="61"/>
      <c r="D160" s="44" t="s">
        <v>68</v>
      </c>
      <c r="E160">
        <v>70000</v>
      </c>
      <c r="F160">
        <v>560000</v>
      </c>
      <c r="G160" s="103">
        <f t="shared" si="130"/>
        <v>350000</v>
      </c>
      <c r="H160" s="104">
        <v>55000</v>
      </c>
      <c r="I160" s="105">
        <f t="shared" si="123"/>
        <v>0.15714285714285714</v>
      </c>
      <c r="J160" s="105">
        <f t="shared" si="124"/>
        <v>6.3636363636363633</v>
      </c>
      <c r="K160" s="92">
        <f t="shared" si="129"/>
        <v>3.0036363636363634</v>
      </c>
      <c r="L160" s="58"/>
    </row>
    <row r="161" spans="1:12">
      <c r="A161" s="88" t="s">
        <v>145</v>
      </c>
      <c r="B161" s="74" t="s">
        <v>477</v>
      </c>
      <c r="C161" s="61"/>
      <c r="D161" s="44" t="s">
        <v>599</v>
      </c>
      <c r="E161">
        <v>14000</v>
      </c>
      <c r="F161">
        <v>112000</v>
      </c>
      <c r="G161" s="103">
        <f>0.5*F161+E161</f>
        <v>70000</v>
      </c>
      <c r="H161" s="104">
        <v>11000</v>
      </c>
      <c r="I161" s="105">
        <f t="shared" si="123"/>
        <v>0.15714285714285714</v>
      </c>
      <c r="J161" s="105">
        <f t="shared" si="124"/>
        <v>6.3636363636363633</v>
      </c>
      <c r="K161" s="92">
        <f t="shared" si="129"/>
        <v>3.0036363636363634</v>
      </c>
      <c r="L161" s="58"/>
    </row>
    <row r="162" spans="1:12">
      <c r="A162" s="88" t="s">
        <v>145</v>
      </c>
      <c r="B162" s="74" t="s">
        <v>478</v>
      </c>
      <c r="C162" s="61"/>
      <c r="D162" s="44" t="s">
        <v>11</v>
      </c>
      <c r="E162">
        <v>42000</v>
      </c>
      <c r="F162">
        <v>336000</v>
      </c>
      <c r="G162" s="103">
        <f t="shared" ref="G162:G163" si="131">0.5*F162+E162</f>
        <v>210000</v>
      </c>
      <c r="H162" s="104">
        <v>33000</v>
      </c>
      <c r="I162" s="105">
        <f t="shared" si="123"/>
        <v>0.15714285714285714</v>
      </c>
      <c r="J162" s="105">
        <f t="shared" si="124"/>
        <v>6.3636363636363633</v>
      </c>
      <c r="K162" s="92">
        <f t="shared" si="129"/>
        <v>3.0036363636363634</v>
      </c>
      <c r="L162" s="58"/>
    </row>
    <row r="163" spans="1:12">
      <c r="A163" s="88" t="s">
        <v>145</v>
      </c>
      <c r="B163" s="74" t="s">
        <v>479</v>
      </c>
      <c r="C163" s="61"/>
      <c r="D163" s="44" t="s">
        <v>11</v>
      </c>
      <c r="E163">
        <v>70000</v>
      </c>
      <c r="F163">
        <v>560000</v>
      </c>
      <c r="G163" s="103">
        <f t="shared" si="131"/>
        <v>350000</v>
      </c>
      <c r="H163" s="104">
        <v>55000</v>
      </c>
      <c r="I163" s="105">
        <f t="shared" si="123"/>
        <v>0.15714285714285714</v>
      </c>
      <c r="J163" s="105">
        <f t="shared" si="124"/>
        <v>6.3636363636363633</v>
      </c>
      <c r="K163" s="92">
        <f t="shared" si="129"/>
        <v>3.0036363636363634</v>
      </c>
      <c r="L163" s="58"/>
    </row>
    <row r="164" spans="1:12">
      <c r="A164" s="88" t="s">
        <v>145</v>
      </c>
      <c r="B164" s="44" t="s">
        <v>491</v>
      </c>
      <c r="D164" s="135" t="s">
        <v>493</v>
      </c>
      <c r="E164" s="135"/>
      <c r="F164" s="102">
        <v>2</v>
      </c>
      <c r="G164" s="103">
        <f>4*10000*F164</f>
        <v>80000</v>
      </c>
      <c r="H164" s="104">
        <v>5500</v>
      </c>
      <c r="I164" s="105">
        <f t="shared" si="123"/>
        <v>6.8750000000000006E-2</v>
      </c>
      <c r="J164" s="105">
        <f t="shared" si="124"/>
        <v>14.545454545454545</v>
      </c>
      <c r="K164" s="92">
        <f t="shared" si="129"/>
        <v>6.8654545454545453</v>
      </c>
      <c r="L164" s="58"/>
    </row>
    <row r="165" spans="1:12">
      <c r="A165" s="88" t="s">
        <v>145</v>
      </c>
      <c r="B165" s="44" t="s">
        <v>492</v>
      </c>
      <c r="D165" s="135" t="s">
        <v>493</v>
      </c>
      <c r="E165" s="135"/>
      <c r="F165" s="102">
        <v>3</v>
      </c>
      <c r="G165" s="103">
        <f>4*10000*F165</f>
        <v>120000</v>
      </c>
      <c r="H165" s="104">
        <v>11000</v>
      </c>
      <c r="I165" s="105">
        <f t="shared" ref="I165" si="132">H165/G165</f>
        <v>9.166666666666666E-2</v>
      </c>
      <c r="J165" s="105">
        <f t="shared" ref="J165" si="133">G165/H165</f>
        <v>10.909090909090908</v>
      </c>
      <c r="K165" s="92">
        <f t="shared" ref="K165" si="134">J165/J$2</f>
        <v>5.1490909090909085</v>
      </c>
      <c r="L165" s="58"/>
    </row>
    <row r="166" spans="1:12">
      <c r="A166" s="88" t="s">
        <v>145</v>
      </c>
      <c r="B166" s="44" t="s">
        <v>151</v>
      </c>
      <c r="D166" s="17" t="s">
        <v>48</v>
      </c>
      <c r="E166" s="17"/>
      <c r="F166" s="102">
        <v>100000</v>
      </c>
      <c r="G166" s="103">
        <f>F166</f>
        <v>100000</v>
      </c>
      <c r="H166" s="104">
        <v>11000</v>
      </c>
      <c r="I166" s="105">
        <f t="shared" ref="I166" si="135">H166/G166</f>
        <v>0.11</v>
      </c>
      <c r="J166" s="105">
        <f t="shared" ref="J166" si="136">G166/H166</f>
        <v>9.0909090909090917</v>
      </c>
      <c r="K166" s="92">
        <f>J166/J$2</f>
        <v>4.290909090909091</v>
      </c>
      <c r="L166" s="58"/>
    </row>
    <row r="167" spans="1:12">
      <c r="A167" s="88" t="s">
        <v>145</v>
      </c>
      <c r="B167" s="44" t="s">
        <v>152</v>
      </c>
      <c r="D167" s="17" t="s">
        <v>48</v>
      </c>
      <c r="E167" s="17"/>
      <c r="F167" s="102">
        <v>300000</v>
      </c>
      <c r="G167" s="103">
        <f>F167</f>
        <v>300000</v>
      </c>
      <c r="H167" s="104">
        <v>33000</v>
      </c>
      <c r="I167" s="105">
        <f t="shared" ref="I167:I169" si="137">H167/G167</f>
        <v>0.11</v>
      </c>
      <c r="J167" s="105">
        <f t="shared" ref="J167:J169" si="138">G167/H167</f>
        <v>9.0909090909090917</v>
      </c>
      <c r="K167" s="92">
        <f t="shared" ref="K167" si="139">J167/J$2</f>
        <v>4.290909090909091</v>
      </c>
      <c r="L167" s="58"/>
    </row>
    <row r="168" spans="1:12">
      <c r="A168" s="88" t="s">
        <v>145</v>
      </c>
      <c r="B168" s="44" t="s">
        <v>494</v>
      </c>
      <c r="D168" s="17" t="s">
        <v>48</v>
      </c>
      <c r="E168" s="17"/>
      <c r="F168" s="102">
        <v>500000</v>
      </c>
      <c r="G168" s="103">
        <f>F168</f>
        <v>500000</v>
      </c>
      <c r="H168" s="104">
        <v>55000</v>
      </c>
      <c r="I168" s="105">
        <f t="shared" si="137"/>
        <v>0.11</v>
      </c>
      <c r="J168" s="105">
        <f t="shared" si="138"/>
        <v>9.0909090909090917</v>
      </c>
      <c r="K168" s="92">
        <f>J168/J$2</f>
        <v>4.290909090909091</v>
      </c>
      <c r="L168" s="58"/>
    </row>
    <row r="169" spans="1:12">
      <c r="A169" s="88" t="s">
        <v>145</v>
      </c>
      <c r="B169" s="44" t="s">
        <v>495</v>
      </c>
      <c r="D169" s="17" t="s">
        <v>48</v>
      </c>
      <c r="E169" s="17"/>
      <c r="F169" s="102">
        <v>1000000</v>
      </c>
      <c r="G169" s="103">
        <f>F169</f>
        <v>1000000</v>
      </c>
      <c r="H169" s="104">
        <v>110000</v>
      </c>
      <c r="I169" s="105">
        <f t="shared" si="137"/>
        <v>0.11</v>
      </c>
      <c r="J169" s="105">
        <f t="shared" si="138"/>
        <v>9.0909090909090917</v>
      </c>
      <c r="K169" s="92">
        <f t="shared" ref="K169" si="140">J169/J$2</f>
        <v>4.290909090909091</v>
      </c>
      <c r="L169" s="58"/>
    </row>
    <row r="170" spans="1:12">
      <c r="A170" s="88" t="s">
        <v>145</v>
      </c>
      <c r="B170" s="44" t="s">
        <v>98</v>
      </c>
      <c r="D170" s="44" t="s">
        <v>34</v>
      </c>
      <c r="E170" s="44"/>
      <c r="F170" s="102">
        <v>1000</v>
      </c>
      <c r="G170" s="103">
        <f>F170*150</f>
        <v>150000</v>
      </c>
      <c r="H170" s="104">
        <v>11000</v>
      </c>
      <c r="I170" s="105">
        <f t="shared" ref="I170:I171" si="141">H170/G170</f>
        <v>7.3333333333333334E-2</v>
      </c>
      <c r="J170" s="105">
        <f t="shared" ref="J170:J171" si="142">G170/H170</f>
        <v>13.636363636363637</v>
      </c>
      <c r="K170" s="92">
        <f>J170/J$2</f>
        <v>6.4363636363636365</v>
      </c>
      <c r="L170" s="58"/>
    </row>
    <row r="171" spans="1:12">
      <c r="A171" s="88" t="s">
        <v>145</v>
      </c>
      <c r="B171" s="44" t="s">
        <v>214</v>
      </c>
      <c r="D171" s="44" t="s">
        <v>34</v>
      </c>
      <c r="E171" s="44"/>
      <c r="F171" s="102">
        <v>3000</v>
      </c>
      <c r="G171" s="103">
        <f>F171*150</f>
        <v>450000</v>
      </c>
      <c r="H171" s="104">
        <v>33000</v>
      </c>
      <c r="I171" s="105">
        <f t="shared" si="141"/>
        <v>7.3333333333333334E-2</v>
      </c>
      <c r="J171" s="105">
        <f t="shared" si="142"/>
        <v>13.636363636363637</v>
      </c>
      <c r="K171" s="92">
        <f>J171/J$2</f>
        <v>6.4363636363636365</v>
      </c>
      <c r="L171" s="58"/>
    </row>
    <row r="172" spans="1:12">
      <c r="A172" s="88" t="s">
        <v>145</v>
      </c>
      <c r="B172" s="44" t="s">
        <v>99</v>
      </c>
      <c r="D172" s="44" t="s">
        <v>35</v>
      </c>
      <c r="E172" s="44"/>
      <c r="F172" s="102">
        <v>1000</v>
      </c>
      <c r="G172" s="103">
        <f>F172*150</f>
        <v>150000</v>
      </c>
      <c r="H172" s="104">
        <v>11000</v>
      </c>
      <c r="I172" s="105">
        <f>H172/G172</f>
        <v>7.3333333333333334E-2</v>
      </c>
      <c r="J172" s="105">
        <f>G172/H172</f>
        <v>13.636363636363637</v>
      </c>
      <c r="K172" s="92">
        <f>J172/J$2</f>
        <v>6.4363636363636365</v>
      </c>
      <c r="L172" s="58"/>
    </row>
    <row r="173" spans="1:12" ht="17.25" thickBot="1">
      <c r="A173" s="89" t="s">
        <v>145</v>
      </c>
      <c r="B173" s="90" t="s">
        <v>215</v>
      </c>
      <c r="C173" s="91"/>
      <c r="D173" s="90" t="s">
        <v>35</v>
      </c>
      <c r="E173" s="155"/>
      <c r="F173" s="102">
        <v>3000</v>
      </c>
      <c r="G173" s="107">
        <f>F173*150</f>
        <v>450000</v>
      </c>
      <c r="H173" s="108">
        <v>33000</v>
      </c>
      <c r="I173" s="109">
        <f>H173/G173</f>
        <v>7.3333333333333334E-2</v>
      </c>
      <c r="J173" s="109">
        <f>G173/H173</f>
        <v>13.636363636363637</v>
      </c>
      <c r="K173" s="93">
        <f>J173/J$2</f>
        <v>6.4363636363636365</v>
      </c>
      <c r="L173" s="58"/>
    </row>
    <row r="174" spans="1:12">
      <c r="A174" s="76"/>
      <c r="B174" s="76"/>
      <c r="C174" s="63"/>
      <c r="D174" s="76"/>
      <c r="E174" s="76"/>
      <c r="F174" s="77"/>
      <c r="G174" s="78"/>
      <c r="H174" s="101">
        <f>SUM(H149:H173)</f>
        <v>808500</v>
      </c>
      <c r="I174" s="76"/>
      <c r="J174" s="76"/>
      <c r="K174" s="79"/>
    </row>
    <row r="175" spans="1:12" s="143" customFormat="1">
      <c r="B175" s="144" t="s">
        <v>161</v>
      </c>
      <c r="C175" s="145"/>
      <c r="F175" s="34"/>
      <c r="G175" s="35"/>
      <c r="K175" s="67"/>
    </row>
    <row r="176" spans="1:12">
      <c r="A176" s="1" t="s">
        <v>142</v>
      </c>
      <c r="B176" s="64" t="s">
        <v>162</v>
      </c>
      <c r="D176" s="17" t="s">
        <v>186</v>
      </c>
      <c r="E176" s="17"/>
      <c r="F176" s="102">
        <v>2800</v>
      </c>
      <c r="G176" s="103">
        <f>F176*25</f>
        <v>70000</v>
      </c>
      <c r="H176" s="104">
        <v>5500</v>
      </c>
      <c r="I176" s="105">
        <f>H176/G176</f>
        <v>7.857142857142857E-2</v>
      </c>
      <c r="J176" s="105">
        <f>G176/H176</f>
        <v>12.727272727272727</v>
      </c>
      <c r="K176" s="95">
        <f>J176/J$2</f>
        <v>6.0072727272727269</v>
      </c>
    </row>
    <row r="177" spans="1:11">
      <c r="A177" s="1" t="s">
        <v>142</v>
      </c>
      <c r="B177" s="64" t="s">
        <v>163</v>
      </c>
      <c r="D177" s="17" t="s">
        <v>187</v>
      </c>
      <c r="E177" s="17"/>
      <c r="F177" s="102">
        <v>4000</v>
      </c>
      <c r="G177" s="103">
        <f t="shared" ref="G177" si="143">F177*25</f>
        <v>100000</v>
      </c>
      <c r="H177" s="104">
        <v>7700</v>
      </c>
      <c r="I177" s="105">
        <f>H177/G177</f>
        <v>7.6999999999999999E-2</v>
      </c>
      <c r="J177" s="105">
        <f>G177/H177</f>
        <v>12.987012987012987</v>
      </c>
      <c r="K177" s="95">
        <f>J177/J$2</f>
        <v>6.1298701298701292</v>
      </c>
    </row>
    <row r="178" spans="1:11">
      <c r="A178" s="1" t="s">
        <v>142</v>
      </c>
      <c r="B178" s="64" t="s">
        <v>164</v>
      </c>
      <c r="D178" s="17" t="s">
        <v>188</v>
      </c>
      <c r="E178" s="17"/>
      <c r="F178" s="102">
        <v>5600</v>
      </c>
      <c r="G178" s="103">
        <f>F178*25</f>
        <v>140000</v>
      </c>
      <c r="H178" s="104">
        <v>11000</v>
      </c>
      <c r="I178" s="105">
        <f>H178/G178</f>
        <v>7.857142857142857E-2</v>
      </c>
      <c r="J178" s="105">
        <f>G178/H178</f>
        <v>12.727272727272727</v>
      </c>
      <c r="K178" s="95">
        <f>J178/J$2</f>
        <v>6.0072727272727269</v>
      </c>
    </row>
    <row r="179" spans="1:11">
      <c r="A179" s="1" t="s">
        <v>142</v>
      </c>
      <c r="B179" s="64" t="s">
        <v>165</v>
      </c>
      <c r="D179" s="17" t="s">
        <v>189</v>
      </c>
      <c r="E179" s="17"/>
      <c r="F179" s="102">
        <v>11200</v>
      </c>
      <c r="G179" s="103">
        <f>F179*25</f>
        <v>280000</v>
      </c>
      <c r="H179" s="104">
        <v>22000</v>
      </c>
      <c r="I179" s="105">
        <f>H179/G179</f>
        <v>7.857142857142857E-2</v>
      </c>
      <c r="J179" s="105">
        <f>G179/H179</f>
        <v>12.727272727272727</v>
      </c>
      <c r="K179" s="95">
        <f>J179/J$2</f>
        <v>6.0072727272727269</v>
      </c>
    </row>
    <row r="180" spans="1:11">
      <c r="A180" s="1" t="s">
        <v>142</v>
      </c>
      <c r="B180" s="64" t="s">
        <v>166</v>
      </c>
      <c r="D180" s="17" t="s">
        <v>190</v>
      </c>
      <c r="E180" s="17"/>
      <c r="F180" s="102">
        <v>17000</v>
      </c>
      <c r="G180" s="103">
        <f>F180*25</f>
        <v>425000</v>
      </c>
      <c r="H180" s="104">
        <v>33000</v>
      </c>
      <c r="I180" s="105">
        <f>H180/G180</f>
        <v>7.7647058823529416E-2</v>
      </c>
      <c r="J180" s="105">
        <f>G180/H180</f>
        <v>12.878787878787879</v>
      </c>
      <c r="K180" s="95">
        <f>J180/J$2</f>
        <v>6.0787878787878782</v>
      </c>
    </row>
    <row r="181" spans="1:11">
      <c r="A181" s="1" t="s">
        <v>142</v>
      </c>
      <c r="B181" s="64" t="s">
        <v>182</v>
      </c>
      <c r="D181" s="17" t="s">
        <v>191</v>
      </c>
      <c r="E181" s="17"/>
      <c r="F181" s="102">
        <v>17000</v>
      </c>
      <c r="G181" s="103">
        <f t="shared" ref="G181:G185" si="144">F181*25</f>
        <v>425000</v>
      </c>
      <c r="H181" s="104">
        <v>33000</v>
      </c>
      <c r="I181" s="105">
        <f t="shared" ref="I181:I184" si="145">H181/G181</f>
        <v>7.7647058823529416E-2</v>
      </c>
      <c r="J181" s="105">
        <f t="shared" ref="J181:J184" si="146">G181/H181</f>
        <v>12.878787878787879</v>
      </c>
      <c r="K181" s="95">
        <f t="shared" ref="K181:K185" si="147">J181/J$2</f>
        <v>6.0787878787878782</v>
      </c>
    </row>
    <row r="182" spans="1:11">
      <c r="A182" s="1" t="s">
        <v>142</v>
      </c>
      <c r="B182" s="64" t="s">
        <v>183</v>
      </c>
      <c r="D182" s="17" t="s">
        <v>192</v>
      </c>
      <c r="E182" s="17"/>
      <c r="F182" s="102">
        <v>17000</v>
      </c>
      <c r="G182" s="103">
        <f t="shared" si="144"/>
        <v>425000</v>
      </c>
      <c r="H182" s="104">
        <v>33000</v>
      </c>
      <c r="I182" s="105">
        <f t="shared" si="145"/>
        <v>7.7647058823529416E-2</v>
      </c>
      <c r="J182" s="105">
        <f t="shared" si="146"/>
        <v>12.878787878787879</v>
      </c>
      <c r="K182" s="95">
        <f t="shared" si="147"/>
        <v>6.0787878787878782</v>
      </c>
    </row>
    <row r="183" spans="1:11">
      <c r="A183" s="1" t="s">
        <v>142</v>
      </c>
      <c r="B183" s="64" t="s">
        <v>184</v>
      </c>
      <c r="D183" s="17" t="s">
        <v>193</v>
      </c>
      <c r="E183" s="17"/>
      <c r="F183" s="102">
        <v>17000</v>
      </c>
      <c r="G183" s="103">
        <f t="shared" si="144"/>
        <v>425000</v>
      </c>
      <c r="H183" s="104">
        <v>33000</v>
      </c>
      <c r="I183" s="105">
        <f t="shared" si="145"/>
        <v>7.7647058823529416E-2</v>
      </c>
      <c r="J183" s="105">
        <f t="shared" si="146"/>
        <v>12.878787878787879</v>
      </c>
      <c r="K183" s="95">
        <f t="shared" si="147"/>
        <v>6.0787878787878782</v>
      </c>
    </row>
    <row r="184" spans="1:11">
      <c r="A184" s="1" t="s">
        <v>142</v>
      </c>
      <c r="B184" s="64" t="s">
        <v>496</v>
      </c>
      <c r="D184" s="17" t="s">
        <v>497</v>
      </c>
      <c r="E184" s="17"/>
      <c r="F184" s="102">
        <v>17000</v>
      </c>
      <c r="G184" s="103">
        <f t="shared" si="144"/>
        <v>425000</v>
      </c>
      <c r="H184" s="104">
        <v>33000</v>
      </c>
      <c r="I184" s="105">
        <f t="shared" si="145"/>
        <v>7.7647058823529416E-2</v>
      </c>
      <c r="J184" s="105">
        <f t="shared" si="146"/>
        <v>12.878787878787879</v>
      </c>
      <c r="K184" s="95">
        <f t="shared" si="147"/>
        <v>6.0787878787878782</v>
      </c>
    </row>
    <row r="185" spans="1:11">
      <c r="A185" s="1" t="s">
        <v>142</v>
      </c>
      <c r="B185" s="64" t="s">
        <v>499</v>
      </c>
      <c r="D185" s="17" t="s">
        <v>498</v>
      </c>
      <c r="E185" s="17"/>
      <c r="F185" s="102">
        <v>17000</v>
      </c>
      <c r="G185" s="103">
        <f t="shared" si="144"/>
        <v>425000</v>
      </c>
      <c r="H185" s="104">
        <v>33000</v>
      </c>
      <c r="I185" s="105">
        <f t="shared" ref="I185:I186" si="148">H185/G185</f>
        <v>7.7647058823529416E-2</v>
      </c>
      <c r="J185" s="105">
        <f t="shared" ref="J185:J186" si="149">G185/H185</f>
        <v>12.878787878787879</v>
      </c>
      <c r="K185" s="95">
        <f t="shared" si="147"/>
        <v>6.0787878787878782</v>
      </c>
    </row>
    <row r="186" spans="1:11">
      <c r="A186" s="75" t="s">
        <v>142</v>
      </c>
      <c r="B186" s="136" t="s">
        <v>526</v>
      </c>
      <c r="D186" s="75" t="s">
        <v>527</v>
      </c>
      <c r="E186" s="75"/>
      <c r="F186" s="122">
        <v>17000</v>
      </c>
      <c r="G186" s="123">
        <f t="shared" ref="G186:G195" si="150">F186*25</f>
        <v>425000</v>
      </c>
      <c r="H186" s="124">
        <v>33000</v>
      </c>
      <c r="I186" s="125">
        <f t="shared" si="148"/>
        <v>7.7647058823529416E-2</v>
      </c>
      <c r="J186" s="125">
        <f t="shared" si="149"/>
        <v>12.878787878787879</v>
      </c>
      <c r="K186" s="126">
        <f t="shared" ref="K186:K195" si="151">J186/J$2</f>
        <v>6.0787878787878782</v>
      </c>
    </row>
    <row r="187" spans="1:11">
      <c r="A187" s="75" t="s">
        <v>142</v>
      </c>
      <c r="B187" s="136" t="s">
        <v>528</v>
      </c>
      <c r="D187" s="75" t="s">
        <v>529</v>
      </c>
      <c r="E187" s="75"/>
      <c r="F187" s="122">
        <v>17000</v>
      </c>
      <c r="G187" s="123">
        <f t="shared" si="150"/>
        <v>425000</v>
      </c>
      <c r="H187" s="124">
        <v>33000</v>
      </c>
      <c r="I187" s="125">
        <f t="shared" ref="I187:I195" si="152">H187/G187</f>
        <v>7.7647058823529416E-2</v>
      </c>
      <c r="J187" s="125">
        <f t="shared" ref="J187:J195" si="153">G187/H187</f>
        <v>12.878787878787879</v>
      </c>
      <c r="K187" s="126">
        <f t="shared" si="151"/>
        <v>6.0787878787878782</v>
      </c>
    </row>
    <row r="188" spans="1:11">
      <c r="A188" s="75" t="s">
        <v>142</v>
      </c>
      <c r="B188" s="136" t="s">
        <v>530</v>
      </c>
      <c r="D188" s="75" t="s">
        <v>531</v>
      </c>
      <c r="E188" s="75"/>
      <c r="F188" s="122">
        <v>17000</v>
      </c>
      <c r="G188" s="123">
        <f t="shared" si="150"/>
        <v>425000</v>
      </c>
      <c r="H188" s="124">
        <v>33000</v>
      </c>
      <c r="I188" s="125">
        <f t="shared" si="152"/>
        <v>7.7647058823529416E-2</v>
      </c>
      <c r="J188" s="125">
        <f t="shared" si="153"/>
        <v>12.878787878787879</v>
      </c>
      <c r="K188" s="126">
        <f t="shared" si="151"/>
        <v>6.0787878787878782</v>
      </c>
    </row>
    <row r="189" spans="1:11">
      <c r="A189" s="75" t="s">
        <v>142</v>
      </c>
      <c r="B189" s="136" t="s">
        <v>532</v>
      </c>
      <c r="D189" s="75" t="s">
        <v>533</v>
      </c>
      <c r="E189" s="75"/>
      <c r="F189" s="122">
        <v>17000</v>
      </c>
      <c r="G189" s="123">
        <f t="shared" si="150"/>
        <v>425000</v>
      </c>
      <c r="H189" s="124">
        <v>33000</v>
      </c>
      <c r="I189" s="125">
        <f t="shared" si="152"/>
        <v>7.7647058823529416E-2</v>
      </c>
      <c r="J189" s="125">
        <f t="shared" si="153"/>
        <v>12.878787878787879</v>
      </c>
      <c r="K189" s="126">
        <f t="shared" si="151"/>
        <v>6.0787878787878782</v>
      </c>
    </row>
    <row r="190" spans="1:11">
      <c r="A190" s="75" t="s">
        <v>142</v>
      </c>
      <c r="B190" s="136" t="s">
        <v>534</v>
      </c>
      <c r="D190" s="75" t="s">
        <v>535</v>
      </c>
      <c r="E190" s="75"/>
      <c r="F190" s="122">
        <v>17000</v>
      </c>
      <c r="G190" s="123">
        <f t="shared" si="150"/>
        <v>425000</v>
      </c>
      <c r="H190" s="124">
        <v>33000</v>
      </c>
      <c r="I190" s="125">
        <f t="shared" si="152"/>
        <v>7.7647058823529416E-2</v>
      </c>
      <c r="J190" s="125">
        <f t="shared" si="153"/>
        <v>12.878787878787879</v>
      </c>
      <c r="K190" s="126">
        <f t="shared" si="151"/>
        <v>6.0787878787878782</v>
      </c>
    </row>
    <row r="191" spans="1:11">
      <c r="A191" s="75" t="s">
        <v>142</v>
      </c>
      <c r="B191" s="136" t="s">
        <v>536</v>
      </c>
      <c r="D191" s="75" t="s">
        <v>537</v>
      </c>
      <c r="E191" s="75"/>
      <c r="F191" s="122">
        <v>17000</v>
      </c>
      <c r="G191" s="123">
        <f t="shared" si="150"/>
        <v>425000</v>
      </c>
      <c r="H191" s="124">
        <v>33000</v>
      </c>
      <c r="I191" s="125">
        <f t="shared" si="152"/>
        <v>7.7647058823529416E-2</v>
      </c>
      <c r="J191" s="125">
        <f t="shared" si="153"/>
        <v>12.878787878787879</v>
      </c>
      <c r="K191" s="126">
        <f t="shared" si="151"/>
        <v>6.0787878787878782</v>
      </c>
    </row>
    <row r="192" spans="1:11">
      <c r="A192" s="75" t="s">
        <v>142</v>
      </c>
      <c r="B192" s="136" t="s">
        <v>538</v>
      </c>
      <c r="D192" s="75" t="s">
        <v>539</v>
      </c>
      <c r="E192" s="75"/>
      <c r="F192" s="122">
        <v>17000</v>
      </c>
      <c r="G192" s="123">
        <f t="shared" si="150"/>
        <v>425000</v>
      </c>
      <c r="H192" s="124">
        <v>33000</v>
      </c>
      <c r="I192" s="125">
        <f t="shared" si="152"/>
        <v>7.7647058823529416E-2</v>
      </c>
      <c r="J192" s="125">
        <f t="shared" si="153"/>
        <v>12.878787878787879</v>
      </c>
      <c r="K192" s="126">
        <f t="shared" si="151"/>
        <v>6.0787878787878782</v>
      </c>
    </row>
    <row r="193" spans="1:11">
      <c r="A193" s="75" t="s">
        <v>142</v>
      </c>
      <c r="B193" s="136" t="s">
        <v>540</v>
      </c>
      <c r="D193" s="75" t="s">
        <v>541</v>
      </c>
      <c r="E193" s="75"/>
      <c r="F193" s="122">
        <v>17000</v>
      </c>
      <c r="G193" s="123">
        <f t="shared" si="150"/>
        <v>425000</v>
      </c>
      <c r="H193" s="124">
        <v>33000</v>
      </c>
      <c r="I193" s="125">
        <f t="shared" si="152"/>
        <v>7.7647058823529416E-2</v>
      </c>
      <c r="J193" s="125">
        <f t="shared" si="153"/>
        <v>12.878787878787879</v>
      </c>
      <c r="K193" s="126">
        <f t="shared" si="151"/>
        <v>6.0787878787878782</v>
      </c>
    </row>
    <row r="194" spans="1:11">
      <c r="A194" s="75" t="s">
        <v>142</v>
      </c>
      <c r="B194" s="136" t="s">
        <v>542</v>
      </c>
      <c r="D194" s="75" t="s">
        <v>543</v>
      </c>
      <c r="E194" s="75"/>
      <c r="F194" s="122">
        <v>17000</v>
      </c>
      <c r="G194" s="123">
        <f t="shared" si="150"/>
        <v>425000</v>
      </c>
      <c r="H194" s="124">
        <v>33000</v>
      </c>
      <c r="I194" s="125">
        <f t="shared" si="152"/>
        <v>7.7647058823529416E-2</v>
      </c>
      <c r="J194" s="125">
        <f t="shared" si="153"/>
        <v>12.878787878787879</v>
      </c>
      <c r="K194" s="126">
        <f t="shared" si="151"/>
        <v>6.0787878787878782</v>
      </c>
    </row>
    <row r="195" spans="1:11">
      <c r="A195" s="75" t="s">
        <v>142</v>
      </c>
      <c r="B195" s="136" t="s">
        <v>544</v>
      </c>
      <c r="D195" s="75" t="s">
        <v>545</v>
      </c>
      <c r="E195" s="75"/>
      <c r="F195" s="122">
        <v>17000</v>
      </c>
      <c r="G195" s="123">
        <f t="shared" si="150"/>
        <v>425000</v>
      </c>
      <c r="H195" s="124">
        <v>33000</v>
      </c>
      <c r="I195" s="125">
        <f t="shared" si="152"/>
        <v>7.7647058823529416E-2</v>
      </c>
      <c r="J195" s="125">
        <f t="shared" si="153"/>
        <v>12.878787878787879</v>
      </c>
      <c r="K195" s="126">
        <f t="shared" si="151"/>
        <v>6.0787878787878782</v>
      </c>
    </row>
    <row r="196" spans="1:11">
      <c r="G196" s="27">
        <f>SUM(G176:G195)</f>
        <v>7390000</v>
      </c>
      <c r="H196" s="14">
        <f>SUM(H176:H195)</f>
        <v>574200</v>
      </c>
    </row>
    <row r="197" spans="1:11">
      <c r="A197" s="1" t="s">
        <v>142</v>
      </c>
      <c r="B197" s="64" t="s">
        <v>566</v>
      </c>
      <c r="D197" s="17" t="s">
        <v>172</v>
      </c>
      <c r="E197" s="17"/>
      <c r="F197" s="102">
        <v>2800</v>
      </c>
      <c r="G197" s="103">
        <f>F197*25</f>
        <v>70000</v>
      </c>
      <c r="H197" s="104">
        <v>5500</v>
      </c>
      <c r="I197" s="105">
        <f>H197/G197</f>
        <v>7.857142857142857E-2</v>
      </c>
      <c r="J197" s="105">
        <f>G197/H197</f>
        <v>12.727272727272727</v>
      </c>
      <c r="K197" s="95">
        <f t="shared" ref="K197:K206" si="154">J197/J$2</f>
        <v>6.0072727272727269</v>
      </c>
    </row>
    <row r="198" spans="1:11">
      <c r="A198" s="1" t="s">
        <v>142</v>
      </c>
      <c r="B198" s="64" t="s">
        <v>167</v>
      </c>
      <c r="D198" s="17" t="s">
        <v>171</v>
      </c>
      <c r="E198" s="17"/>
      <c r="F198" s="102">
        <v>4000</v>
      </c>
      <c r="G198" s="103">
        <f t="shared" ref="G198" si="155">F198*25</f>
        <v>100000</v>
      </c>
      <c r="H198" s="104">
        <v>7700</v>
      </c>
      <c r="I198" s="105">
        <f>H198/G198</f>
        <v>7.6999999999999999E-2</v>
      </c>
      <c r="J198" s="105">
        <f>G198/H198</f>
        <v>12.987012987012987</v>
      </c>
      <c r="K198" s="95">
        <f t="shared" si="154"/>
        <v>6.1298701298701292</v>
      </c>
    </row>
    <row r="199" spans="1:11">
      <c r="A199" s="1" t="s">
        <v>142</v>
      </c>
      <c r="B199" s="64" t="s">
        <v>168</v>
      </c>
      <c r="D199" s="17" t="s">
        <v>173</v>
      </c>
      <c r="E199" s="17"/>
      <c r="F199" s="102">
        <v>5600</v>
      </c>
      <c r="G199" s="103">
        <f>F199*25</f>
        <v>140000</v>
      </c>
      <c r="H199" s="104">
        <v>11000</v>
      </c>
      <c r="I199" s="105">
        <f>H199/G199</f>
        <v>7.857142857142857E-2</v>
      </c>
      <c r="J199" s="105">
        <f>G199/H199</f>
        <v>12.727272727272727</v>
      </c>
      <c r="K199" s="95">
        <f t="shared" si="154"/>
        <v>6.0072727272727269</v>
      </c>
    </row>
    <row r="200" spans="1:11">
      <c r="A200" s="1" t="s">
        <v>142</v>
      </c>
      <c r="B200" s="64" t="s">
        <v>169</v>
      </c>
      <c r="D200" s="17" t="s">
        <v>174</v>
      </c>
      <c r="E200" s="17"/>
      <c r="F200" s="102">
        <v>11200</v>
      </c>
      <c r="G200" s="103">
        <f>F200*25</f>
        <v>280000</v>
      </c>
      <c r="H200" s="104">
        <v>22000</v>
      </c>
      <c r="I200" s="105">
        <f>H200/G200</f>
        <v>7.857142857142857E-2</v>
      </c>
      <c r="J200" s="105">
        <f>G200/H200</f>
        <v>12.727272727272727</v>
      </c>
      <c r="K200" s="95">
        <f t="shared" si="154"/>
        <v>6.0072727272727269</v>
      </c>
    </row>
    <row r="201" spans="1:11">
      <c r="A201" s="1" t="s">
        <v>142</v>
      </c>
      <c r="B201" s="64" t="s">
        <v>170</v>
      </c>
      <c r="D201" s="17" t="s">
        <v>175</v>
      </c>
      <c r="E201" s="17"/>
      <c r="F201" s="102">
        <v>17000</v>
      </c>
      <c r="G201" s="103">
        <f>F201*25</f>
        <v>425000</v>
      </c>
      <c r="H201" s="104">
        <v>33000</v>
      </c>
      <c r="I201" s="105">
        <f>H201/G201</f>
        <v>7.7647058823529416E-2</v>
      </c>
      <c r="J201" s="105">
        <f>G201/H201</f>
        <v>12.878787878787879</v>
      </c>
      <c r="K201" s="95">
        <f t="shared" si="154"/>
        <v>6.0787878787878782</v>
      </c>
    </row>
    <row r="202" spans="1:11">
      <c r="A202" s="1" t="s">
        <v>142</v>
      </c>
      <c r="B202" s="64" t="s">
        <v>178</v>
      </c>
      <c r="D202" s="17" t="s">
        <v>176</v>
      </c>
      <c r="E202" s="17"/>
      <c r="F202" s="102">
        <v>17000</v>
      </c>
      <c r="G202" s="103">
        <f t="shared" ref="G202:G206" si="156">F202*25</f>
        <v>425000</v>
      </c>
      <c r="H202" s="104">
        <v>33000</v>
      </c>
      <c r="I202" s="105">
        <f t="shared" ref="I202:I206" si="157">H202/G202</f>
        <v>7.7647058823529416E-2</v>
      </c>
      <c r="J202" s="105">
        <f t="shared" ref="J202:J206" si="158">G202/H202</f>
        <v>12.878787878787879</v>
      </c>
      <c r="K202" s="95">
        <f t="shared" si="154"/>
        <v>6.0787878787878782</v>
      </c>
    </row>
    <row r="203" spans="1:11">
      <c r="A203" s="1" t="s">
        <v>142</v>
      </c>
      <c r="B203" s="64" t="s">
        <v>179</v>
      </c>
      <c r="D203" s="17" t="s">
        <v>177</v>
      </c>
      <c r="E203" s="17"/>
      <c r="F203" s="102">
        <v>17000</v>
      </c>
      <c r="G203" s="103">
        <f t="shared" si="156"/>
        <v>425000</v>
      </c>
      <c r="H203" s="104">
        <v>33000</v>
      </c>
      <c r="I203" s="105">
        <f t="shared" si="157"/>
        <v>7.7647058823529416E-2</v>
      </c>
      <c r="J203" s="105">
        <f t="shared" si="158"/>
        <v>12.878787878787879</v>
      </c>
      <c r="K203" s="95">
        <f t="shared" si="154"/>
        <v>6.0787878787878782</v>
      </c>
    </row>
    <row r="204" spans="1:11">
      <c r="A204" s="1" t="s">
        <v>142</v>
      </c>
      <c r="B204" s="64" t="s">
        <v>180</v>
      </c>
      <c r="D204" s="17" t="s">
        <v>525</v>
      </c>
      <c r="E204" s="17"/>
      <c r="F204" s="102">
        <v>17000</v>
      </c>
      <c r="G204" s="103">
        <f t="shared" si="156"/>
        <v>425000</v>
      </c>
      <c r="H204" s="104">
        <v>33000</v>
      </c>
      <c r="I204" s="105">
        <f t="shared" si="157"/>
        <v>7.7647058823529416E-2</v>
      </c>
      <c r="J204" s="105">
        <f t="shared" si="158"/>
        <v>12.878787878787879</v>
      </c>
      <c r="K204" s="95">
        <f t="shared" si="154"/>
        <v>6.0787878787878782</v>
      </c>
    </row>
    <row r="205" spans="1:11">
      <c r="A205" s="1" t="s">
        <v>142</v>
      </c>
      <c r="B205" s="64" t="s">
        <v>520</v>
      </c>
      <c r="D205" s="17" t="s">
        <v>521</v>
      </c>
      <c r="E205" s="17"/>
      <c r="F205" s="102">
        <v>17000</v>
      </c>
      <c r="G205" s="103">
        <f t="shared" si="156"/>
        <v>425000</v>
      </c>
      <c r="H205" s="104">
        <v>33000</v>
      </c>
      <c r="I205" s="105">
        <f t="shared" si="157"/>
        <v>7.7647058823529416E-2</v>
      </c>
      <c r="J205" s="105">
        <f t="shared" si="158"/>
        <v>12.878787878787879</v>
      </c>
      <c r="K205" s="95">
        <f t="shared" si="154"/>
        <v>6.0787878787878782</v>
      </c>
    </row>
    <row r="206" spans="1:11">
      <c r="A206" s="1" t="s">
        <v>142</v>
      </c>
      <c r="B206" s="64" t="s">
        <v>522</v>
      </c>
      <c r="D206" s="17" t="s">
        <v>523</v>
      </c>
      <c r="E206" s="17"/>
      <c r="F206" s="102">
        <v>17000</v>
      </c>
      <c r="G206" s="103">
        <f t="shared" si="156"/>
        <v>425000</v>
      </c>
      <c r="H206" s="104">
        <v>33000</v>
      </c>
      <c r="I206" s="105">
        <f t="shared" si="157"/>
        <v>7.7647058823529416E-2</v>
      </c>
      <c r="J206" s="105">
        <f t="shared" si="158"/>
        <v>12.878787878787879</v>
      </c>
      <c r="K206" s="95">
        <f t="shared" si="154"/>
        <v>6.0787878787878782</v>
      </c>
    </row>
    <row r="207" spans="1:11">
      <c r="A207" s="75" t="s">
        <v>142</v>
      </c>
      <c r="B207" s="136" t="s">
        <v>546</v>
      </c>
      <c r="D207" s="75" t="s">
        <v>547</v>
      </c>
      <c r="E207" s="75"/>
      <c r="F207" s="122">
        <v>17000</v>
      </c>
      <c r="G207" s="123">
        <f t="shared" ref="G207:G216" si="159">F207*25</f>
        <v>425000</v>
      </c>
      <c r="H207" s="124">
        <v>33000</v>
      </c>
      <c r="I207" s="125">
        <f t="shared" ref="I207:I216" si="160">H207/G207</f>
        <v>7.7647058823529416E-2</v>
      </c>
      <c r="J207" s="125">
        <f t="shared" ref="J207:J216" si="161">G207/H207</f>
        <v>12.878787878787879</v>
      </c>
      <c r="K207" s="126">
        <f t="shared" ref="K207:K214" si="162">J207/J$2</f>
        <v>6.0787878787878782</v>
      </c>
    </row>
    <row r="208" spans="1:11">
      <c r="A208" s="75" t="s">
        <v>142</v>
      </c>
      <c r="B208" s="136" t="s">
        <v>548</v>
      </c>
      <c r="D208" s="75" t="s">
        <v>549</v>
      </c>
      <c r="E208" s="75"/>
      <c r="F208" s="122">
        <v>17000</v>
      </c>
      <c r="G208" s="123">
        <f t="shared" si="159"/>
        <v>425000</v>
      </c>
      <c r="H208" s="124">
        <v>33000</v>
      </c>
      <c r="I208" s="125">
        <f t="shared" si="160"/>
        <v>7.7647058823529416E-2</v>
      </c>
      <c r="J208" s="125">
        <f t="shared" si="161"/>
        <v>12.878787878787879</v>
      </c>
      <c r="K208" s="126">
        <f t="shared" si="162"/>
        <v>6.0787878787878782</v>
      </c>
    </row>
    <row r="209" spans="1:11">
      <c r="A209" s="75" t="s">
        <v>142</v>
      </c>
      <c r="B209" s="136" t="s">
        <v>550</v>
      </c>
      <c r="D209" s="75" t="s">
        <v>551</v>
      </c>
      <c r="E209" s="75"/>
      <c r="F209" s="122">
        <v>17000</v>
      </c>
      <c r="G209" s="123">
        <f t="shared" si="159"/>
        <v>425000</v>
      </c>
      <c r="H209" s="124">
        <v>33000</v>
      </c>
      <c r="I209" s="125">
        <f t="shared" si="160"/>
        <v>7.7647058823529416E-2</v>
      </c>
      <c r="J209" s="125">
        <f t="shared" si="161"/>
        <v>12.878787878787879</v>
      </c>
      <c r="K209" s="126">
        <f t="shared" si="162"/>
        <v>6.0787878787878782</v>
      </c>
    </row>
    <row r="210" spans="1:11">
      <c r="A210" s="75" t="s">
        <v>142</v>
      </c>
      <c r="B210" s="136" t="s">
        <v>552</v>
      </c>
      <c r="D210" s="75" t="s">
        <v>553</v>
      </c>
      <c r="E210" s="75"/>
      <c r="F210" s="122">
        <v>17000</v>
      </c>
      <c r="G210" s="123">
        <f t="shared" si="159"/>
        <v>425000</v>
      </c>
      <c r="H210" s="124">
        <v>33000</v>
      </c>
      <c r="I210" s="125">
        <f t="shared" si="160"/>
        <v>7.7647058823529416E-2</v>
      </c>
      <c r="J210" s="125">
        <f t="shared" si="161"/>
        <v>12.878787878787879</v>
      </c>
      <c r="K210" s="126">
        <f t="shared" si="162"/>
        <v>6.0787878787878782</v>
      </c>
    </row>
    <row r="211" spans="1:11">
      <c r="A211" s="75" t="s">
        <v>142</v>
      </c>
      <c r="B211" s="136" t="s">
        <v>554</v>
      </c>
      <c r="D211" s="75" t="s">
        <v>555</v>
      </c>
      <c r="E211" s="75"/>
      <c r="F211" s="122">
        <v>17000</v>
      </c>
      <c r="G211" s="123">
        <f t="shared" si="159"/>
        <v>425000</v>
      </c>
      <c r="H211" s="124">
        <v>33000</v>
      </c>
      <c r="I211" s="125">
        <f t="shared" si="160"/>
        <v>7.7647058823529416E-2</v>
      </c>
      <c r="J211" s="125">
        <f t="shared" si="161"/>
        <v>12.878787878787879</v>
      </c>
      <c r="K211" s="126">
        <f t="shared" si="162"/>
        <v>6.0787878787878782</v>
      </c>
    </row>
    <row r="212" spans="1:11">
      <c r="A212" s="75" t="s">
        <v>142</v>
      </c>
      <c r="B212" s="136" t="s">
        <v>556</v>
      </c>
      <c r="D212" s="75" t="s">
        <v>557</v>
      </c>
      <c r="E212" s="75"/>
      <c r="F212" s="122">
        <v>17000</v>
      </c>
      <c r="G212" s="123">
        <f t="shared" si="159"/>
        <v>425000</v>
      </c>
      <c r="H212" s="124">
        <v>33000</v>
      </c>
      <c r="I212" s="125">
        <f t="shared" si="160"/>
        <v>7.7647058823529416E-2</v>
      </c>
      <c r="J212" s="125">
        <f t="shared" si="161"/>
        <v>12.878787878787879</v>
      </c>
      <c r="K212" s="126">
        <f t="shared" si="162"/>
        <v>6.0787878787878782</v>
      </c>
    </row>
    <row r="213" spans="1:11">
      <c r="A213" s="75" t="s">
        <v>142</v>
      </c>
      <c r="B213" s="136" t="s">
        <v>558</v>
      </c>
      <c r="D213" s="75" t="s">
        <v>559</v>
      </c>
      <c r="E213" s="75"/>
      <c r="F213" s="122">
        <v>17000</v>
      </c>
      <c r="G213" s="123">
        <f t="shared" si="159"/>
        <v>425000</v>
      </c>
      <c r="H213" s="124">
        <v>33000</v>
      </c>
      <c r="I213" s="125">
        <f t="shared" si="160"/>
        <v>7.7647058823529416E-2</v>
      </c>
      <c r="J213" s="125">
        <f t="shared" si="161"/>
        <v>12.878787878787879</v>
      </c>
      <c r="K213" s="126">
        <f t="shared" si="162"/>
        <v>6.0787878787878782</v>
      </c>
    </row>
    <row r="214" spans="1:11">
      <c r="A214" s="75" t="s">
        <v>142</v>
      </c>
      <c r="B214" s="136" t="s">
        <v>560</v>
      </c>
      <c r="D214" s="75" t="s">
        <v>561</v>
      </c>
      <c r="E214" s="75"/>
      <c r="F214" s="122">
        <v>17000</v>
      </c>
      <c r="G214" s="123">
        <f t="shared" si="159"/>
        <v>425000</v>
      </c>
      <c r="H214" s="124">
        <v>33000</v>
      </c>
      <c r="I214" s="125">
        <f t="shared" si="160"/>
        <v>7.7647058823529416E-2</v>
      </c>
      <c r="J214" s="125">
        <f t="shared" si="161"/>
        <v>12.878787878787879</v>
      </c>
      <c r="K214" s="126">
        <f t="shared" si="162"/>
        <v>6.0787878787878782</v>
      </c>
    </row>
    <row r="215" spans="1:11">
      <c r="A215" s="75" t="s">
        <v>142</v>
      </c>
      <c r="B215" s="136" t="s">
        <v>562</v>
      </c>
      <c r="D215" s="75" t="s">
        <v>563</v>
      </c>
      <c r="E215" s="75"/>
      <c r="F215" s="122">
        <v>17000</v>
      </c>
      <c r="G215" s="123">
        <f t="shared" si="159"/>
        <v>425000</v>
      </c>
      <c r="H215" s="124">
        <v>33000</v>
      </c>
      <c r="I215" s="125">
        <f t="shared" si="160"/>
        <v>7.7647058823529416E-2</v>
      </c>
      <c r="J215" s="125">
        <f t="shared" si="161"/>
        <v>12.878787878787879</v>
      </c>
      <c r="K215" s="126">
        <f>J215/J$2</f>
        <v>6.0787878787878782</v>
      </c>
    </row>
    <row r="216" spans="1:11">
      <c r="A216" s="75" t="s">
        <v>142</v>
      </c>
      <c r="B216" s="136" t="s">
        <v>564</v>
      </c>
      <c r="D216" s="75" t="s">
        <v>565</v>
      </c>
      <c r="E216" s="75"/>
      <c r="F216" s="122">
        <v>17000</v>
      </c>
      <c r="G216" s="123">
        <f t="shared" si="159"/>
        <v>425000</v>
      </c>
      <c r="H216" s="124">
        <v>33000</v>
      </c>
      <c r="I216" s="125">
        <f t="shared" si="160"/>
        <v>7.7647058823529416E-2</v>
      </c>
      <c r="J216" s="125">
        <f t="shared" si="161"/>
        <v>12.878787878787879</v>
      </c>
      <c r="K216" s="126">
        <f>J216/J$2</f>
        <v>6.0787878787878782</v>
      </c>
    </row>
    <row r="217" spans="1:11">
      <c r="G217" s="27">
        <f>SUM(G197:G216)</f>
        <v>7390000</v>
      </c>
      <c r="H217" s="14">
        <f>SUM(H197:H216)</f>
        <v>574200</v>
      </c>
    </row>
    <row r="218" spans="1:11">
      <c r="A218" s="1" t="s">
        <v>142</v>
      </c>
      <c r="B218" s="64" t="s">
        <v>510</v>
      </c>
      <c r="D218" s="17" t="s">
        <v>568</v>
      </c>
      <c r="E218" s="17"/>
      <c r="F218" s="102">
        <v>2800</v>
      </c>
      <c r="G218" s="103">
        <f>F218*25</f>
        <v>70000</v>
      </c>
      <c r="H218" s="104">
        <v>5500</v>
      </c>
      <c r="I218" s="105">
        <f>H218/G218</f>
        <v>7.857142857142857E-2</v>
      </c>
      <c r="J218" s="105">
        <f>G218/H218</f>
        <v>12.727272727272727</v>
      </c>
      <c r="K218" s="95">
        <f t="shared" ref="K218:K232" si="163">J218/J$2</f>
        <v>6.0072727272727269</v>
      </c>
    </row>
    <row r="219" spans="1:11">
      <c r="A219" s="1" t="s">
        <v>142</v>
      </c>
      <c r="B219" s="64" t="s">
        <v>511</v>
      </c>
      <c r="D219" s="17" t="s">
        <v>568</v>
      </c>
      <c r="E219" s="17"/>
      <c r="F219" s="102">
        <v>4000</v>
      </c>
      <c r="G219" s="103">
        <f t="shared" ref="G219" si="164">F219*25</f>
        <v>100000</v>
      </c>
      <c r="H219" s="104">
        <v>7700</v>
      </c>
      <c r="I219" s="105">
        <f>H219/G219</f>
        <v>7.6999999999999999E-2</v>
      </c>
      <c r="J219" s="105">
        <f>G219/H219</f>
        <v>12.987012987012987</v>
      </c>
      <c r="K219" s="95">
        <f t="shared" si="163"/>
        <v>6.1298701298701292</v>
      </c>
    </row>
    <row r="220" spans="1:11">
      <c r="A220" s="1" t="s">
        <v>142</v>
      </c>
      <c r="B220" s="64" t="s">
        <v>512</v>
      </c>
      <c r="D220" s="17" t="s">
        <v>567</v>
      </c>
      <c r="E220" s="17"/>
      <c r="F220" s="102">
        <v>5600</v>
      </c>
      <c r="G220" s="103">
        <f>F220*25</f>
        <v>140000</v>
      </c>
      <c r="H220" s="104">
        <v>11000</v>
      </c>
      <c r="I220" s="105">
        <f>H220/G220</f>
        <v>7.857142857142857E-2</v>
      </c>
      <c r="J220" s="105">
        <f>G220/H220</f>
        <v>12.727272727272727</v>
      </c>
      <c r="K220" s="95">
        <f t="shared" si="163"/>
        <v>6.0072727272727269</v>
      </c>
    </row>
    <row r="221" spans="1:11">
      <c r="A221" s="1" t="s">
        <v>142</v>
      </c>
      <c r="B221" s="64" t="s">
        <v>513</v>
      </c>
      <c r="D221" s="17" t="s">
        <v>567</v>
      </c>
      <c r="E221" s="17"/>
      <c r="F221" s="102">
        <v>11200</v>
      </c>
      <c r="G221" s="103">
        <f>F221*25</f>
        <v>280000</v>
      </c>
      <c r="H221" s="104">
        <v>22000</v>
      </c>
      <c r="I221" s="105">
        <f>H221/G221</f>
        <v>7.857142857142857E-2</v>
      </c>
      <c r="J221" s="105">
        <f>G221/H221</f>
        <v>12.727272727272727</v>
      </c>
      <c r="K221" s="95">
        <f t="shared" si="163"/>
        <v>6.0072727272727269</v>
      </c>
    </row>
    <row r="222" spans="1:11">
      <c r="A222" s="1" t="s">
        <v>142</v>
      </c>
      <c r="B222" s="64" t="s">
        <v>514</v>
      </c>
      <c r="D222" s="17" t="s">
        <v>567</v>
      </c>
      <c r="E222" s="17"/>
      <c r="F222" s="102">
        <v>17000</v>
      </c>
      <c r="G222" s="103">
        <f>F222*25</f>
        <v>425000</v>
      </c>
      <c r="H222" s="104">
        <v>33000</v>
      </c>
      <c r="I222" s="105">
        <f>H222/G222</f>
        <v>7.7647058823529416E-2</v>
      </c>
      <c r="J222" s="105">
        <f>G222/H222</f>
        <v>12.878787878787879</v>
      </c>
      <c r="K222" s="95">
        <f t="shared" si="163"/>
        <v>6.0787878787878782</v>
      </c>
    </row>
    <row r="223" spans="1:11">
      <c r="A223" s="1" t="s">
        <v>142</v>
      </c>
      <c r="B223" s="64" t="s">
        <v>515</v>
      </c>
      <c r="D223" s="17" t="s">
        <v>567</v>
      </c>
      <c r="E223" s="17"/>
      <c r="F223" s="102">
        <v>17000</v>
      </c>
      <c r="G223" s="103">
        <f t="shared" ref="G223:G232" si="165">F223*25</f>
        <v>425000</v>
      </c>
      <c r="H223" s="104">
        <v>33000</v>
      </c>
      <c r="I223" s="105">
        <f t="shared" ref="I223:I232" si="166">H223/G223</f>
        <v>7.7647058823529416E-2</v>
      </c>
      <c r="J223" s="105">
        <f t="shared" ref="J223:J232" si="167">G223/H223</f>
        <v>12.878787878787879</v>
      </c>
      <c r="K223" s="95">
        <f t="shared" si="163"/>
        <v>6.0787878787878782</v>
      </c>
    </row>
    <row r="224" spans="1:11">
      <c r="A224" s="1" t="s">
        <v>142</v>
      </c>
      <c r="B224" s="64" t="s">
        <v>516</v>
      </c>
      <c r="D224" s="17" t="s">
        <v>567</v>
      </c>
      <c r="E224" s="17"/>
      <c r="F224" s="102">
        <v>17000</v>
      </c>
      <c r="G224" s="103">
        <f t="shared" si="165"/>
        <v>425000</v>
      </c>
      <c r="H224" s="104">
        <v>33000</v>
      </c>
      <c r="I224" s="105">
        <f t="shared" si="166"/>
        <v>7.7647058823529416E-2</v>
      </c>
      <c r="J224" s="105">
        <f t="shared" si="167"/>
        <v>12.878787878787879</v>
      </c>
      <c r="K224" s="95">
        <f t="shared" si="163"/>
        <v>6.0787878787878782</v>
      </c>
    </row>
    <row r="225" spans="1:11">
      <c r="A225" s="1" t="s">
        <v>142</v>
      </c>
      <c r="B225" s="64" t="s">
        <v>517</v>
      </c>
      <c r="D225" s="17" t="s">
        <v>567</v>
      </c>
      <c r="E225" s="17"/>
      <c r="F225" s="102">
        <v>17000</v>
      </c>
      <c r="G225" s="103">
        <f t="shared" si="165"/>
        <v>425000</v>
      </c>
      <c r="H225" s="104">
        <v>33000</v>
      </c>
      <c r="I225" s="105">
        <f t="shared" si="166"/>
        <v>7.7647058823529416E-2</v>
      </c>
      <c r="J225" s="105">
        <f t="shared" si="167"/>
        <v>12.878787878787879</v>
      </c>
      <c r="K225" s="95">
        <f t="shared" si="163"/>
        <v>6.0787878787878782</v>
      </c>
    </row>
    <row r="226" spans="1:11">
      <c r="A226" s="1" t="s">
        <v>142</v>
      </c>
      <c r="B226" s="64" t="s">
        <v>518</v>
      </c>
      <c r="D226" s="17" t="s">
        <v>567</v>
      </c>
      <c r="E226" s="17"/>
      <c r="F226" s="102">
        <v>17000</v>
      </c>
      <c r="G226" s="103">
        <f t="shared" si="165"/>
        <v>425000</v>
      </c>
      <c r="H226" s="104">
        <v>33000</v>
      </c>
      <c r="I226" s="105">
        <f t="shared" si="166"/>
        <v>7.7647058823529416E-2</v>
      </c>
      <c r="J226" s="105">
        <f t="shared" si="167"/>
        <v>12.878787878787879</v>
      </c>
      <c r="K226" s="95">
        <f t="shared" si="163"/>
        <v>6.0787878787878782</v>
      </c>
    </row>
    <row r="227" spans="1:11">
      <c r="A227" s="1" t="s">
        <v>142</v>
      </c>
      <c r="B227" s="64" t="s">
        <v>519</v>
      </c>
      <c r="D227" s="17" t="s">
        <v>567</v>
      </c>
      <c r="E227" s="17"/>
      <c r="F227" s="102">
        <v>17000</v>
      </c>
      <c r="G227" s="103">
        <f t="shared" si="165"/>
        <v>425000</v>
      </c>
      <c r="H227" s="104">
        <v>33000</v>
      </c>
      <c r="I227" s="105">
        <f t="shared" si="166"/>
        <v>7.7647058823529416E-2</v>
      </c>
      <c r="J227" s="105">
        <f t="shared" si="167"/>
        <v>12.878787878787879</v>
      </c>
      <c r="K227" s="95">
        <f t="shared" si="163"/>
        <v>6.0787878787878782</v>
      </c>
    </row>
    <row r="228" spans="1:11">
      <c r="A228" s="1" t="s">
        <v>142</v>
      </c>
      <c r="B228" s="64" t="s">
        <v>569</v>
      </c>
      <c r="D228" s="17" t="s">
        <v>567</v>
      </c>
      <c r="E228" s="17"/>
      <c r="F228" s="102">
        <v>17000</v>
      </c>
      <c r="G228" s="103">
        <f t="shared" si="165"/>
        <v>425000</v>
      </c>
      <c r="H228" s="104">
        <v>33000</v>
      </c>
      <c r="I228" s="105">
        <f t="shared" si="166"/>
        <v>7.7647058823529416E-2</v>
      </c>
      <c r="J228" s="105">
        <f t="shared" si="167"/>
        <v>12.878787878787879</v>
      </c>
      <c r="K228" s="95">
        <f t="shared" si="163"/>
        <v>6.0787878787878782</v>
      </c>
    </row>
    <row r="229" spans="1:11">
      <c r="A229" s="1" t="s">
        <v>142</v>
      </c>
      <c r="B229" s="64" t="s">
        <v>570</v>
      </c>
      <c r="D229" s="17" t="s">
        <v>567</v>
      </c>
      <c r="E229" s="17"/>
      <c r="F229" s="102">
        <v>17000</v>
      </c>
      <c r="G229" s="103">
        <f t="shared" si="165"/>
        <v>425000</v>
      </c>
      <c r="H229" s="104">
        <v>33000</v>
      </c>
      <c r="I229" s="105">
        <f t="shared" si="166"/>
        <v>7.7647058823529416E-2</v>
      </c>
      <c r="J229" s="105">
        <f t="shared" si="167"/>
        <v>12.878787878787879</v>
      </c>
      <c r="K229" s="95">
        <f t="shared" si="163"/>
        <v>6.0787878787878782</v>
      </c>
    </row>
    <row r="230" spans="1:11">
      <c r="A230" s="1" t="s">
        <v>142</v>
      </c>
      <c r="B230" s="64" t="s">
        <v>571</v>
      </c>
      <c r="D230" s="17" t="s">
        <v>567</v>
      </c>
      <c r="E230" s="17"/>
      <c r="F230" s="102">
        <v>17000</v>
      </c>
      <c r="G230" s="103">
        <f t="shared" si="165"/>
        <v>425000</v>
      </c>
      <c r="H230" s="104">
        <v>33000</v>
      </c>
      <c r="I230" s="105">
        <f t="shared" si="166"/>
        <v>7.7647058823529416E-2</v>
      </c>
      <c r="J230" s="105">
        <f t="shared" si="167"/>
        <v>12.878787878787879</v>
      </c>
      <c r="K230" s="95">
        <f t="shared" si="163"/>
        <v>6.0787878787878782</v>
      </c>
    </row>
    <row r="231" spans="1:11">
      <c r="A231" s="1" t="s">
        <v>142</v>
      </c>
      <c r="B231" s="64" t="s">
        <v>572</v>
      </c>
      <c r="D231" s="17" t="s">
        <v>567</v>
      </c>
      <c r="E231" s="17"/>
      <c r="F231" s="102">
        <v>17000</v>
      </c>
      <c r="G231" s="103">
        <f t="shared" si="165"/>
        <v>425000</v>
      </c>
      <c r="H231" s="104">
        <v>33000</v>
      </c>
      <c r="I231" s="105">
        <f t="shared" si="166"/>
        <v>7.7647058823529416E-2</v>
      </c>
      <c r="J231" s="105">
        <f t="shared" si="167"/>
        <v>12.878787878787879</v>
      </c>
      <c r="K231" s="95">
        <f t="shared" si="163"/>
        <v>6.0787878787878782</v>
      </c>
    </row>
    <row r="232" spans="1:11">
      <c r="A232" s="1" t="s">
        <v>142</v>
      </c>
      <c r="B232" s="64" t="s">
        <v>573</v>
      </c>
      <c r="D232" s="17" t="s">
        <v>567</v>
      </c>
      <c r="E232" s="17"/>
      <c r="F232" s="102">
        <v>17000</v>
      </c>
      <c r="G232" s="103">
        <f t="shared" si="165"/>
        <v>425000</v>
      </c>
      <c r="H232" s="104">
        <v>33000</v>
      </c>
      <c r="I232" s="105">
        <f t="shared" si="166"/>
        <v>7.7647058823529416E-2</v>
      </c>
      <c r="J232" s="105">
        <f t="shared" si="167"/>
        <v>12.878787878787879</v>
      </c>
      <c r="K232" s="95">
        <f t="shared" si="163"/>
        <v>6.0787878787878782</v>
      </c>
    </row>
    <row r="233" spans="1:11">
      <c r="B233" s="13"/>
      <c r="F233" s="30"/>
      <c r="G233" s="26"/>
      <c r="H233" s="9"/>
      <c r="I233" s="6"/>
      <c r="J233" s="6"/>
    </row>
    <row r="234" spans="1:11">
      <c r="A234" s="1" t="s">
        <v>142</v>
      </c>
      <c r="B234" s="64" t="s">
        <v>500</v>
      </c>
      <c r="C234" s="106" t="s">
        <v>575</v>
      </c>
      <c r="D234" s="17" t="s">
        <v>574</v>
      </c>
      <c r="E234" s="17"/>
      <c r="F234" s="102">
        <v>2800</v>
      </c>
      <c r="G234" s="103">
        <f>F234*25</f>
        <v>70000</v>
      </c>
      <c r="H234" s="104">
        <v>5500</v>
      </c>
      <c r="I234" s="105">
        <f>H234/G234</f>
        <v>7.857142857142857E-2</v>
      </c>
      <c r="J234" s="105">
        <f>G234/H234</f>
        <v>12.727272727272727</v>
      </c>
      <c r="K234" s="95">
        <f t="shared" ref="K234:K243" si="168">J234/J$2</f>
        <v>6.0072727272727269</v>
      </c>
    </row>
    <row r="235" spans="1:11">
      <c r="A235" s="1" t="s">
        <v>142</v>
      </c>
      <c r="B235" s="64" t="s">
        <v>501</v>
      </c>
      <c r="C235" s="106" t="s">
        <v>575</v>
      </c>
      <c r="D235" s="17" t="s">
        <v>574</v>
      </c>
      <c r="E235" s="17"/>
      <c r="F235" s="102">
        <v>4000</v>
      </c>
      <c r="G235" s="103">
        <f t="shared" ref="G235" si="169">F235*25</f>
        <v>100000</v>
      </c>
      <c r="H235" s="104">
        <v>7700</v>
      </c>
      <c r="I235" s="105">
        <f>H235/G235</f>
        <v>7.6999999999999999E-2</v>
      </c>
      <c r="J235" s="105">
        <f>G235/H235</f>
        <v>12.987012987012987</v>
      </c>
      <c r="K235" s="95">
        <f t="shared" si="168"/>
        <v>6.1298701298701292</v>
      </c>
    </row>
    <row r="236" spans="1:11">
      <c r="A236" s="1" t="s">
        <v>142</v>
      </c>
      <c r="B236" s="64" t="s">
        <v>502</v>
      </c>
      <c r="C236" s="106" t="s">
        <v>575</v>
      </c>
      <c r="D236" s="17" t="s">
        <v>574</v>
      </c>
      <c r="E236" s="17"/>
      <c r="F236" s="102">
        <v>5600</v>
      </c>
      <c r="G236" s="103">
        <f>F236*25</f>
        <v>140000</v>
      </c>
      <c r="H236" s="104">
        <v>11000</v>
      </c>
      <c r="I236" s="105">
        <f>H236/G236</f>
        <v>7.857142857142857E-2</v>
      </c>
      <c r="J236" s="105">
        <f>G236/H236</f>
        <v>12.727272727272727</v>
      </c>
      <c r="K236" s="95">
        <f t="shared" si="168"/>
        <v>6.0072727272727269</v>
      </c>
    </row>
    <row r="237" spans="1:11">
      <c r="A237" s="1" t="s">
        <v>142</v>
      </c>
      <c r="B237" s="64" t="s">
        <v>503</v>
      </c>
      <c r="C237" s="106" t="s">
        <v>575</v>
      </c>
      <c r="D237" s="17" t="s">
        <v>574</v>
      </c>
      <c r="E237" s="17"/>
      <c r="F237" s="102">
        <v>11200</v>
      </c>
      <c r="G237" s="103">
        <f>F237*25</f>
        <v>280000</v>
      </c>
      <c r="H237" s="104">
        <v>22000</v>
      </c>
      <c r="I237" s="105">
        <f>H237/G237</f>
        <v>7.857142857142857E-2</v>
      </c>
      <c r="J237" s="105">
        <f>G237/H237</f>
        <v>12.727272727272727</v>
      </c>
      <c r="K237" s="95">
        <f t="shared" si="168"/>
        <v>6.0072727272727269</v>
      </c>
    </row>
    <row r="238" spans="1:11">
      <c r="A238" s="1" t="s">
        <v>142</v>
      </c>
      <c r="B238" s="64" t="s">
        <v>504</v>
      </c>
      <c r="C238" s="106" t="s">
        <v>575</v>
      </c>
      <c r="D238" s="17" t="s">
        <v>574</v>
      </c>
      <c r="E238" s="17"/>
      <c r="F238" s="102">
        <v>17000</v>
      </c>
      <c r="G238" s="103">
        <f>F238*25</f>
        <v>425000</v>
      </c>
      <c r="H238" s="104">
        <v>33000</v>
      </c>
      <c r="I238" s="105">
        <f>H238/G238</f>
        <v>7.7647058823529416E-2</v>
      </c>
      <c r="J238" s="105">
        <f>G238/H238</f>
        <v>12.878787878787879</v>
      </c>
      <c r="K238" s="95">
        <f t="shared" si="168"/>
        <v>6.0787878787878782</v>
      </c>
    </row>
    <row r="239" spans="1:11">
      <c r="A239" s="1" t="s">
        <v>142</v>
      </c>
      <c r="B239" s="64" t="s">
        <v>505</v>
      </c>
      <c r="C239" s="106" t="s">
        <v>575</v>
      </c>
      <c r="D239" s="17" t="s">
        <v>574</v>
      </c>
      <c r="E239" s="17"/>
      <c r="F239" s="102">
        <v>17000</v>
      </c>
      <c r="G239" s="103">
        <f t="shared" ref="G239:G243" si="170">F239*25</f>
        <v>425000</v>
      </c>
      <c r="H239" s="104">
        <v>33000</v>
      </c>
      <c r="I239" s="105">
        <f t="shared" ref="I239:I243" si="171">H239/G239</f>
        <v>7.7647058823529416E-2</v>
      </c>
      <c r="J239" s="105">
        <f t="shared" ref="J239:J243" si="172">G239/H239</f>
        <v>12.878787878787879</v>
      </c>
      <c r="K239" s="95">
        <f t="shared" si="168"/>
        <v>6.0787878787878782</v>
      </c>
    </row>
    <row r="240" spans="1:11">
      <c r="A240" s="1" t="s">
        <v>142</v>
      </c>
      <c r="B240" s="64" t="s">
        <v>506</v>
      </c>
      <c r="C240" s="106" t="s">
        <v>575</v>
      </c>
      <c r="D240" s="17" t="s">
        <v>574</v>
      </c>
      <c r="E240" s="17"/>
      <c r="F240" s="102">
        <v>17000</v>
      </c>
      <c r="G240" s="103">
        <f t="shared" si="170"/>
        <v>425000</v>
      </c>
      <c r="H240" s="104">
        <v>33000</v>
      </c>
      <c r="I240" s="105">
        <f t="shared" si="171"/>
        <v>7.7647058823529416E-2</v>
      </c>
      <c r="J240" s="105">
        <f t="shared" si="172"/>
        <v>12.878787878787879</v>
      </c>
      <c r="K240" s="95">
        <f t="shared" si="168"/>
        <v>6.0787878787878782</v>
      </c>
    </row>
    <row r="241" spans="1:11">
      <c r="A241" s="1" t="s">
        <v>142</v>
      </c>
      <c r="B241" s="64" t="s">
        <v>509</v>
      </c>
      <c r="C241" s="106" t="s">
        <v>575</v>
      </c>
      <c r="D241" s="17" t="s">
        <v>574</v>
      </c>
      <c r="E241" s="17"/>
      <c r="F241" s="102">
        <v>17000</v>
      </c>
      <c r="G241" s="103">
        <f t="shared" si="170"/>
        <v>425000</v>
      </c>
      <c r="H241" s="104">
        <v>33000</v>
      </c>
      <c r="I241" s="105">
        <f t="shared" si="171"/>
        <v>7.7647058823529416E-2</v>
      </c>
      <c r="J241" s="105">
        <f t="shared" si="172"/>
        <v>12.878787878787879</v>
      </c>
      <c r="K241" s="95">
        <f t="shared" si="168"/>
        <v>6.0787878787878782</v>
      </c>
    </row>
    <row r="242" spans="1:11">
      <c r="A242" s="1" t="s">
        <v>142</v>
      </c>
      <c r="B242" s="64" t="s">
        <v>507</v>
      </c>
      <c r="C242" s="106" t="s">
        <v>575</v>
      </c>
      <c r="D242" s="17" t="s">
        <v>574</v>
      </c>
      <c r="E242" s="17"/>
      <c r="F242" s="102">
        <v>17000</v>
      </c>
      <c r="G242" s="103">
        <f t="shared" si="170"/>
        <v>425000</v>
      </c>
      <c r="H242" s="104">
        <v>33000</v>
      </c>
      <c r="I242" s="105">
        <f t="shared" si="171"/>
        <v>7.7647058823529416E-2</v>
      </c>
      <c r="J242" s="105">
        <f t="shared" si="172"/>
        <v>12.878787878787879</v>
      </c>
      <c r="K242" s="95">
        <f t="shared" si="168"/>
        <v>6.0787878787878782</v>
      </c>
    </row>
    <row r="243" spans="1:11">
      <c r="A243" s="1" t="s">
        <v>142</v>
      </c>
      <c r="B243" s="64" t="s">
        <v>508</v>
      </c>
      <c r="C243" s="106" t="s">
        <v>575</v>
      </c>
      <c r="D243" s="17" t="s">
        <v>574</v>
      </c>
      <c r="E243" s="17"/>
      <c r="F243" s="102">
        <v>17000</v>
      </c>
      <c r="G243" s="103">
        <f t="shared" si="170"/>
        <v>425000</v>
      </c>
      <c r="H243" s="104">
        <v>33000</v>
      </c>
      <c r="I243" s="105">
        <f t="shared" si="171"/>
        <v>7.7647058823529416E-2</v>
      </c>
      <c r="J243" s="105">
        <f t="shared" si="172"/>
        <v>12.878787878787879</v>
      </c>
      <c r="K243" s="95">
        <f t="shared" si="168"/>
        <v>6.0787878787878782</v>
      </c>
    </row>
    <row r="244" spans="1:11">
      <c r="H244" s="14">
        <f>SUM(H234:H243)</f>
        <v>244200</v>
      </c>
    </row>
    <row r="245" spans="1:11" s="143" customFormat="1">
      <c r="B245" s="144" t="s">
        <v>148</v>
      </c>
      <c r="C245" s="145"/>
      <c r="F245" s="34"/>
      <c r="G245" s="35"/>
      <c r="K245" s="67"/>
    </row>
    <row r="246" spans="1:11">
      <c r="A246" s="1" t="s">
        <v>194</v>
      </c>
      <c r="B246" s="44" t="s">
        <v>582</v>
      </c>
      <c r="D246" s="157" t="s">
        <v>577</v>
      </c>
      <c r="E246" s="111"/>
      <c r="F246" s="102">
        <v>1000000</v>
      </c>
      <c r="G246" s="103">
        <f>F246</f>
        <v>1000000</v>
      </c>
      <c r="H246" s="104">
        <v>19800</v>
      </c>
      <c r="I246" s="105">
        <f t="shared" ref="I246" si="173">H246/G246</f>
        <v>1.9800000000000002E-2</v>
      </c>
      <c r="J246" s="105">
        <f t="shared" ref="J246" si="174">G246/H246</f>
        <v>50.505050505050505</v>
      </c>
      <c r="K246" s="95">
        <f>J246/J$2</f>
        <v>23.838383838383837</v>
      </c>
    </row>
    <row r="247" spans="1:11">
      <c r="B247" s="1" t="s">
        <v>583</v>
      </c>
      <c r="D247" s="158"/>
      <c r="E247" s="112"/>
      <c r="F247" s="30"/>
      <c r="G247" s="26"/>
      <c r="H247" s="9"/>
      <c r="I247" s="6"/>
      <c r="J247" s="6"/>
    </row>
    <row r="248" spans="1:11">
      <c r="D248" s="158"/>
      <c r="E248" s="112"/>
      <c r="F248" s="30"/>
      <c r="G248" s="26"/>
      <c r="H248" s="9"/>
      <c r="I248" s="6"/>
      <c r="J248" s="6"/>
    </row>
    <row r="249" spans="1:11">
      <c r="D249" s="106"/>
      <c r="E249" s="106"/>
    </row>
    <row r="250" spans="1:11">
      <c r="A250" s="1" t="s">
        <v>146</v>
      </c>
      <c r="B250" s="44" t="s">
        <v>579</v>
      </c>
      <c r="D250" s="159" t="s">
        <v>578</v>
      </c>
      <c r="E250" s="113"/>
      <c r="F250" s="102">
        <v>360000</v>
      </c>
      <c r="G250" s="103">
        <f>F250</f>
        <v>360000</v>
      </c>
      <c r="H250" s="104">
        <v>6600</v>
      </c>
      <c r="I250" s="105">
        <f t="shared" ref="I250" si="175">H250/G250</f>
        <v>1.8333333333333333E-2</v>
      </c>
      <c r="J250" s="105">
        <f t="shared" ref="J250" si="176">G250/H250</f>
        <v>54.545454545454547</v>
      </c>
      <c r="K250" s="95">
        <f>J250/J$2</f>
        <v>25.745454545454546</v>
      </c>
    </row>
    <row r="251" spans="1:11">
      <c r="B251" s="1" t="s">
        <v>581</v>
      </c>
      <c r="D251" s="160"/>
      <c r="E251" s="114"/>
    </row>
    <row r="252" spans="1:11">
      <c r="D252" s="160"/>
      <c r="E252" s="114"/>
    </row>
    <row r="253" spans="1:11" ht="13.5" customHeight="1">
      <c r="D253" s="161"/>
      <c r="E253" s="115"/>
    </row>
    <row r="254" spans="1:11">
      <c r="D254" s="106"/>
      <c r="E254" s="106"/>
    </row>
    <row r="255" spans="1:11" ht="16.5" customHeight="1">
      <c r="A255" s="1" t="s">
        <v>146</v>
      </c>
      <c r="B255" s="44" t="s">
        <v>580</v>
      </c>
      <c r="D255" s="159" t="s">
        <v>576</v>
      </c>
      <c r="E255" s="113"/>
      <c r="F255" s="102">
        <v>400000</v>
      </c>
      <c r="G255" s="103">
        <f>F255</f>
        <v>400000</v>
      </c>
      <c r="H255" s="104">
        <v>6600</v>
      </c>
      <c r="I255" s="105">
        <f t="shared" ref="I255" si="177">H255/G255</f>
        <v>1.6500000000000001E-2</v>
      </c>
      <c r="J255" s="105">
        <f t="shared" ref="J255" si="178">G255/H255</f>
        <v>60.606060606060609</v>
      </c>
      <c r="K255" s="95">
        <f>J255/J$2</f>
        <v>28.606060606060606</v>
      </c>
    </row>
    <row r="256" spans="1:11">
      <c r="B256" s="1" t="s">
        <v>581</v>
      </c>
      <c r="D256" s="160"/>
      <c r="E256" s="114"/>
    </row>
    <row r="257" spans="1:11">
      <c r="D257" s="160"/>
      <c r="E257" s="114"/>
    </row>
    <row r="258" spans="1:11">
      <c r="D258" s="161"/>
      <c r="E258" s="115"/>
    </row>
    <row r="260" spans="1:11" s="143" customFormat="1">
      <c r="B260" s="144" t="s">
        <v>185</v>
      </c>
      <c r="C260" s="145"/>
      <c r="F260" s="34"/>
      <c r="G260" s="35"/>
      <c r="K260" s="67"/>
    </row>
    <row r="261" spans="1:11">
      <c r="B261" s="36" t="s">
        <v>351</v>
      </c>
      <c r="C261" s="11"/>
      <c r="D261" s="40"/>
      <c r="E261" s="40"/>
      <c r="F261" s="30"/>
      <c r="G261" s="26"/>
    </row>
    <row r="262" spans="1:11">
      <c r="A262" s="1" t="s">
        <v>142</v>
      </c>
      <c r="B262" s="44" t="s">
        <v>219</v>
      </c>
      <c r="C262" s="13" t="s">
        <v>240</v>
      </c>
      <c r="D262" s="116" t="s">
        <v>48</v>
      </c>
      <c r="E262" s="116"/>
      <c r="F262" s="117">
        <v>80000</v>
      </c>
      <c r="G262" s="118">
        <f t="shared" ref="G262:G281" si="179">F262</f>
        <v>80000</v>
      </c>
      <c r="H262" s="119">
        <v>5500</v>
      </c>
      <c r="I262" s="120">
        <f t="shared" ref="I262:I281" si="180">H262/G262</f>
        <v>6.8750000000000006E-2</v>
      </c>
      <c r="J262" s="120">
        <f t="shared" ref="J262:J281" si="181">G262/H262</f>
        <v>14.545454545454545</v>
      </c>
      <c r="K262" s="121">
        <f t="shared" ref="K262:K265" si="182">J262/J$2</f>
        <v>6.8654545454545453</v>
      </c>
    </row>
    <row r="263" spans="1:11">
      <c r="A263" s="1" t="s">
        <v>142</v>
      </c>
      <c r="B263" s="44" t="s">
        <v>238</v>
      </c>
      <c r="C263" s="13" t="s">
        <v>258</v>
      </c>
      <c r="D263" s="116" t="s">
        <v>48</v>
      </c>
      <c r="E263" s="116"/>
      <c r="F263" s="117">
        <v>160000</v>
      </c>
      <c r="G263" s="118">
        <f t="shared" si="179"/>
        <v>160000</v>
      </c>
      <c r="H263" s="119">
        <v>11000</v>
      </c>
      <c r="I263" s="120">
        <f t="shared" si="180"/>
        <v>6.8750000000000006E-2</v>
      </c>
      <c r="J263" s="120">
        <f t="shared" si="181"/>
        <v>14.545454545454545</v>
      </c>
      <c r="K263" s="121">
        <f t="shared" si="182"/>
        <v>6.8654545454545453</v>
      </c>
    </row>
    <row r="264" spans="1:11">
      <c r="A264" s="1" t="s">
        <v>142</v>
      </c>
      <c r="B264" s="44" t="s">
        <v>237</v>
      </c>
      <c r="C264" s="13" t="s">
        <v>241</v>
      </c>
      <c r="D264" s="116" t="s">
        <v>48</v>
      </c>
      <c r="E264" s="116"/>
      <c r="F264" s="117">
        <v>480000</v>
      </c>
      <c r="G264" s="118">
        <f t="shared" si="179"/>
        <v>480000</v>
      </c>
      <c r="H264" s="119">
        <v>33000</v>
      </c>
      <c r="I264" s="120">
        <f t="shared" si="180"/>
        <v>6.8750000000000006E-2</v>
      </c>
      <c r="J264" s="120">
        <f t="shared" si="181"/>
        <v>14.545454545454545</v>
      </c>
      <c r="K264" s="121">
        <f t="shared" si="182"/>
        <v>6.8654545454545453</v>
      </c>
    </row>
    <row r="265" spans="1:11">
      <c r="A265" s="1" t="s">
        <v>142</v>
      </c>
      <c r="B265" s="44" t="s">
        <v>220</v>
      </c>
      <c r="C265" s="13" t="s">
        <v>242</v>
      </c>
      <c r="D265" s="116" t="s">
        <v>48</v>
      </c>
      <c r="E265" s="116"/>
      <c r="F265" s="117">
        <v>800000</v>
      </c>
      <c r="G265" s="118">
        <f t="shared" si="179"/>
        <v>800000</v>
      </c>
      <c r="H265" s="119">
        <v>55000</v>
      </c>
      <c r="I265" s="120">
        <f t="shared" si="180"/>
        <v>6.8750000000000006E-2</v>
      </c>
      <c r="J265" s="120">
        <f t="shared" si="181"/>
        <v>14.545454545454545</v>
      </c>
      <c r="K265" s="121">
        <f t="shared" si="182"/>
        <v>6.8654545454545453</v>
      </c>
    </row>
    <row r="266" spans="1:11">
      <c r="A266" s="1" t="s">
        <v>142</v>
      </c>
      <c r="B266" s="44" t="s">
        <v>221</v>
      </c>
      <c r="C266" s="13" t="s">
        <v>243</v>
      </c>
      <c r="D266" s="116" t="s">
        <v>48</v>
      </c>
      <c r="E266" s="116"/>
      <c r="F266" s="117">
        <v>80000</v>
      </c>
      <c r="G266" s="118">
        <f t="shared" si="179"/>
        <v>80000</v>
      </c>
      <c r="H266" s="119">
        <v>5500</v>
      </c>
      <c r="I266" s="120">
        <f t="shared" si="180"/>
        <v>6.8750000000000006E-2</v>
      </c>
      <c r="J266" s="120">
        <f t="shared" si="181"/>
        <v>14.545454545454545</v>
      </c>
      <c r="K266" s="121">
        <f t="shared" ref="K266:K269" si="183">J266/J$2</f>
        <v>6.8654545454545453</v>
      </c>
    </row>
    <row r="267" spans="1:11">
      <c r="A267" s="1" t="s">
        <v>142</v>
      </c>
      <c r="B267" s="44" t="s">
        <v>222</v>
      </c>
      <c r="C267" s="13" t="s">
        <v>244</v>
      </c>
      <c r="D267" s="116" t="s">
        <v>48</v>
      </c>
      <c r="E267" s="116"/>
      <c r="F267" s="117">
        <v>160000</v>
      </c>
      <c r="G267" s="118">
        <f t="shared" si="179"/>
        <v>160000</v>
      </c>
      <c r="H267" s="119">
        <v>11000</v>
      </c>
      <c r="I267" s="120">
        <f t="shared" si="180"/>
        <v>6.8750000000000006E-2</v>
      </c>
      <c r="J267" s="120">
        <f t="shared" si="181"/>
        <v>14.545454545454545</v>
      </c>
      <c r="K267" s="121">
        <f t="shared" si="183"/>
        <v>6.8654545454545453</v>
      </c>
    </row>
    <row r="268" spans="1:11">
      <c r="A268" s="1" t="s">
        <v>142</v>
      </c>
      <c r="B268" s="44" t="s">
        <v>223</v>
      </c>
      <c r="C268" s="13" t="s">
        <v>245</v>
      </c>
      <c r="D268" s="116" t="s">
        <v>48</v>
      </c>
      <c r="E268" s="116"/>
      <c r="F268" s="117">
        <v>480000</v>
      </c>
      <c r="G268" s="118">
        <f t="shared" si="179"/>
        <v>480000</v>
      </c>
      <c r="H268" s="119">
        <v>33000</v>
      </c>
      <c r="I268" s="120">
        <f t="shared" si="180"/>
        <v>6.8750000000000006E-2</v>
      </c>
      <c r="J268" s="120">
        <f t="shared" si="181"/>
        <v>14.545454545454545</v>
      </c>
      <c r="K268" s="121">
        <f t="shared" si="183"/>
        <v>6.8654545454545453</v>
      </c>
    </row>
    <row r="269" spans="1:11">
      <c r="A269" s="1" t="s">
        <v>142</v>
      </c>
      <c r="B269" s="44" t="s">
        <v>224</v>
      </c>
      <c r="C269" s="13" t="s">
        <v>246</v>
      </c>
      <c r="D269" s="116" t="s">
        <v>48</v>
      </c>
      <c r="E269" s="116"/>
      <c r="F269" s="117">
        <v>800000</v>
      </c>
      <c r="G269" s="118">
        <f t="shared" si="179"/>
        <v>800000</v>
      </c>
      <c r="H269" s="119">
        <v>55000</v>
      </c>
      <c r="I269" s="120">
        <f t="shared" si="180"/>
        <v>6.8750000000000006E-2</v>
      </c>
      <c r="J269" s="120">
        <f t="shared" si="181"/>
        <v>14.545454545454545</v>
      </c>
      <c r="K269" s="121">
        <f t="shared" si="183"/>
        <v>6.8654545454545453</v>
      </c>
    </row>
    <row r="270" spans="1:11">
      <c r="A270" s="1" t="s">
        <v>142</v>
      </c>
      <c r="B270" s="44" t="s">
        <v>225</v>
      </c>
      <c r="C270" s="13" t="s">
        <v>247</v>
      </c>
      <c r="D270" s="116" t="s">
        <v>48</v>
      </c>
      <c r="E270" s="116"/>
      <c r="F270" s="117">
        <v>1600000</v>
      </c>
      <c r="G270" s="118">
        <f t="shared" si="179"/>
        <v>1600000</v>
      </c>
      <c r="H270" s="119">
        <v>110000</v>
      </c>
      <c r="I270" s="120">
        <f t="shared" si="180"/>
        <v>6.8750000000000006E-2</v>
      </c>
      <c r="J270" s="120">
        <f t="shared" si="181"/>
        <v>14.545454545454545</v>
      </c>
      <c r="K270" s="121">
        <f>J270/J$2</f>
        <v>6.8654545454545453</v>
      </c>
    </row>
    <row r="271" spans="1:11">
      <c r="A271" s="1" t="s">
        <v>142</v>
      </c>
      <c r="B271" s="44" t="s">
        <v>226</v>
      </c>
      <c r="C271" s="13" t="s">
        <v>260</v>
      </c>
      <c r="D271" s="116" t="s">
        <v>48</v>
      </c>
      <c r="E271" s="116"/>
      <c r="F271" s="117">
        <v>160000</v>
      </c>
      <c r="G271" s="118">
        <f t="shared" si="179"/>
        <v>160000</v>
      </c>
      <c r="H271" s="119">
        <v>11000</v>
      </c>
      <c r="I271" s="120">
        <f t="shared" si="180"/>
        <v>6.8750000000000006E-2</v>
      </c>
      <c r="J271" s="120">
        <f t="shared" si="181"/>
        <v>14.545454545454545</v>
      </c>
      <c r="K271" s="121">
        <f t="shared" ref="K271:K273" si="184">J271/J$2</f>
        <v>6.8654545454545453</v>
      </c>
    </row>
    <row r="272" spans="1:11">
      <c r="A272" s="1" t="s">
        <v>142</v>
      </c>
      <c r="B272" s="44" t="s">
        <v>227</v>
      </c>
      <c r="C272" s="13" t="s">
        <v>248</v>
      </c>
      <c r="D272" s="116" t="s">
        <v>48</v>
      </c>
      <c r="E272" s="116"/>
      <c r="F272" s="117">
        <v>480000</v>
      </c>
      <c r="G272" s="118">
        <f t="shared" si="179"/>
        <v>480000</v>
      </c>
      <c r="H272" s="119">
        <v>33000</v>
      </c>
      <c r="I272" s="120">
        <f t="shared" si="180"/>
        <v>6.8750000000000006E-2</v>
      </c>
      <c r="J272" s="120">
        <f t="shared" si="181"/>
        <v>14.545454545454545</v>
      </c>
      <c r="K272" s="121">
        <f t="shared" si="184"/>
        <v>6.8654545454545453</v>
      </c>
    </row>
    <row r="273" spans="1:11">
      <c r="A273" s="1" t="s">
        <v>142</v>
      </c>
      <c r="B273" s="44" t="s">
        <v>228</v>
      </c>
      <c r="C273" s="13" t="s">
        <v>249</v>
      </c>
      <c r="D273" s="116" t="s">
        <v>48</v>
      </c>
      <c r="E273" s="116"/>
      <c r="F273" s="117">
        <v>800000</v>
      </c>
      <c r="G273" s="118">
        <f t="shared" si="179"/>
        <v>800000</v>
      </c>
      <c r="H273" s="119">
        <v>55000</v>
      </c>
      <c r="I273" s="120">
        <f t="shared" si="180"/>
        <v>6.8750000000000006E-2</v>
      </c>
      <c r="J273" s="120">
        <f t="shared" si="181"/>
        <v>14.545454545454545</v>
      </c>
      <c r="K273" s="121">
        <f t="shared" si="184"/>
        <v>6.8654545454545453</v>
      </c>
    </row>
    <row r="274" spans="1:11">
      <c r="A274" s="1" t="s">
        <v>142</v>
      </c>
      <c r="B274" s="44" t="s">
        <v>229</v>
      </c>
      <c r="C274" s="13" t="s">
        <v>250</v>
      </c>
      <c r="D274" s="116" t="s">
        <v>48</v>
      </c>
      <c r="E274" s="116"/>
      <c r="F274" s="117">
        <v>1600000</v>
      </c>
      <c r="G274" s="118">
        <f t="shared" si="179"/>
        <v>1600000</v>
      </c>
      <c r="H274" s="119">
        <v>110000</v>
      </c>
      <c r="I274" s="120">
        <f t="shared" si="180"/>
        <v>6.8750000000000006E-2</v>
      </c>
      <c r="J274" s="120">
        <f t="shared" si="181"/>
        <v>14.545454545454545</v>
      </c>
      <c r="K274" s="121">
        <f>J274/J$2</f>
        <v>6.8654545454545453</v>
      </c>
    </row>
    <row r="275" spans="1:11">
      <c r="A275" s="1" t="s">
        <v>142</v>
      </c>
      <c r="B275" s="44" t="s">
        <v>230</v>
      </c>
      <c r="C275" s="13" t="s">
        <v>251</v>
      </c>
      <c r="D275" s="116" t="s">
        <v>48</v>
      </c>
      <c r="E275" s="116"/>
      <c r="F275" s="117">
        <v>160000</v>
      </c>
      <c r="G275" s="118">
        <f t="shared" si="179"/>
        <v>160000</v>
      </c>
      <c r="H275" s="119">
        <v>11000</v>
      </c>
      <c r="I275" s="120">
        <f t="shared" si="180"/>
        <v>6.8750000000000006E-2</v>
      </c>
      <c r="J275" s="120">
        <f t="shared" si="181"/>
        <v>14.545454545454545</v>
      </c>
      <c r="K275" s="121">
        <f t="shared" ref="K275:K277" si="185">J275/J$2</f>
        <v>6.8654545454545453</v>
      </c>
    </row>
    <row r="276" spans="1:11">
      <c r="A276" s="1" t="s">
        <v>142</v>
      </c>
      <c r="B276" s="44" t="s">
        <v>231</v>
      </c>
      <c r="C276" s="13" t="s">
        <v>252</v>
      </c>
      <c r="D276" s="116" t="s">
        <v>48</v>
      </c>
      <c r="E276" s="116"/>
      <c r="F276" s="117">
        <v>480000</v>
      </c>
      <c r="G276" s="118">
        <f t="shared" si="179"/>
        <v>480000</v>
      </c>
      <c r="H276" s="119">
        <v>33000</v>
      </c>
      <c r="I276" s="120">
        <f t="shared" si="180"/>
        <v>6.8750000000000006E-2</v>
      </c>
      <c r="J276" s="120">
        <f t="shared" si="181"/>
        <v>14.545454545454545</v>
      </c>
      <c r="K276" s="121">
        <f t="shared" si="185"/>
        <v>6.8654545454545453</v>
      </c>
    </row>
    <row r="277" spans="1:11">
      <c r="A277" s="1" t="s">
        <v>142</v>
      </c>
      <c r="B277" s="44" t="s">
        <v>232</v>
      </c>
      <c r="C277" s="13" t="s">
        <v>253</v>
      </c>
      <c r="D277" s="116" t="s">
        <v>48</v>
      </c>
      <c r="E277" s="116"/>
      <c r="F277" s="117">
        <v>800000</v>
      </c>
      <c r="G277" s="118">
        <f t="shared" si="179"/>
        <v>800000</v>
      </c>
      <c r="H277" s="119">
        <v>55000</v>
      </c>
      <c r="I277" s="120">
        <f t="shared" si="180"/>
        <v>6.8750000000000006E-2</v>
      </c>
      <c r="J277" s="120">
        <f t="shared" si="181"/>
        <v>14.545454545454545</v>
      </c>
      <c r="K277" s="121">
        <f t="shared" si="185"/>
        <v>6.8654545454545453</v>
      </c>
    </row>
    <row r="278" spans="1:11">
      <c r="A278" s="1" t="s">
        <v>142</v>
      </c>
      <c r="B278" s="44" t="s">
        <v>233</v>
      </c>
      <c r="C278" s="13" t="s">
        <v>254</v>
      </c>
      <c r="D278" s="116" t="s">
        <v>48</v>
      </c>
      <c r="E278" s="116"/>
      <c r="F278" s="117">
        <v>1600000</v>
      </c>
      <c r="G278" s="118">
        <f t="shared" si="179"/>
        <v>1600000</v>
      </c>
      <c r="H278" s="119">
        <v>110000</v>
      </c>
      <c r="I278" s="120">
        <f t="shared" si="180"/>
        <v>6.8750000000000006E-2</v>
      </c>
      <c r="J278" s="120">
        <f t="shared" si="181"/>
        <v>14.545454545454545</v>
      </c>
      <c r="K278" s="121">
        <f>J278/J$2</f>
        <v>6.8654545454545453</v>
      </c>
    </row>
    <row r="279" spans="1:11">
      <c r="A279" s="1" t="s">
        <v>142</v>
      </c>
      <c r="B279" s="44" t="s">
        <v>234</v>
      </c>
      <c r="C279" s="13" t="s">
        <v>255</v>
      </c>
      <c r="D279" s="116" t="s">
        <v>48</v>
      </c>
      <c r="E279" s="116"/>
      <c r="F279" s="117">
        <v>160000</v>
      </c>
      <c r="G279" s="118">
        <f t="shared" si="179"/>
        <v>160000</v>
      </c>
      <c r="H279" s="119">
        <v>11000</v>
      </c>
      <c r="I279" s="120">
        <f t="shared" si="180"/>
        <v>6.8750000000000006E-2</v>
      </c>
      <c r="J279" s="120">
        <f t="shared" si="181"/>
        <v>14.545454545454545</v>
      </c>
      <c r="K279" s="121">
        <f t="shared" ref="K279:K281" si="186">J279/J$2</f>
        <v>6.8654545454545453</v>
      </c>
    </row>
    <row r="280" spans="1:11">
      <c r="A280" s="1" t="s">
        <v>142</v>
      </c>
      <c r="B280" s="44" t="s">
        <v>235</v>
      </c>
      <c r="C280" s="13" t="s">
        <v>256</v>
      </c>
      <c r="D280" s="116" t="s">
        <v>48</v>
      </c>
      <c r="E280" s="116"/>
      <c r="F280" s="117">
        <v>480000</v>
      </c>
      <c r="G280" s="118">
        <f t="shared" si="179"/>
        <v>480000</v>
      </c>
      <c r="H280" s="119">
        <v>33000</v>
      </c>
      <c r="I280" s="120">
        <f t="shared" si="180"/>
        <v>6.8750000000000006E-2</v>
      </c>
      <c r="J280" s="120">
        <f t="shared" si="181"/>
        <v>14.545454545454545</v>
      </c>
      <c r="K280" s="121">
        <f t="shared" si="186"/>
        <v>6.8654545454545453</v>
      </c>
    </row>
    <row r="281" spans="1:11">
      <c r="A281" s="1" t="s">
        <v>142</v>
      </c>
      <c r="B281" s="44" t="s">
        <v>236</v>
      </c>
      <c r="C281" s="13" t="s">
        <v>257</v>
      </c>
      <c r="D281" s="116" t="s">
        <v>48</v>
      </c>
      <c r="E281" s="116"/>
      <c r="F281" s="117">
        <v>800000</v>
      </c>
      <c r="G281" s="118">
        <f t="shared" si="179"/>
        <v>800000</v>
      </c>
      <c r="H281" s="119">
        <v>55000</v>
      </c>
      <c r="I281" s="120">
        <f t="shared" si="180"/>
        <v>6.8750000000000006E-2</v>
      </c>
      <c r="J281" s="120">
        <f t="shared" si="181"/>
        <v>14.545454545454545</v>
      </c>
      <c r="K281" s="121">
        <f t="shared" si="186"/>
        <v>6.8654545454545453</v>
      </c>
    </row>
    <row r="283" spans="1:11">
      <c r="B283" s="36" t="s">
        <v>352</v>
      </c>
      <c r="D283" s="40"/>
      <c r="E283" s="40"/>
    </row>
    <row r="284" spans="1:11">
      <c r="A284" s="1" t="s">
        <v>142</v>
      </c>
      <c r="B284" s="44" t="s">
        <v>261</v>
      </c>
      <c r="C284" s="13" t="s">
        <v>427</v>
      </c>
      <c r="D284" s="8" t="s">
        <v>585</v>
      </c>
      <c r="E284">
        <v>4800</v>
      </c>
      <c r="F284">
        <v>192</v>
      </c>
      <c r="G284" s="103">
        <f>F284*100+E284</f>
        <v>24000</v>
      </c>
      <c r="H284" s="104">
        <v>1100</v>
      </c>
      <c r="I284" s="105">
        <f>H284/G284</f>
        <v>4.583333333333333E-2</v>
      </c>
      <c r="J284" s="105">
        <f>G284/H284</f>
        <v>21.818181818181817</v>
      </c>
      <c r="K284" s="95">
        <f t="shared" ref="K284:K289" si="187">J284/J$2</f>
        <v>10.298181818181817</v>
      </c>
    </row>
    <row r="285" spans="1:11">
      <c r="A285" s="1" t="s">
        <v>142</v>
      </c>
      <c r="B285" s="44" t="s">
        <v>262</v>
      </c>
      <c r="C285" s="13" t="s">
        <v>428</v>
      </c>
      <c r="D285" s="8" t="s">
        <v>51</v>
      </c>
      <c r="E285">
        <v>14400</v>
      </c>
      <c r="F285">
        <v>576</v>
      </c>
      <c r="G285" s="103">
        <f t="shared" ref="G285:G291" si="188">F285*100+E285</f>
        <v>72000</v>
      </c>
      <c r="H285" s="104">
        <v>3300</v>
      </c>
      <c r="I285" s="105">
        <f>H285/G285</f>
        <v>4.583333333333333E-2</v>
      </c>
      <c r="J285" s="105">
        <f>G285/H285</f>
        <v>21.818181818181817</v>
      </c>
      <c r="K285" s="95">
        <f t="shared" si="187"/>
        <v>10.298181818181817</v>
      </c>
    </row>
    <row r="286" spans="1:11">
      <c r="A286" s="1" t="s">
        <v>142</v>
      </c>
      <c r="B286" s="44" t="s">
        <v>263</v>
      </c>
      <c r="C286" s="13" t="s">
        <v>429</v>
      </c>
      <c r="D286" s="8" t="s">
        <v>51</v>
      </c>
      <c r="E286">
        <v>24000</v>
      </c>
      <c r="F286">
        <v>960</v>
      </c>
      <c r="G286" s="103">
        <f t="shared" si="188"/>
        <v>120000</v>
      </c>
      <c r="H286" s="104">
        <v>5500</v>
      </c>
      <c r="I286" s="105">
        <f t="shared" ref="I286:I289" si="189">H286/G286</f>
        <v>4.583333333333333E-2</v>
      </c>
      <c r="J286" s="105">
        <f t="shared" ref="J286:J289" si="190">G286/H286</f>
        <v>21.818181818181817</v>
      </c>
      <c r="K286" s="95">
        <f t="shared" si="187"/>
        <v>10.298181818181817</v>
      </c>
    </row>
    <row r="287" spans="1:11">
      <c r="A287" s="1" t="s">
        <v>142</v>
      </c>
      <c r="B287" s="44" t="s">
        <v>264</v>
      </c>
      <c r="C287" s="13" t="s">
        <v>430</v>
      </c>
      <c r="D287" s="8" t="s">
        <v>51</v>
      </c>
      <c r="E287">
        <v>48000</v>
      </c>
      <c r="F287">
        <v>1920</v>
      </c>
      <c r="G287" s="103">
        <f t="shared" si="188"/>
        <v>240000</v>
      </c>
      <c r="H287" s="104">
        <v>11000</v>
      </c>
      <c r="I287" s="105">
        <f t="shared" si="189"/>
        <v>4.583333333333333E-2</v>
      </c>
      <c r="J287" s="105">
        <f t="shared" si="190"/>
        <v>21.818181818181817</v>
      </c>
      <c r="K287" s="95">
        <f t="shared" si="187"/>
        <v>10.298181818181817</v>
      </c>
    </row>
    <row r="288" spans="1:11">
      <c r="A288" s="1" t="s">
        <v>142</v>
      </c>
      <c r="B288" s="44" t="s">
        <v>265</v>
      </c>
      <c r="C288" s="13" t="s">
        <v>431</v>
      </c>
      <c r="D288" s="8" t="s">
        <v>51</v>
      </c>
      <c r="E288">
        <v>144000</v>
      </c>
      <c r="F288">
        <v>5760</v>
      </c>
      <c r="G288" s="103">
        <f t="shared" si="188"/>
        <v>720000</v>
      </c>
      <c r="H288" s="104">
        <v>33000</v>
      </c>
      <c r="I288" s="105">
        <f t="shared" si="189"/>
        <v>4.583333333333333E-2</v>
      </c>
      <c r="J288" s="105">
        <f t="shared" si="190"/>
        <v>21.818181818181817</v>
      </c>
      <c r="K288" s="95">
        <f t="shared" si="187"/>
        <v>10.298181818181817</v>
      </c>
    </row>
    <row r="289" spans="1:11">
      <c r="A289" s="1" t="s">
        <v>142</v>
      </c>
      <c r="B289" s="44" t="s">
        <v>266</v>
      </c>
      <c r="C289" s="13" t="s">
        <v>432</v>
      </c>
      <c r="D289" s="8" t="s">
        <v>51</v>
      </c>
      <c r="E289">
        <v>240000</v>
      </c>
      <c r="F289">
        <v>9600</v>
      </c>
      <c r="G289" s="103">
        <f t="shared" si="188"/>
        <v>1200000</v>
      </c>
      <c r="H289" s="104">
        <v>55000</v>
      </c>
      <c r="I289" s="105">
        <f t="shared" si="189"/>
        <v>4.583333333333333E-2</v>
      </c>
      <c r="J289" s="105">
        <f t="shared" si="190"/>
        <v>21.818181818181817</v>
      </c>
      <c r="K289" s="95">
        <f t="shared" si="187"/>
        <v>10.298181818181817</v>
      </c>
    </row>
    <row r="290" spans="1:11">
      <c r="A290" s="1" t="s">
        <v>142</v>
      </c>
      <c r="B290" s="44" t="s">
        <v>267</v>
      </c>
      <c r="C290" s="13" t="s">
        <v>433</v>
      </c>
      <c r="D290" s="8" t="s">
        <v>51</v>
      </c>
      <c r="E290">
        <v>240000</v>
      </c>
      <c r="F290">
        <v>9600</v>
      </c>
      <c r="G290" s="103">
        <f t="shared" si="188"/>
        <v>1200000</v>
      </c>
      <c r="H290" s="104">
        <v>55000</v>
      </c>
      <c r="I290" s="105">
        <f t="shared" ref="I290:I291" si="191">H290/G290</f>
        <v>4.583333333333333E-2</v>
      </c>
      <c r="J290" s="105">
        <f t="shared" ref="J290:J291" si="192">G290/H290</f>
        <v>21.818181818181817</v>
      </c>
      <c r="K290" s="95">
        <f t="shared" ref="K290:K291" si="193">J290/J$2</f>
        <v>10.298181818181817</v>
      </c>
    </row>
    <row r="291" spans="1:11">
      <c r="A291" s="1" t="s">
        <v>142</v>
      </c>
      <c r="B291" s="44" t="s">
        <v>268</v>
      </c>
      <c r="C291" s="13" t="s">
        <v>434</v>
      </c>
      <c r="D291" s="8" t="s">
        <v>51</v>
      </c>
      <c r="E291">
        <v>480000</v>
      </c>
      <c r="F291">
        <v>19200</v>
      </c>
      <c r="G291" s="103">
        <f t="shared" si="188"/>
        <v>2400000</v>
      </c>
      <c r="H291" s="104">
        <v>110000</v>
      </c>
      <c r="I291" s="105">
        <f t="shared" si="191"/>
        <v>4.583333333333333E-2</v>
      </c>
      <c r="J291" s="105">
        <f t="shared" si="192"/>
        <v>21.818181818181817</v>
      </c>
      <c r="K291" s="95">
        <f t="shared" si="193"/>
        <v>10.298181818181817</v>
      </c>
    </row>
    <row r="292" spans="1:11">
      <c r="D292" s="41"/>
      <c r="E292" s="41"/>
      <c r="F292" s="127">
        <f>SUM(F284:F291)</f>
        <v>47808</v>
      </c>
      <c r="G292" s="129">
        <f>SUM(G284:G291)</f>
        <v>5976000</v>
      </c>
      <c r="H292" s="128">
        <f>SUM(H284:H291)</f>
        <v>273900</v>
      </c>
      <c r="I292" s="40"/>
      <c r="J292" s="40"/>
      <c r="K292" s="68"/>
    </row>
    <row r="293" spans="1:11">
      <c r="A293" s="1" t="s">
        <v>142</v>
      </c>
      <c r="B293" s="44" t="s">
        <v>269</v>
      </c>
      <c r="C293" s="13" t="s">
        <v>427</v>
      </c>
      <c r="D293" s="8" t="s">
        <v>277</v>
      </c>
      <c r="E293">
        <v>4800</v>
      </c>
      <c r="F293">
        <v>192</v>
      </c>
      <c r="G293" s="103">
        <f>F293*100+E293</f>
        <v>24000</v>
      </c>
      <c r="H293" s="104">
        <v>1100</v>
      </c>
      <c r="I293" s="105">
        <f>H293/G293</f>
        <v>4.583333333333333E-2</v>
      </c>
      <c r="J293" s="105">
        <f>G293/H293</f>
        <v>21.818181818181817</v>
      </c>
      <c r="K293" s="95">
        <f t="shared" ref="K293:K298" si="194">J293/J$2</f>
        <v>10.298181818181817</v>
      </c>
    </row>
    <row r="294" spans="1:11">
      <c r="A294" s="1" t="s">
        <v>142</v>
      </c>
      <c r="B294" s="44" t="s">
        <v>270</v>
      </c>
      <c r="C294" s="13" t="s">
        <v>428</v>
      </c>
      <c r="D294" s="8" t="s">
        <v>277</v>
      </c>
      <c r="E294">
        <v>14400</v>
      </c>
      <c r="F294">
        <v>576</v>
      </c>
      <c r="G294" s="103">
        <f t="shared" ref="G294:G300" si="195">F294*100+E294</f>
        <v>72000</v>
      </c>
      <c r="H294" s="104">
        <v>3300</v>
      </c>
      <c r="I294" s="105">
        <f>H294/G294</f>
        <v>4.583333333333333E-2</v>
      </c>
      <c r="J294" s="105">
        <f>G294/H294</f>
        <v>21.818181818181817</v>
      </c>
      <c r="K294" s="95">
        <f t="shared" si="194"/>
        <v>10.298181818181817</v>
      </c>
    </row>
    <row r="295" spans="1:11">
      <c r="A295" s="1" t="s">
        <v>142</v>
      </c>
      <c r="B295" s="44" t="s">
        <v>271</v>
      </c>
      <c r="C295" s="13" t="s">
        <v>429</v>
      </c>
      <c r="D295" s="8" t="s">
        <v>277</v>
      </c>
      <c r="E295">
        <v>24000</v>
      </c>
      <c r="F295">
        <v>960</v>
      </c>
      <c r="G295" s="103">
        <f t="shared" si="195"/>
        <v>120000</v>
      </c>
      <c r="H295" s="104">
        <v>5500</v>
      </c>
      <c r="I295" s="105">
        <f t="shared" ref="I295:I300" si="196">H295/G295</f>
        <v>4.583333333333333E-2</v>
      </c>
      <c r="J295" s="105">
        <f t="shared" ref="J295:J300" si="197">G295/H295</f>
        <v>21.818181818181817</v>
      </c>
      <c r="K295" s="95">
        <f t="shared" si="194"/>
        <v>10.298181818181817</v>
      </c>
    </row>
    <row r="296" spans="1:11">
      <c r="A296" s="1" t="s">
        <v>142</v>
      </c>
      <c r="B296" s="44" t="s">
        <v>272</v>
      </c>
      <c r="C296" s="13" t="s">
        <v>430</v>
      </c>
      <c r="D296" s="8" t="s">
        <v>277</v>
      </c>
      <c r="E296">
        <v>48000</v>
      </c>
      <c r="F296">
        <v>1920</v>
      </c>
      <c r="G296" s="103">
        <f t="shared" si="195"/>
        <v>240000</v>
      </c>
      <c r="H296" s="104">
        <v>11000</v>
      </c>
      <c r="I296" s="105">
        <f t="shared" si="196"/>
        <v>4.583333333333333E-2</v>
      </c>
      <c r="J296" s="105">
        <f t="shared" si="197"/>
        <v>21.818181818181817</v>
      </c>
      <c r="K296" s="95">
        <f t="shared" si="194"/>
        <v>10.298181818181817</v>
      </c>
    </row>
    <row r="297" spans="1:11">
      <c r="A297" s="1" t="s">
        <v>142</v>
      </c>
      <c r="B297" s="44" t="s">
        <v>273</v>
      </c>
      <c r="C297" s="13" t="s">
        <v>431</v>
      </c>
      <c r="D297" s="8" t="s">
        <v>277</v>
      </c>
      <c r="E297">
        <v>144000</v>
      </c>
      <c r="F297">
        <v>5760</v>
      </c>
      <c r="G297" s="103">
        <f t="shared" si="195"/>
        <v>720000</v>
      </c>
      <c r="H297" s="104">
        <v>33000</v>
      </c>
      <c r="I297" s="105">
        <f t="shared" si="196"/>
        <v>4.583333333333333E-2</v>
      </c>
      <c r="J297" s="105">
        <f t="shared" si="197"/>
        <v>21.818181818181817</v>
      </c>
      <c r="K297" s="95">
        <f t="shared" si="194"/>
        <v>10.298181818181817</v>
      </c>
    </row>
    <row r="298" spans="1:11">
      <c r="A298" s="1" t="s">
        <v>142</v>
      </c>
      <c r="B298" s="44" t="s">
        <v>274</v>
      </c>
      <c r="C298" s="13" t="s">
        <v>432</v>
      </c>
      <c r="D298" s="8" t="s">
        <v>277</v>
      </c>
      <c r="E298">
        <v>240000</v>
      </c>
      <c r="F298">
        <v>9600</v>
      </c>
      <c r="G298" s="103">
        <f t="shared" si="195"/>
        <v>1200000</v>
      </c>
      <c r="H298" s="104">
        <v>55000</v>
      </c>
      <c r="I298" s="105">
        <f t="shared" si="196"/>
        <v>4.583333333333333E-2</v>
      </c>
      <c r="J298" s="105">
        <f t="shared" si="197"/>
        <v>21.818181818181817</v>
      </c>
      <c r="K298" s="95">
        <f t="shared" si="194"/>
        <v>10.298181818181817</v>
      </c>
    </row>
    <row r="299" spans="1:11">
      <c r="A299" s="1" t="s">
        <v>142</v>
      </c>
      <c r="B299" s="44" t="s">
        <v>275</v>
      </c>
      <c r="C299" s="13" t="s">
        <v>433</v>
      </c>
      <c r="D299" s="8" t="s">
        <v>277</v>
      </c>
      <c r="E299">
        <v>240000</v>
      </c>
      <c r="F299">
        <v>9600</v>
      </c>
      <c r="G299" s="103">
        <f t="shared" si="195"/>
        <v>1200000</v>
      </c>
      <c r="H299" s="104">
        <v>55000</v>
      </c>
      <c r="I299" s="105">
        <f t="shared" si="196"/>
        <v>4.583333333333333E-2</v>
      </c>
      <c r="J299" s="105">
        <f t="shared" si="197"/>
        <v>21.818181818181817</v>
      </c>
      <c r="K299" s="95">
        <f t="shared" ref="K299:K300" si="198">J299/J$2</f>
        <v>10.298181818181817</v>
      </c>
    </row>
    <row r="300" spans="1:11">
      <c r="A300" s="1" t="s">
        <v>142</v>
      </c>
      <c r="B300" s="44" t="s">
        <v>276</v>
      </c>
      <c r="C300" s="13" t="s">
        <v>434</v>
      </c>
      <c r="D300" s="8" t="s">
        <v>277</v>
      </c>
      <c r="E300">
        <v>480000</v>
      </c>
      <c r="F300">
        <v>19200</v>
      </c>
      <c r="G300" s="103">
        <f t="shared" si="195"/>
        <v>2400000</v>
      </c>
      <c r="H300" s="104">
        <v>110000</v>
      </c>
      <c r="I300" s="105">
        <f t="shared" si="196"/>
        <v>4.583333333333333E-2</v>
      </c>
      <c r="J300" s="105">
        <f t="shared" si="197"/>
        <v>21.818181818181817</v>
      </c>
      <c r="K300" s="95">
        <f t="shared" si="198"/>
        <v>10.298181818181817</v>
      </c>
    </row>
    <row r="301" spans="1:11">
      <c r="D301" s="8"/>
      <c r="E301" s="8"/>
      <c r="F301" s="127">
        <f>SUM(F293:F300)</f>
        <v>47808</v>
      </c>
      <c r="G301" s="129">
        <f>SUM(G293:G300)</f>
        <v>5976000</v>
      </c>
      <c r="H301" s="128">
        <f>SUM(H293:H300)</f>
        <v>273900</v>
      </c>
      <c r="I301" s="40"/>
      <c r="J301" s="40"/>
      <c r="K301" s="68"/>
    </row>
    <row r="302" spans="1:11">
      <c r="B302" s="36" t="s">
        <v>422</v>
      </c>
      <c r="D302" s="41"/>
      <c r="E302" s="41"/>
      <c r="F302" s="38"/>
      <c r="G302" s="39"/>
      <c r="H302" s="40"/>
      <c r="I302" s="40"/>
      <c r="J302" s="40"/>
      <c r="K302" s="68"/>
    </row>
    <row r="303" spans="1:11">
      <c r="A303" s="1" t="s">
        <v>142</v>
      </c>
      <c r="B303" s="44" t="s">
        <v>278</v>
      </c>
      <c r="C303" s="13" t="s">
        <v>427</v>
      </c>
      <c r="D303" s="8" t="s">
        <v>76</v>
      </c>
      <c r="E303">
        <v>4800</v>
      </c>
      <c r="F303">
        <v>128</v>
      </c>
      <c r="G303" s="48">
        <f>F303*150+E303</f>
        <v>24000</v>
      </c>
      <c r="H303" s="104">
        <v>1100</v>
      </c>
      <c r="I303" s="50">
        <f>H303/G303</f>
        <v>4.583333333333333E-2</v>
      </c>
      <c r="J303" s="50">
        <f>G303/H303</f>
        <v>21.818181818181817</v>
      </c>
      <c r="K303" s="70">
        <f t="shared" ref="K303:K310" si="199">J303/J$2</f>
        <v>10.298181818181817</v>
      </c>
    </row>
    <row r="304" spans="1:11">
      <c r="A304" s="1" t="s">
        <v>142</v>
      </c>
      <c r="B304" s="44" t="s">
        <v>279</v>
      </c>
      <c r="C304" s="13" t="s">
        <v>428</v>
      </c>
      <c r="D304" s="8" t="s">
        <v>76</v>
      </c>
      <c r="E304">
        <v>14400</v>
      </c>
      <c r="F304">
        <v>384</v>
      </c>
      <c r="G304" s="48">
        <f t="shared" ref="G304:G310" si="200">F304*150+E304</f>
        <v>72000</v>
      </c>
      <c r="H304" s="104">
        <v>3300</v>
      </c>
      <c r="I304" s="50">
        <f t="shared" ref="I304:I307" si="201">H304/G304</f>
        <v>4.583333333333333E-2</v>
      </c>
      <c r="J304" s="50">
        <f t="shared" ref="J304:J307" si="202">G304/H304</f>
        <v>21.818181818181817</v>
      </c>
      <c r="K304" s="70">
        <f t="shared" si="199"/>
        <v>10.298181818181817</v>
      </c>
    </row>
    <row r="305" spans="1:11">
      <c r="A305" s="1" t="s">
        <v>142</v>
      </c>
      <c r="B305" s="44" t="s">
        <v>280</v>
      </c>
      <c r="C305" s="13" t="s">
        <v>429</v>
      </c>
      <c r="D305" s="8" t="s">
        <v>76</v>
      </c>
      <c r="E305">
        <v>24000</v>
      </c>
      <c r="F305">
        <v>640</v>
      </c>
      <c r="G305" s="48">
        <f t="shared" si="200"/>
        <v>120000</v>
      </c>
      <c r="H305" s="104">
        <v>5500</v>
      </c>
      <c r="I305" s="50">
        <f t="shared" si="201"/>
        <v>4.583333333333333E-2</v>
      </c>
      <c r="J305" s="50">
        <f t="shared" si="202"/>
        <v>21.818181818181817</v>
      </c>
      <c r="K305" s="70">
        <f t="shared" si="199"/>
        <v>10.298181818181817</v>
      </c>
    </row>
    <row r="306" spans="1:11">
      <c r="A306" s="1" t="s">
        <v>142</v>
      </c>
      <c r="B306" s="44" t="s">
        <v>281</v>
      </c>
      <c r="C306" s="13" t="s">
        <v>430</v>
      </c>
      <c r="D306" s="8" t="s">
        <v>76</v>
      </c>
      <c r="E306">
        <v>48000</v>
      </c>
      <c r="F306">
        <v>1280</v>
      </c>
      <c r="G306" s="48">
        <f t="shared" si="200"/>
        <v>240000</v>
      </c>
      <c r="H306" s="104">
        <v>11000</v>
      </c>
      <c r="I306" s="50">
        <f t="shared" si="201"/>
        <v>4.583333333333333E-2</v>
      </c>
      <c r="J306" s="50">
        <f t="shared" si="202"/>
        <v>21.818181818181817</v>
      </c>
      <c r="K306" s="70">
        <f t="shared" si="199"/>
        <v>10.298181818181817</v>
      </c>
    </row>
    <row r="307" spans="1:11">
      <c r="A307" s="1" t="s">
        <v>142</v>
      </c>
      <c r="B307" s="44" t="s">
        <v>282</v>
      </c>
      <c r="C307" s="13" t="s">
        <v>431</v>
      </c>
      <c r="D307" s="8" t="s">
        <v>76</v>
      </c>
      <c r="E307">
        <v>144000</v>
      </c>
      <c r="F307">
        <v>3840</v>
      </c>
      <c r="G307" s="48">
        <f t="shared" si="200"/>
        <v>720000</v>
      </c>
      <c r="H307" s="104">
        <v>33000</v>
      </c>
      <c r="I307" s="50">
        <f t="shared" si="201"/>
        <v>4.583333333333333E-2</v>
      </c>
      <c r="J307" s="50">
        <f t="shared" si="202"/>
        <v>21.818181818181817</v>
      </c>
      <c r="K307" s="70">
        <f t="shared" si="199"/>
        <v>10.298181818181817</v>
      </c>
    </row>
    <row r="308" spans="1:11">
      <c r="A308" s="1" t="s">
        <v>142</v>
      </c>
      <c r="B308" s="44" t="s">
        <v>283</v>
      </c>
      <c r="C308" s="13" t="s">
        <v>432</v>
      </c>
      <c r="D308" s="8" t="s">
        <v>76</v>
      </c>
      <c r="E308">
        <v>240000</v>
      </c>
      <c r="F308">
        <v>6400</v>
      </c>
      <c r="G308" s="48">
        <f t="shared" si="200"/>
        <v>1200000</v>
      </c>
      <c r="H308" s="104">
        <v>55000</v>
      </c>
      <c r="I308" s="50">
        <f t="shared" ref="I308:I310" si="203">H308/G308</f>
        <v>4.583333333333333E-2</v>
      </c>
      <c r="J308" s="50">
        <f t="shared" ref="J308:J310" si="204">G308/H308</f>
        <v>21.818181818181817</v>
      </c>
      <c r="K308" s="70">
        <f t="shared" si="199"/>
        <v>10.298181818181817</v>
      </c>
    </row>
    <row r="309" spans="1:11">
      <c r="A309" s="1" t="s">
        <v>142</v>
      </c>
      <c r="B309" s="44" t="s">
        <v>284</v>
      </c>
      <c r="C309" s="13" t="s">
        <v>433</v>
      </c>
      <c r="D309" s="8" t="s">
        <v>76</v>
      </c>
      <c r="E309">
        <v>240000</v>
      </c>
      <c r="F309">
        <v>6400</v>
      </c>
      <c r="G309" s="48">
        <f t="shared" si="200"/>
        <v>1200000</v>
      </c>
      <c r="H309" s="104">
        <v>55000</v>
      </c>
      <c r="I309" s="50">
        <f t="shared" si="203"/>
        <v>4.583333333333333E-2</v>
      </c>
      <c r="J309" s="50">
        <f t="shared" si="204"/>
        <v>21.818181818181817</v>
      </c>
      <c r="K309" s="70">
        <f t="shared" si="199"/>
        <v>10.298181818181817</v>
      </c>
    </row>
    <row r="310" spans="1:11">
      <c r="A310" s="1" t="s">
        <v>142</v>
      </c>
      <c r="B310" s="44" t="s">
        <v>285</v>
      </c>
      <c r="C310" s="13" t="s">
        <v>434</v>
      </c>
      <c r="D310" s="8" t="s">
        <v>76</v>
      </c>
      <c r="E310">
        <v>480000</v>
      </c>
      <c r="F310">
        <v>12800</v>
      </c>
      <c r="G310" s="48">
        <f t="shared" si="200"/>
        <v>2400000</v>
      </c>
      <c r="H310" s="104">
        <v>110000</v>
      </c>
      <c r="I310" s="50">
        <f t="shared" si="203"/>
        <v>4.583333333333333E-2</v>
      </c>
      <c r="J310" s="50">
        <f t="shared" si="204"/>
        <v>21.818181818181817</v>
      </c>
      <c r="K310" s="70">
        <f t="shared" si="199"/>
        <v>10.298181818181817</v>
      </c>
    </row>
    <row r="311" spans="1:11">
      <c r="D311" s="41"/>
      <c r="E311" s="41"/>
    </row>
    <row r="312" spans="1:11">
      <c r="A312" s="1" t="s">
        <v>142</v>
      </c>
      <c r="B312" s="44" t="s">
        <v>286</v>
      </c>
      <c r="C312" s="13" t="s">
        <v>427</v>
      </c>
      <c r="D312" s="13" t="s">
        <v>82</v>
      </c>
      <c r="E312">
        <v>4800</v>
      </c>
      <c r="F312">
        <v>128</v>
      </c>
      <c r="G312" s="48">
        <f>F312*150+E312</f>
        <v>24000</v>
      </c>
      <c r="H312" s="104">
        <v>1100</v>
      </c>
      <c r="I312" s="50">
        <f>H312/G312</f>
        <v>4.583333333333333E-2</v>
      </c>
      <c r="J312" s="50">
        <f>G312/H312</f>
        <v>21.818181818181817</v>
      </c>
      <c r="K312" s="70">
        <f t="shared" ref="K312:K319" si="205">J312/J$2</f>
        <v>10.298181818181817</v>
      </c>
    </row>
    <row r="313" spans="1:11">
      <c r="A313" s="1" t="s">
        <v>142</v>
      </c>
      <c r="B313" s="44" t="s">
        <v>287</v>
      </c>
      <c r="C313" s="13" t="s">
        <v>428</v>
      </c>
      <c r="D313" s="13" t="s">
        <v>82</v>
      </c>
      <c r="E313">
        <v>14400</v>
      </c>
      <c r="F313">
        <v>384</v>
      </c>
      <c r="G313" s="48">
        <f t="shared" ref="G313:G319" si="206">F313*150+E313</f>
        <v>72000</v>
      </c>
      <c r="H313" s="104">
        <v>3300</v>
      </c>
      <c r="I313" s="50">
        <f t="shared" ref="I313:I319" si="207">H313/G313</f>
        <v>4.583333333333333E-2</v>
      </c>
      <c r="J313" s="50">
        <f t="shared" ref="J313:J319" si="208">G313/H313</f>
        <v>21.818181818181817</v>
      </c>
      <c r="K313" s="70">
        <f t="shared" si="205"/>
        <v>10.298181818181817</v>
      </c>
    </row>
    <row r="314" spans="1:11">
      <c r="A314" s="1" t="s">
        <v>142</v>
      </c>
      <c r="B314" s="44" t="s">
        <v>288</v>
      </c>
      <c r="C314" s="13" t="s">
        <v>429</v>
      </c>
      <c r="D314" s="13" t="s">
        <v>82</v>
      </c>
      <c r="E314">
        <v>24000</v>
      </c>
      <c r="F314">
        <v>640</v>
      </c>
      <c r="G314" s="48">
        <f t="shared" si="206"/>
        <v>120000</v>
      </c>
      <c r="H314" s="104">
        <v>5500</v>
      </c>
      <c r="I314" s="50">
        <f t="shared" si="207"/>
        <v>4.583333333333333E-2</v>
      </c>
      <c r="J314" s="50">
        <f t="shared" si="208"/>
        <v>21.818181818181817</v>
      </c>
      <c r="K314" s="70">
        <f t="shared" si="205"/>
        <v>10.298181818181817</v>
      </c>
    </row>
    <row r="315" spans="1:11">
      <c r="A315" s="1" t="s">
        <v>142</v>
      </c>
      <c r="B315" s="44" t="s">
        <v>289</v>
      </c>
      <c r="C315" s="13" t="s">
        <v>430</v>
      </c>
      <c r="D315" s="13" t="s">
        <v>82</v>
      </c>
      <c r="E315">
        <v>48000</v>
      </c>
      <c r="F315">
        <v>1280</v>
      </c>
      <c r="G315" s="48">
        <f t="shared" si="206"/>
        <v>240000</v>
      </c>
      <c r="H315" s="104">
        <v>11000</v>
      </c>
      <c r="I315" s="50">
        <f t="shared" si="207"/>
        <v>4.583333333333333E-2</v>
      </c>
      <c r="J315" s="50">
        <f t="shared" si="208"/>
        <v>21.818181818181817</v>
      </c>
      <c r="K315" s="70">
        <f t="shared" si="205"/>
        <v>10.298181818181817</v>
      </c>
    </row>
    <row r="316" spans="1:11">
      <c r="A316" s="1" t="s">
        <v>142</v>
      </c>
      <c r="B316" s="44" t="s">
        <v>290</v>
      </c>
      <c r="C316" s="13" t="s">
        <v>431</v>
      </c>
      <c r="D316" s="13" t="s">
        <v>82</v>
      </c>
      <c r="E316">
        <v>144000</v>
      </c>
      <c r="F316">
        <v>3840</v>
      </c>
      <c r="G316" s="48">
        <f t="shared" si="206"/>
        <v>720000</v>
      </c>
      <c r="H316" s="104">
        <v>33000</v>
      </c>
      <c r="I316" s="50">
        <f t="shared" si="207"/>
        <v>4.583333333333333E-2</v>
      </c>
      <c r="J316" s="50">
        <f t="shared" si="208"/>
        <v>21.818181818181817</v>
      </c>
      <c r="K316" s="70">
        <f t="shared" si="205"/>
        <v>10.298181818181817</v>
      </c>
    </row>
    <row r="317" spans="1:11">
      <c r="A317" s="1" t="s">
        <v>142</v>
      </c>
      <c r="B317" s="44" t="s">
        <v>291</v>
      </c>
      <c r="C317" s="13" t="s">
        <v>432</v>
      </c>
      <c r="D317" s="13" t="s">
        <v>82</v>
      </c>
      <c r="E317">
        <v>240000</v>
      </c>
      <c r="F317">
        <v>6400</v>
      </c>
      <c r="G317" s="48">
        <f t="shared" si="206"/>
        <v>1200000</v>
      </c>
      <c r="H317" s="104">
        <v>55000</v>
      </c>
      <c r="I317" s="50">
        <f t="shared" si="207"/>
        <v>4.583333333333333E-2</v>
      </c>
      <c r="J317" s="50">
        <f t="shared" si="208"/>
        <v>21.818181818181817</v>
      </c>
      <c r="K317" s="70">
        <f t="shared" si="205"/>
        <v>10.298181818181817</v>
      </c>
    </row>
    <row r="318" spans="1:11">
      <c r="A318" s="1" t="s">
        <v>142</v>
      </c>
      <c r="B318" s="44" t="s">
        <v>292</v>
      </c>
      <c r="C318" s="13" t="s">
        <v>433</v>
      </c>
      <c r="D318" s="13" t="s">
        <v>82</v>
      </c>
      <c r="E318">
        <v>240000</v>
      </c>
      <c r="F318">
        <v>6400</v>
      </c>
      <c r="G318" s="48">
        <f t="shared" si="206"/>
        <v>1200000</v>
      </c>
      <c r="H318" s="104">
        <v>55000</v>
      </c>
      <c r="I318" s="50">
        <f t="shared" si="207"/>
        <v>4.583333333333333E-2</v>
      </c>
      <c r="J318" s="50">
        <f t="shared" si="208"/>
        <v>21.818181818181817</v>
      </c>
      <c r="K318" s="70">
        <f t="shared" si="205"/>
        <v>10.298181818181817</v>
      </c>
    </row>
    <row r="319" spans="1:11">
      <c r="A319" s="1" t="s">
        <v>142</v>
      </c>
      <c r="B319" s="44" t="s">
        <v>293</v>
      </c>
      <c r="C319" s="13" t="s">
        <v>434</v>
      </c>
      <c r="D319" s="13" t="s">
        <v>82</v>
      </c>
      <c r="E319">
        <v>480000</v>
      </c>
      <c r="F319">
        <v>12800</v>
      </c>
      <c r="G319" s="48">
        <f t="shared" si="206"/>
        <v>2400000</v>
      </c>
      <c r="H319" s="104">
        <v>110000</v>
      </c>
      <c r="I319" s="50">
        <f t="shared" si="207"/>
        <v>4.583333333333333E-2</v>
      </c>
      <c r="J319" s="50">
        <f t="shared" si="208"/>
        <v>21.818181818181817</v>
      </c>
      <c r="K319" s="70">
        <f t="shared" si="205"/>
        <v>10.298181818181817</v>
      </c>
    </row>
    <row r="320" spans="1:11">
      <c r="D320" s="13"/>
      <c r="E320" s="13"/>
    </row>
    <row r="321" spans="1:11">
      <c r="A321" s="75" t="s">
        <v>142</v>
      </c>
      <c r="B321" s="75" t="s">
        <v>421</v>
      </c>
      <c r="C321" s="136" t="s">
        <v>435</v>
      </c>
      <c r="D321" s="75" t="s">
        <v>34</v>
      </c>
      <c r="E321" s="75"/>
      <c r="F321" s="137">
        <v>1000</v>
      </c>
      <c r="G321" s="138">
        <f t="shared" ref="G321:G331" si="209">F321*150</f>
        <v>150000</v>
      </c>
      <c r="H321" s="124">
        <v>11000</v>
      </c>
      <c r="I321" s="139">
        <f t="shared" ref="I321:I322" si="210">H321/G321</f>
        <v>7.3333333333333334E-2</v>
      </c>
      <c r="J321" s="139">
        <f t="shared" ref="J321:J322" si="211">G321/H321</f>
        <v>13.636363636363637</v>
      </c>
      <c r="K321" s="140">
        <f t="shared" ref="K321:K322" si="212">J321/J$2</f>
        <v>6.4363636363636365</v>
      </c>
    </row>
    <row r="322" spans="1:11">
      <c r="A322" s="75" t="s">
        <v>142</v>
      </c>
      <c r="B322" s="75" t="s">
        <v>423</v>
      </c>
      <c r="C322" s="136" t="s">
        <v>436</v>
      </c>
      <c r="D322" s="75" t="s">
        <v>34</v>
      </c>
      <c r="E322" s="75"/>
      <c r="F322" s="137">
        <v>3000</v>
      </c>
      <c r="G322" s="138">
        <f t="shared" si="209"/>
        <v>450000</v>
      </c>
      <c r="H322" s="124">
        <v>33000</v>
      </c>
      <c r="I322" s="139">
        <f t="shared" si="210"/>
        <v>7.3333333333333334E-2</v>
      </c>
      <c r="J322" s="139">
        <f t="shared" si="211"/>
        <v>13.636363636363637</v>
      </c>
      <c r="K322" s="140">
        <f t="shared" si="212"/>
        <v>6.4363636363636365</v>
      </c>
    </row>
    <row r="323" spans="1:11">
      <c r="A323" s="75" t="s">
        <v>142</v>
      </c>
      <c r="B323" s="75" t="s">
        <v>424</v>
      </c>
      <c r="C323" s="136" t="s">
        <v>437</v>
      </c>
      <c r="D323" s="75" t="s">
        <v>34</v>
      </c>
      <c r="E323" s="75"/>
      <c r="F323" s="137">
        <v>5600</v>
      </c>
      <c r="G323" s="138">
        <f t="shared" si="209"/>
        <v>840000</v>
      </c>
      <c r="H323" s="124">
        <v>55000</v>
      </c>
      <c r="I323" s="139">
        <f t="shared" ref="I323:I325" si="213">H323/G323</f>
        <v>6.5476190476190479E-2</v>
      </c>
      <c r="J323" s="139">
        <f t="shared" ref="J323:J325" si="214">G323/H323</f>
        <v>15.272727272727273</v>
      </c>
      <c r="K323" s="140">
        <f t="shared" ref="K323:K325" si="215">J323/J$2</f>
        <v>7.2087272727272724</v>
      </c>
    </row>
    <row r="324" spans="1:11">
      <c r="A324" s="75" t="s">
        <v>142</v>
      </c>
      <c r="B324" s="75" t="s">
        <v>425</v>
      </c>
      <c r="C324" s="136" t="s">
        <v>438</v>
      </c>
      <c r="D324" s="75" t="s">
        <v>34</v>
      </c>
      <c r="E324" s="75"/>
      <c r="F324" s="137">
        <v>16000</v>
      </c>
      <c r="G324" s="138">
        <f t="shared" si="209"/>
        <v>2400000</v>
      </c>
      <c r="H324" s="124">
        <v>110000</v>
      </c>
      <c r="I324" s="139">
        <f t="shared" si="213"/>
        <v>4.583333333333333E-2</v>
      </c>
      <c r="J324" s="139">
        <f t="shared" si="214"/>
        <v>21.818181818181817</v>
      </c>
      <c r="K324" s="140">
        <f t="shared" si="215"/>
        <v>10.298181818181817</v>
      </c>
    </row>
    <row r="325" spans="1:11">
      <c r="A325" s="75" t="s">
        <v>142</v>
      </c>
      <c r="B325" s="75" t="s">
        <v>426</v>
      </c>
      <c r="C325" s="136" t="s">
        <v>439</v>
      </c>
      <c r="D325" s="75" t="s">
        <v>34</v>
      </c>
      <c r="E325" s="75"/>
      <c r="F325" s="137">
        <v>16000</v>
      </c>
      <c r="G325" s="138">
        <f t="shared" si="209"/>
        <v>2400000</v>
      </c>
      <c r="H325" s="124">
        <v>110000</v>
      </c>
      <c r="I325" s="139">
        <f t="shared" si="213"/>
        <v>4.583333333333333E-2</v>
      </c>
      <c r="J325" s="139">
        <f t="shared" si="214"/>
        <v>21.818181818181817</v>
      </c>
      <c r="K325" s="140">
        <f t="shared" si="215"/>
        <v>10.298181818181817</v>
      </c>
    </row>
    <row r="326" spans="1:11">
      <c r="F326" s="30"/>
      <c r="G326" s="26"/>
    </row>
    <row r="327" spans="1:11">
      <c r="A327" s="75" t="s">
        <v>142</v>
      </c>
      <c r="B327" s="75" t="s">
        <v>440</v>
      </c>
      <c r="C327" s="136" t="s">
        <v>435</v>
      </c>
      <c r="D327" s="75" t="s">
        <v>34</v>
      </c>
      <c r="E327" s="75"/>
      <c r="F327" s="137">
        <v>1600</v>
      </c>
      <c r="G327" s="138">
        <f t="shared" si="209"/>
        <v>240000</v>
      </c>
      <c r="H327" s="124">
        <v>11000</v>
      </c>
      <c r="I327" s="139">
        <f t="shared" ref="I327:I331" si="216">H327/G327</f>
        <v>4.583333333333333E-2</v>
      </c>
      <c r="J327" s="139">
        <f t="shared" ref="J327:J331" si="217">G327/H327</f>
        <v>21.818181818181817</v>
      </c>
      <c r="K327" s="140">
        <f t="shared" ref="K327:K331" si="218">J327/J$2</f>
        <v>10.298181818181817</v>
      </c>
    </row>
    <row r="328" spans="1:11">
      <c r="A328" s="75" t="s">
        <v>142</v>
      </c>
      <c r="B328" s="75" t="s">
        <v>441</v>
      </c>
      <c r="C328" s="136" t="s">
        <v>436</v>
      </c>
      <c r="D328" s="75" t="s">
        <v>34</v>
      </c>
      <c r="E328" s="75"/>
      <c r="F328" s="137">
        <v>4800</v>
      </c>
      <c r="G328" s="138">
        <f t="shared" si="209"/>
        <v>720000</v>
      </c>
      <c r="H328" s="124">
        <v>33000</v>
      </c>
      <c r="I328" s="139">
        <f t="shared" si="216"/>
        <v>4.583333333333333E-2</v>
      </c>
      <c r="J328" s="139">
        <f t="shared" si="217"/>
        <v>21.818181818181817</v>
      </c>
      <c r="K328" s="140">
        <f t="shared" si="218"/>
        <v>10.298181818181817</v>
      </c>
    </row>
    <row r="329" spans="1:11">
      <c r="A329" s="75" t="s">
        <v>142</v>
      </c>
      <c r="B329" s="75" t="s">
        <v>442</v>
      </c>
      <c r="C329" s="136" t="s">
        <v>437</v>
      </c>
      <c r="D329" s="75" t="s">
        <v>34</v>
      </c>
      <c r="E329" s="75"/>
      <c r="F329" s="137">
        <v>8000</v>
      </c>
      <c r="G329" s="138">
        <f t="shared" si="209"/>
        <v>1200000</v>
      </c>
      <c r="H329" s="124">
        <v>55000</v>
      </c>
      <c r="I329" s="139">
        <f t="shared" si="216"/>
        <v>4.583333333333333E-2</v>
      </c>
      <c r="J329" s="139">
        <f t="shared" si="217"/>
        <v>21.818181818181817</v>
      </c>
      <c r="K329" s="140">
        <f t="shared" si="218"/>
        <v>10.298181818181817</v>
      </c>
    </row>
    <row r="330" spans="1:11">
      <c r="A330" s="75" t="s">
        <v>142</v>
      </c>
      <c r="B330" s="75" t="s">
        <v>443</v>
      </c>
      <c r="C330" s="136" t="s">
        <v>438</v>
      </c>
      <c r="D330" s="75" t="s">
        <v>34</v>
      </c>
      <c r="E330" s="75"/>
      <c r="F330" s="137">
        <v>16000</v>
      </c>
      <c r="G330" s="138">
        <f t="shared" si="209"/>
        <v>2400000</v>
      </c>
      <c r="H330" s="124">
        <v>110000</v>
      </c>
      <c r="I330" s="139">
        <f t="shared" si="216"/>
        <v>4.583333333333333E-2</v>
      </c>
      <c r="J330" s="139">
        <f t="shared" si="217"/>
        <v>21.818181818181817</v>
      </c>
      <c r="K330" s="140">
        <f t="shared" si="218"/>
        <v>10.298181818181817</v>
      </c>
    </row>
    <row r="331" spans="1:11">
      <c r="A331" s="75" t="s">
        <v>142</v>
      </c>
      <c r="B331" s="75" t="s">
        <v>444</v>
      </c>
      <c r="C331" s="136" t="s">
        <v>439</v>
      </c>
      <c r="D331" s="75" t="s">
        <v>34</v>
      </c>
      <c r="E331" s="75"/>
      <c r="F331" s="137">
        <v>16000</v>
      </c>
      <c r="G331" s="138">
        <f t="shared" si="209"/>
        <v>2400000</v>
      </c>
      <c r="H331" s="124">
        <v>110000</v>
      </c>
      <c r="I331" s="139">
        <f t="shared" si="216"/>
        <v>4.583333333333333E-2</v>
      </c>
      <c r="J331" s="139">
        <f t="shared" si="217"/>
        <v>21.818181818181817</v>
      </c>
      <c r="K331" s="140">
        <f t="shared" si="218"/>
        <v>10.298181818181817</v>
      </c>
    </row>
    <row r="332" spans="1:11">
      <c r="D332" s="13"/>
      <c r="E332" s="13"/>
    </row>
    <row r="333" spans="1:11">
      <c r="A333" s="75" t="s">
        <v>142</v>
      </c>
      <c r="B333" s="75" t="s">
        <v>445</v>
      </c>
      <c r="C333" s="136" t="s">
        <v>435</v>
      </c>
      <c r="D333" s="75"/>
      <c r="E333" s="75"/>
      <c r="F333" s="122"/>
      <c r="G333" s="123"/>
      <c r="H333" s="75"/>
      <c r="I333" s="75"/>
      <c r="J333" s="75"/>
      <c r="K333" s="126"/>
    </row>
    <row r="334" spans="1:11">
      <c r="A334" s="75" t="s">
        <v>142</v>
      </c>
      <c r="B334" s="75" t="s">
        <v>446</v>
      </c>
      <c r="C334" s="136" t="s">
        <v>436</v>
      </c>
      <c r="D334" s="136"/>
      <c r="E334" s="136"/>
      <c r="F334" s="122"/>
      <c r="G334" s="123"/>
      <c r="H334" s="75"/>
      <c r="I334" s="75"/>
      <c r="J334" s="75"/>
      <c r="K334" s="126"/>
    </row>
    <row r="335" spans="1:11">
      <c r="A335" s="75" t="s">
        <v>142</v>
      </c>
      <c r="B335" s="75" t="s">
        <v>447</v>
      </c>
      <c r="C335" s="136" t="s">
        <v>437</v>
      </c>
      <c r="D335" s="136"/>
      <c r="E335" s="136"/>
      <c r="F335" s="122"/>
      <c r="G335" s="123"/>
      <c r="H335" s="75"/>
      <c r="I335" s="75"/>
      <c r="J335" s="75"/>
      <c r="K335" s="126"/>
    </row>
    <row r="336" spans="1:11">
      <c r="A336" s="75" t="s">
        <v>142</v>
      </c>
      <c r="B336" s="75" t="s">
        <v>448</v>
      </c>
      <c r="C336" s="136" t="s">
        <v>438</v>
      </c>
      <c r="D336" s="75"/>
      <c r="E336" s="75"/>
      <c r="F336" s="122"/>
      <c r="G336" s="123"/>
      <c r="H336" s="75"/>
      <c r="I336" s="75"/>
      <c r="J336" s="75"/>
      <c r="K336" s="126"/>
    </row>
    <row r="337" spans="1:11">
      <c r="A337" s="75" t="s">
        <v>142</v>
      </c>
      <c r="B337" s="75" t="s">
        <v>449</v>
      </c>
      <c r="C337" s="136" t="s">
        <v>439</v>
      </c>
      <c r="D337" s="75"/>
      <c r="E337" s="75"/>
      <c r="F337" s="122"/>
      <c r="G337" s="123"/>
      <c r="H337" s="75"/>
      <c r="I337" s="75"/>
      <c r="J337" s="75"/>
      <c r="K337" s="126"/>
    </row>
    <row r="339" spans="1:11">
      <c r="A339" s="75" t="s">
        <v>142</v>
      </c>
      <c r="B339" s="75" t="s">
        <v>450</v>
      </c>
      <c r="C339" s="136" t="s">
        <v>435</v>
      </c>
      <c r="D339" s="75"/>
      <c r="E339" s="75"/>
      <c r="F339" s="122"/>
      <c r="G339" s="123"/>
      <c r="H339" s="75"/>
      <c r="I339" s="75"/>
      <c r="J339" s="75"/>
      <c r="K339" s="126"/>
    </row>
    <row r="340" spans="1:11">
      <c r="A340" s="75" t="s">
        <v>142</v>
      </c>
      <c r="B340" s="75" t="s">
        <v>451</v>
      </c>
      <c r="C340" s="136" t="s">
        <v>436</v>
      </c>
      <c r="D340" s="75"/>
      <c r="E340" s="75"/>
      <c r="F340" s="122"/>
      <c r="G340" s="123"/>
      <c r="H340" s="75"/>
      <c r="I340" s="75"/>
      <c r="J340" s="75"/>
      <c r="K340" s="126"/>
    </row>
    <row r="341" spans="1:11">
      <c r="A341" s="75" t="s">
        <v>142</v>
      </c>
      <c r="B341" s="75" t="s">
        <v>452</v>
      </c>
      <c r="C341" s="136" t="s">
        <v>437</v>
      </c>
      <c r="D341" s="136"/>
      <c r="E341" s="136"/>
      <c r="F341" s="122"/>
      <c r="G341" s="123"/>
      <c r="H341" s="75"/>
      <c r="I341" s="75"/>
      <c r="J341" s="75"/>
      <c r="K341" s="126"/>
    </row>
    <row r="342" spans="1:11">
      <c r="A342" s="75" t="s">
        <v>142</v>
      </c>
      <c r="B342" s="75" t="s">
        <v>453</v>
      </c>
      <c r="C342" s="136" t="s">
        <v>438</v>
      </c>
      <c r="D342" s="136"/>
      <c r="E342" s="136"/>
      <c r="F342" s="122"/>
      <c r="G342" s="123"/>
      <c r="H342" s="75"/>
      <c r="I342" s="75"/>
      <c r="J342" s="75"/>
      <c r="K342" s="126"/>
    </row>
    <row r="343" spans="1:11">
      <c r="A343" s="75" t="s">
        <v>142</v>
      </c>
      <c r="B343" s="75" t="s">
        <v>454</v>
      </c>
      <c r="C343" s="136" t="s">
        <v>439</v>
      </c>
      <c r="D343" s="136"/>
      <c r="E343" s="136"/>
      <c r="F343" s="122"/>
      <c r="G343" s="123"/>
      <c r="H343" s="75"/>
      <c r="I343" s="75"/>
      <c r="J343" s="75"/>
      <c r="K343" s="126"/>
    </row>
    <row r="344" spans="1:11">
      <c r="D344" s="13"/>
      <c r="E344" s="13"/>
    </row>
    <row r="345" spans="1:11">
      <c r="A345" s="75" t="s">
        <v>142</v>
      </c>
      <c r="B345" s="75" t="s">
        <v>455</v>
      </c>
      <c r="C345" s="136" t="s">
        <v>435</v>
      </c>
      <c r="D345" s="75"/>
      <c r="E345" s="75"/>
      <c r="F345" s="122"/>
      <c r="G345" s="123"/>
      <c r="H345" s="75"/>
      <c r="I345" s="75"/>
      <c r="J345" s="75"/>
      <c r="K345" s="126"/>
    </row>
    <row r="346" spans="1:11">
      <c r="A346" s="75" t="s">
        <v>142</v>
      </c>
      <c r="B346" s="75" t="s">
        <v>456</v>
      </c>
      <c r="C346" s="136" t="s">
        <v>436</v>
      </c>
      <c r="D346" s="136"/>
      <c r="E346" s="136"/>
      <c r="F346" s="122"/>
      <c r="G346" s="123"/>
      <c r="H346" s="75"/>
      <c r="I346" s="75"/>
      <c r="J346" s="75"/>
      <c r="K346" s="126"/>
    </row>
    <row r="347" spans="1:11">
      <c r="A347" s="75" t="s">
        <v>142</v>
      </c>
      <c r="B347" s="75" t="s">
        <v>457</v>
      </c>
      <c r="C347" s="136" t="s">
        <v>437</v>
      </c>
      <c r="D347" s="136"/>
      <c r="E347" s="136"/>
      <c r="F347" s="122"/>
      <c r="G347" s="123"/>
      <c r="H347" s="75"/>
      <c r="I347" s="75"/>
      <c r="J347" s="75"/>
      <c r="K347" s="126"/>
    </row>
    <row r="348" spans="1:11">
      <c r="A348" s="75" t="s">
        <v>142</v>
      </c>
      <c r="B348" s="75" t="s">
        <v>458</v>
      </c>
      <c r="C348" s="136" t="s">
        <v>438</v>
      </c>
      <c r="D348" s="136"/>
      <c r="E348" s="136"/>
      <c r="F348" s="122"/>
      <c r="G348" s="123"/>
      <c r="H348" s="75"/>
      <c r="I348" s="75"/>
      <c r="J348" s="75"/>
      <c r="K348" s="126"/>
    </row>
    <row r="349" spans="1:11">
      <c r="A349" s="75" t="s">
        <v>142</v>
      </c>
      <c r="B349" s="75" t="s">
        <v>459</v>
      </c>
      <c r="C349" s="136" t="s">
        <v>439</v>
      </c>
      <c r="D349" s="136"/>
      <c r="E349" s="136"/>
      <c r="F349" s="122"/>
      <c r="G349" s="123"/>
      <c r="H349" s="75"/>
      <c r="I349" s="75"/>
      <c r="J349" s="75"/>
      <c r="K349" s="126"/>
    </row>
    <row r="350" spans="1:11">
      <c r="D350" s="13"/>
      <c r="E350" s="13"/>
    </row>
    <row r="351" spans="1:11">
      <c r="A351" s="75" t="s">
        <v>142</v>
      </c>
      <c r="B351" s="75" t="s">
        <v>460</v>
      </c>
      <c r="C351" s="136" t="s">
        <v>435</v>
      </c>
      <c r="D351" s="75"/>
      <c r="E351" s="75"/>
      <c r="F351" s="122"/>
      <c r="G351" s="123"/>
      <c r="H351" s="75"/>
      <c r="I351" s="75"/>
      <c r="J351" s="75"/>
      <c r="K351" s="126"/>
    </row>
    <row r="352" spans="1:11">
      <c r="A352" s="75" t="s">
        <v>142</v>
      </c>
      <c r="B352" s="75" t="s">
        <v>461</v>
      </c>
      <c r="C352" s="136" t="s">
        <v>436</v>
      </c>
      <c r="D352" s="136"/>
      <c r="E352" s="136"/>
      <c r="F352" s="122"/>
      <c r="G352" s="123"/>
      <c r="H352" s="75"/>
      <c r="I352" s="75"/>
      <c r="J352" s="75"/>
      <c r="K352" s="126"/>
    </row>
    <row r="353" spans="1:11">
      <c r="A353" s="75" t="s">
        <v>142</v>
      </c>
      <c r="B353" s="75" t="s">
        <v>462</v>
      </c>
      <c r="C353" s="136" t="s">
        <v>437</v>
      </c>
      <c r="D353" s="136"/>
      <c r="E353" s="136"/>
      <c r="F353" s="122"/>
      <c r="G353" s="123"/>
      <c r="H353" s="75"/>
      <c r="I353" s="75"/>
      <c r="J353" s="75"/>
      <c r="K353" s="126"/>
    </row>
    <row r="354" spans="1:11">
      <c r="A354" s="75" t="s">
        <v>142</v>
      </c>
      <c r="B354" s="75" t="s">
        <v>463</v>
      </c>
      <c r="C354" s="136" t="s">
        <v>438</v>
      </c>
      <c r="D354" s="136"/>
      <c r="E354" s="136"/>
      <c r="F354" s="122"/>
      <c r="G354" s="123"/>
      <c r="H354" s="75"/>
      <c r="I354" s="75"/>
      <c r="J354" s="75"/>
      <c r="K354" s="126"/>
    </row>
    <row r="355" spans="1:11">
      <c r="A355" s="75" t="s">
        <v>142</v>
      </c>
      <c r="B355" s="75" t="s">
        <v>464</v>
      </c>
      <c r="C355" s="136" t="s">
        <v>439</v>
      </c>
      <c r="D355" s="136"/>
      <c r="E355" s="136"/>
      <c r="F355" s="122"/>
      <c r="G355" s="123"/>
      <c r="H355" s="75"/>
      <c r="I355" s="75"/>
      <c r="J355" s="75"/>
      <c r="K355" s="126"/>
    </row>
    <row r="356" spans="1:11">
      <c r="D356" s="13"/>
      <c r="E356" s="13"/>
    </row>
    <row r="357" spans="1:11">
      <c r="B357" s="36" t="s">
        <v>353</v>
      </c>
      <c r="D357" s="41"/>
      <c r="E357" s="41"/>
    </row>
    <row r="358" spans="1:11">
      <c r="A358" s="44" t="s">
        <v>142</v>
      </c>
      <c r="B358" s="44" t="s">
        <v>294</v>
      </c>
      <c r="C358" s="136" t="s">
        <v>304</v>
      </c>
      <c r="D358" s="44" t="s">
        <v>319</v>
      </c>
      <c r="E358">
        <v>14400</v>
      </c>
      <c r="F358">
        <v>288</v>
      </c>
      <c r="G358" s="48">
        <f>F358*200+E358</f>
        <v>72000</v>
      </c>
      <c r="H358" s="49">
        <v>3300</v>
      </c>
      <c r="I358" s="50">
        <f>H358/G358</f>
        <v>4.583333333333333E-2</v>
      </c>
      <c r="J358" s="50">
        <f>G358/H358</f>
        <v>21.818181818181817</v>
      </c>
      <c r="K358" s="70">
        <f>J358/J$2</f>
        <v>10.298181818181817</v>
      </c>
    </row>
    <row r="359" spans="1:11">
      <c r="A359" s="44" t="s">
        <v>142</v>
      </c>
      <c r="B359" s="44" t="s">
        <v>295</v>
      </c>
      <c r="C359" s="136" t="s">
        <v>305</v>
      </c>
      <c r="D359" s="44" t="s">
        <v>319</v>
      </c>
      <c r="E359">
        <v>24000</v>
      </c>
      <c r="F359">
        <v>480</v>
      </c>
      <c r="G359" s="48">
        <f t="shared" ref="G359:G367" si="219">F359*200+E359</f>
        <v>120000</v>
      </c>
      <c r="H359" s="49">
        <v>5500</v>
      </c>
      <c r="I359" s="50">
        <f t="shared" ref="I359:I362" si="220">H359/G359</f>
        <v>4.583333333333333E-2</v>
      </c>
      <c r="J359" s="50">
        <f t="shared" ref="J359:J362" si="221">G359/H359</f>
        <v>21.818181818181817</v>
      </c>
      <c r="K359" s="70">
        <f t="shared" ref="K359:K366" si="222">J359/J$2</f>
        <v>10.298181818181817</v>
      </c>
    </row>
    <row r="360" spans="1:11">
      <c r="A360" s="44" t="s">
        <v>142</v>
      </c>
      <c r="B360" s="44" t="s">
        <v>296</v>
      </c>
      <c r="C360" s="136" t="s">
        <v>306</v>
      </c>
      <c r="D360" s="44" t="s">
        <v>319</v>
      </c>
      <c r="E360">
        <v>48000</v>
      </c>
      <c r="F360">
        <v>960</v>
      </c>
      <c r="G360" s="48">
        <f t="shared" si="219"/>
        <v>240000</v>
      </c>
      <c r="H360" s="49">
        <v>11000</v>
      </c>
      <c r="I360" s="50">
        <f t="shared" si="220"/>
        <v>4.583333333333333E-2</v>
      </c>
      <c r="J360" s="50">
        <f t="shared" si="221"/>
        <v>21.818181818181817</v>
      </c>
      <c r="K360" s="70">
        <f t="shared" si="222"/>
        <v>10.298181818181817</v>
      </c>
    </row>
    <row r="361" spans="1:11">
      <c r="A361" s="44" t="s">
        <v>142</v>
      </c>
      <c r="B361" s="44" t="s">
        <v>297</v>
      </c>
      <c r="C361" s="136" t="s">
        <v>307</v>
      </c>
      <c r="D361" s="44" t="s">
        <v>319</v>
      </c>
      <c r="E361">
        <v>144000</v>
      </c>
      <c r="F361">
        <v>2880</v>
      </c>
      <c r="G361" s="48">
        <f t="shared" si="219"/>
        <v>720000</v>
      </c>
      <c r="H361" s="49">
        <v>33000</v>
      </c>
      <c r="I361" s="50">
        <f t="shared" si="220"/>
        <v>4.583333333333333E-2</v>
      </c>
      <c r="J361" s="50">
        <f t="shared" si="221"/>
        <v>21.818181818181817</v>
      </c>
      <c r="K361" s="70">
        <f t="shared" si="222"/>
        <v>10.298181818181817</v>
      </c>
    </row>
    <row r="362" spans="1:11">
      <c r="A362" s="44" t="s">
        <v>142</v>
      </c>
      <c r="B362" s="44" t="s">
        <v>298</v>
      </c>
      <c r="C362" s="136" t="s">
        <v>308</v>
      </c>
      <c r="D362" s="44" t="s">
        <v>319</v>
      </c>
      <c r="E362">
        <v>240000</v>
      </c>
      <c r="F362">
        <v>4800</v>
      </c>
      <c r="G362" s="48">
        <f t="shared" si="219"/>
        <v>1200000</v>
      </c>
      <c r="H362" s="49">
        <v>55000</v>
      </c>
      <c r="I362" s="50">
        <f t="shared" si="220"/>
        <v>4.583333333333333E-2</v>
      </c>
      <c r="J362" s="50">
        <f t="shared" si="221"/>
        <v>21.818181818181817</v>
      </c>
      <c r="K362" s="70">
        <f t="shared" si="222"/>
        <v>10.298181818181817</v>
      </c>
    </row>
    <row r="363" spans="1:11">
      <c r="A363" s="44" t="s">
        <v>142</v>
      </c>
      <c r="B363" s="44" t="s">
        <v>299</v>
      </c>
      <c r="C363" s="136" t="s">
        <v>309</v>
      </c>
      <c r="D363" s="44" t="s">
        <v>319</v>
      </c>
      <c r="E363">
        <v>48000</v>
      </c>
      <c r="F363">
        <v>960</v>
      </c>
      <c r="G363" s="48">
        <f t="shared" si="219"/>
        <v>240000</v>
      </c>
      <c r="H363" s="49">
        <v>11000</v>
      </c>
      <c r="I363" s="50">
        <f t="shared" ref="I363:I365" si="223">H363/G363</f>
        <v>4.583333333333333E-2</v>
      </c>
      <c r="J363" s="50">
        <f t="shared" ref="J363:J365" si="224">G363/H363</f>
        <v>21.818181818181817</v>
      </c>
      <c r="K363" s="70">
        <f t="shared" si="222"/>
        <v>10.298181818181817</v>
      </c>
    </row>
    <row r="364" spans="1:11">
      <c r="A364" s="44" t="s">
        <v>142</v>
      </c>
      <c r="B364" s="44" t="s">
        <v>300</v>
      </c>
      <c r="C364" s="136" t="s">
        <v>310</v>
      </c>
      <c r="D364" s="44" t="s">
        <v>319</v>
      </c>
      <c r="E364">
        <v>144000</v>
      </c>
      <c r="F364">
        <v>2880</v>
      </c>
      <c r="G364" s="48">
        <f t="shared" si="219"/>
        <v>720000</v>
      </c>
      <c r="H364" s="49">
        <v>33000</v>
      </c>
      <c r="I364" s="50">
        <f t="shared" si="223"/>
        <v>4.583333333333333E-2</v>
      </c>
      <c r="J364" s="50">
        <f t="shared" si="224"/>
        <v>21.818181818181817</v>
      </c>
      <c r="K364" s="70">
        <f t="shared" si="222"/>
        <v>10.298181818181817</v>
      </c>
    </row>
    <row r="365" spans="1:11">
      <c r="A365" s="44" t="s">
        <v>142</v>
      </c>
      <c r="B365" s="44" t="s">
        <v>301</v>
      </c>
      <c r="C365" s="136" t="s">
        <v>311</v>
      </c>
      <c r="D365" s="44" t="s">
        <v>319</v>
      </c>
      <c r="E365">
        <v>240000</v>
      </c>
      <c r="F365">
        <v>4800</v>
      </c>
      <c r="G365" s="48">
        <f t="shared" si="219"/>
        <v>1200000</v>
      </c>
      <c r="H365" s="49">
        <v>55000</v>
      </c>
      <c r="I365" s="50">
        <f t="shared" si="223"/>
        <v>4.583333333333333E-2</v>
      </c>
      <c r="J365" s="50">
        <f t="shared" si="224"/>
        <v>21.818181818181817</v>
      </c>
      <c r="K365" s="70">
        <f t="shared" si="222"/>
        <v>10.298181818181817</v>
      </c>
    </row>
    <row r="366" spans="1:11">
      <c r="A366" s="44" t="s">
        <v>142</v>
      </c>
      <c r="B366" s="44" t="s">
        <v>302</v>
      </c>
      <c r="C366" s="136" t="s">
        <v>312</v>
      </c>
      <c r="D366" s="44" t="s">
        <v>319</v>
      </c>
      <c r="E366">
        <v>144000</v>
      </c>
      <c r="F366">
        <v>2880</v>
      </c>
      <c r="G366" s="48">
        <f t="shared" si="219"/>
        <v>720000</v>
      </c>
      <c r="H366" s="49">
        <v>33000</v>
      </c>
      <c r="I366" s="50">
        <f t="shared" ref="I366" si="225">H366/G366</f>
        <v>4.583333333333333E-2</v>
      </c>
      <c r="J366" s="50">
        <f t="shared" ref="J366" si="226">G366/H366</f>
        <v>21.818181818181817</v>
      </c>
      <c r="K366" s="70">
        <f t="shared" si="222"/>
        <v>10.298181818181817</v>
      </c>
    </row>
    <row r="367" spans="1:11">
      <c r="A367" s="44" t="s">
        <v>142</v>
      </c>
      <c r="B367" s="44" t="s">
        <v>303</v>
      </c>
      <c r="C367" s="136" t="s">
        <v>313</v>
      </c>
      <c r="D367" s="44" t="s">
        <v>319</v>
      </c>
      <c r="E367">
        <v>240000</v>
      </c>
      <c r="F367">
        <v>4800</v>
      </c>
      <c r="G367" s="48">
        <f t="shared" si="219"/>
        <v>1200000</v>
      </c>
      <c r="H367" s="49">
        <v>55000</v>
      </c>
      <c r="I367" s="50">
        <f>H367/G367</f>
        <v>4.583333333333333E-2</v>
      </c>
      <c r="J367" s="50">
        <f>G367/H367</f>
        <v>21.818181818181817</v>
      </c>
      <c r="K367" s="70">
        <f>J367/J$2</f>
        <v>10.298181818181817</v>
      </c>
    </row>
    <row r="368" spans="1:11">
      <c r="D368" s="1" t="s">
        <v>615</v>
      </c>
      <c r="E368" s="18" t="s">
        <v>614</v>
      </c>
      <c r="F368" s="28" t="s">
        <v>11</v>
      </c>
      <c r="G368"/>
      <c r="H368"/>
      <c r="J368" s="66"/>
      <c r="K368" s="1"/>
    </row>
    <row r="369" spans="1:14">
      <c r="A369" s="1" t="s">
        <v>142</v>
      </c>
      <c r="B369" s="75" t="s">
        <v>324</v>
      </c>
      <c r="C369" s="13" t="s">
        <v>334</v>
      </c>
      <c r="D369" s="75" t="s">
        <v>605</v>
      </c>
      <c r="E369" s="29">
        <v>23</v>
      </c>
      <c r="F369" s="164">
        <f>G369*2*(1)/((1+1))</f>
        <v>36800</v>
      </c>
      <c r="G369" s="45">
        <f>E369*VLOOKUP(D369, 상품구성!L$369:N$378, 2, FALSE)*(1+1/1)</f>
        <v>36800</v>
      </c>
      <c r="H369" s="46">
        <v>3300</v>
      </c>
      <c r="I369" s="47">
        <f>H369/G369</f>
        <v>8.9673913043478257E-2</v>
      </c>
      <c r="J369" s="47">
        <f>G369/H369</f>
        <v>11.151515151515152</v>
      </c>
      <c r="K369" s="69">
        <f>J369/J$2</f>
        <v>5.2635151515151515</v>
      </c>
      <c r="L369" s="163" t="s">
        <v>603</v>
      </c>
      <c r="M369" s="163" t="s">
        <v>604</v>
      </c>
    </row>
    <row r="370" spans="1:14">
      <c r="A370" s="1" t="s">
        <v>142</v>
      </c>
      <c r="B370" s="75" t="s">
        <v>325</v>
      </c>
      <c r="C370" s="13" t="s">
        <v>334</v>
      </c>
      <c r="D370" s="75" t="s">
        <v>606</v>
      </c>
      <c r="E370" s="29">
        <v>23</v>
      </c>
      <c r="F370" s="164">
        <f t="shared" ref="F370:F386" si="227">G370*2*(1)/((1+1))</f>
        <v>73600</v>
      </c>
      <c r="G370" s="45">
        <f>E370*VLOOKUP(D370, 상품구성!L$369:N$378, 2, FALSE)*(1+1)</f>
        <v>73600</v>
      </c>
      <c r="H370" s="46">
        <v>5500</v>
      </c>
      <c r="I370" s="47">
        <f>H370/G370</f>
        <v>7.4728260869565216E-2</v>
      </c>
      <c r="J370" s="47">
        <f>G370/H370</f>
        <v>13.381818181818181</v>
      </c>
      <c r="K370" s="69">
        <f>J370/J$2</f>
        <v>6.3162181818181811</v>
      </c>
      <c r="L370" s="162" t="s">
        <v>605</v>
      </c>
      <c r="M370" s="162">
        <v>800</v>
      </c>
      <c r="N370" s="1">
        <v>1</v>
      </c>
    </row>
    <row r="371" spans="1:14">
      <c r="A371" s="1" t="s">
        <v>142</v>
      </c>
      <c r="B371" s="75" t="s">
        <v>326</v>
      </c>
      <c r="C371" s="13" t="s">
        <v>335</v>
      </c>
      <c r="D371" s="75" t="s">
        <v>607</v>
      </c>
      <c r="E371" s="29">
        <v>35</v>
      </c>
      <c r="F371" s="164">
        <f t="shared" si="227"/>
        <v>168000</v>
      </c>
      <c r="G371" s="45">
        <f>E371*VLOOKUP(D371, 상품구성!L$369:N$378, 2, FALSE)*(1+1)</f>
        <v>168000</v>
      </c>
      <c r="H371" s="46">
        <v>11000</v>
      </c>
      <c r="I371" s="47">
        <f>H371/G371</f>
        <v>6.5476190476190479E-2</v>
      </c>
      <c r="J371" s="47">
        <f>G371/H371</f>
        <v>15.272727272727273</v>
      </c>
      <c r="K371" s="69">
        <f>J371/J$2</f>
        <v>7.2087272727272724</v>
      </c>
      <c r="L371" s="162" t="s">
        <v>606</v>
      </c>
      <c r="M371" s="162">
        <f>N371*M$370</f>
        <v>1600</v>
      </c>
      <c r="N371" s="1">
        <v>2</v>
      </c>
    </row>
    <row r="372" spans="1:14">
      <c r="A372" s="1" t="s">
        <v>142</v>
      </c>
      <c r="B372" s="75" t="s">
        <v>327</v>
      </c>
      <c r="C372" s="13" t="s">
        <v>335</v>
      </c>
      <c r="D372" s="75" t="s">
        <v>608</v>
      </c>
      <c r="E372" s="29">
        <v>70</v>
      </c>
      <c r="F372" s="164">
        <f t="shared" si="227"/>
        <v>560000</v>
      </c>
      <c r="G372" s="45">
        <f>E372*VLOOKUP(D372, 상품구성!L$369:N$378, 2, FALSE)*(1+1)</f>
        <v>560000</v>
      </c>
      <c r="H372" s="46">
        <v>33000</v>
      </c>
      <c r="I372" s="47">
        <f>H372/G372</f>
        <v>5.8928571428571427E-2</v>
      </c>
      <c r="J372" s="47">
        <f>G372/H372</f>
        <v>16.969696969696969</v>
      </c>
      <c r="K372" s="69">
        <f>J372/J$2</f>
        <v>8.009696969696968</v>
      </c>
      <c r="L372" s="162" t="s">
        <v>607</v>
      </c>
      <c r="M372" s="162">
        <f t="shared" ref="M372:M378" si="228">N372*M$370</f>
        <v>2400</v>
      </c>
      <c r="N372" s="1">
        <v>3</v>
      </c>
    </row>
    <row r="373" spans="1:14">
      <c r="A373" s="1" t="s">
        <v>142</v>
      </c>
      <c r="B373" s="75" t="s">
        <v>328</v>
      </c>
      <c r="C373" s="13" t="s">
        <v>336</v>
      </c>
      <c r="D373" s="75" t="s">
        <v>610</v>
      </c>
      <c r="E373" s="29">
        <v>55</v>
      </c>
      <c r="F373" s="164">
        <f t="shared" si="227"/>
        <v>1056000</v>
      </c>
      <c r="G373" s="45">
        <f>E373*VLOOKUP(D373, 상품구성!L$369:N$378, 2, FALSE)*(1+1)</f>
        <v>1056000</v>
      </c>
      <c r="H373" s="46">
        <v>55000</v>
      </c>
      <c r="I373" s="47">
        <f>H373/G373</f>
        <v>5.2083333333333336E-2</v>
      </c>
      <c r="J373" s="47">
        <f>G373/H373</f>
        <v>19.2</v>
      </c>
      <c r="K373" s="69">
        <f>J373/J$2</f>
        <v>9.0623999999999985</v>
      </c>
      <c r="L373" s="162" t="s">
        <v>608</v>
      </c>
      <c r="M373" s="162">
        <f t="shared" si="228"/>
        <v>4000</v>
      </c>
      <c r="N373" s="1">
        <v>5</v>
      </c>
    </row>
    <row r="374" spans="1:14">
      <c r="A374" s="1" t="s">
        <v>142</v>
      </c>
      <c r="B374" s="75" t="s">
        <v>329</v>
      </c>
      <c r="C374" s="13" t="s">
        <v>336</v>
      </c>
      <c r="D374" s="75" t="s">
        <v>609</v>
      </c>
      <c r="E374" s="29">
        <v>10</v>
      </c>
      <c r="F374" s="164">
        <f t="shared" si="227"/>
        <v>144000</v>
      </c>
      <c r="G374" s="45">
        <f>E374*VLOOKUP(D374, 상품구성!L$369:N$378, 2, FALSE)*(1+1)</f>
        <v>144000</v>
      </c>
      <c r="H374" s="49">
        <v>11000</v>
      </c>
      <c r="I374" s="50">
        <f>H374/G374</f>
        <v>7.6388888888888895E-2</v>
      </c>
      <c r="J374" s="50">
        <f>G374/H374</f>
        <v>13.090909090909092</v>
      </c>
      <c r="K374" s="70">
        <f>J374/J$2</f>
        <v>6.1789090909090909</v>
      </c>
      <c r="L374" s="162" t="s">
        <v>609</v>
      </c>
      <c r="M374" s="162">
        <f t="shared" si="228"/>
        <v>7200</v>
      </c>
      <c r="N374" s="1">
        <v>9</v>
      </c>
    </row>
    <row r="375" spans="1:14">
      <c r="A375" s="1" t="s">
        <v>142</v>
      </c>
      <c r="B375" s="75" t="s">
        <v>330</v>
      </c>
      <c r="C375" s="13" t="s">
        <v>337</v>
      </c>
      <c r="D375" s="75" t="s">
        <v>610</v>
      </c>
      <c r="E375" s="29">
        <v>28</v>
      </c>
      <c r="F375" s="164">
        <f t="shared" si="227"/>
        <v>537600</v>
      </c>
      <c r="G375" s="45">
        <f>E375*VLOOKUP(D375, 상품구성!L$369:N$378, 2, FALSE)*(1+1)</f>
        <v>537600</v>
      </c>
      <c r="H375" s="49">
        <v>33000</v>
      </c>
      <c r="I375" s="50">
        <f>H375/G375</f>
        <v>6.1383928571428568E-2</v>
      </c>
      <c r="J375" s="50">
        <f>G375/H375</f>
        <v>16.290909090909089</v>
      </c>
      <c r="K375" s="70">
        <f>J375/J$2</f>
        <v>7.6893090909090898</v>
      </c>
      <c r="L375" s="162" t="s">
        <v>610</v>
      </c>
      <c r="M375" s="162">
        <f t="shared" si="228"/>
        <v>9600</v>
      </c>
      <c r="N375" s="1">
        <v>12</v>
      </c>
    </row>
    <row r="376" spans="1:14">
      <c r="A376" s="1" t="s">
        <v>142</v>
      </c>
      <c r="B376" s="75" t="s">
        <v>331</v>
      </c>
      <c r="C376" s="13" t="s">
        <v>337</v>
      </c>
      <c r="D376" s="75" t="s">
        <v>611</v>
      </c>
      <c r="E376" s="29">
        <v>40</v>
      </c>
      <c r="F376" s="164">
        <f t="shared" si="227"/>
        <v>1024000</v>
      </c>
      <c r="G376" s="45">
        <f>E376*VLOOKUP(D376, 상품구성!L$369:N$378, 2, FALSE)*(1+1)</f>
        <v>1024000</v>
      </c>
      <c r="H376" s="49">
        <v>55000</v>
      </c>
      <c r="I376" s="50">
        <f>H376/G376</f>
        <v>5.37109375E-2</v>
      </c>
      <c r="J376" s="50">
        <f>G376/H376</f>
        <v>18.618181818181817</v>
      </c>
      <c r="K376" s="70">
        <f>J376/J$2</f>
        <v>8.7877818181818164</v>
      </c>
      <c r="L376" s="162" t="s">
        <v>611</v>
      </c>
      <c r="M376" s="162">
        <f t="shared" si="228"/>
        <v>12800</v>
      </c>
      <c r="N376" s="1">
        <v>16</v>
      </c>
    </row>
    <row r="377" spans="1:14">
      <c r="A377" s="1" t="s">
        <v>142</v>
      </c>
      <c r="B377" s="75" t="s">
        <v>332</v>
      </c>
      <c r="C377" s="13" t="s">
        <v>338</v>
      </c>
      <c r="D377" s="75" t="s">
        <v>609</v>
      </c>
      <c r="E377" s="29">
        <v>10</v>
      </c>
      <c r="F377" s="164">
        <f t="shared" si="227"/>
        <v>144000</v>
      </c>
      <c r="G377" s="45">
        <f>E377*VLOOKUP(D377, 상품구성!L$369:N$378, 2, FALSE)*(1+1)</f>
        <v>144000</v>
      </c>
      <c r="H377" s="51">
        <v>11000</v>
      </c>
      <c r="I377" s="52">
        <f>H377/G377</f>
        <v>7.6388888888888895E-2</v>
      </c>
      <c r="J377" s="52">
        <f>G377/H377</f>
        <v>13.090909090909092</v>
      </c>
      <c r="K377" s="71">
        <f>J377/J$2</f>
        <v>6.1789090909090909</v>
      </c>
      <c r="L377" s="162" t="s">
        <v>612</v>
      </c>
      <c r="M377" s="162">
        <f t="shared" si="228"/>
        <v>19200</v>
      </c>
      <c r="N377" s="1">
        <v>24</v>
      </c>
    </row>
    <row r="378" spans="1:14">
      <c r="A378" s="1" t="s">
        <v>142</v>
      </c>
      <c r="B378" s="75" t="s">
        <v>333</v>
      </c>
      <c r="C378" s="13" t="s">
        <v>338</v>
      </c>
      <c r="D378" s="75" t="s">
        <v>612</v>
      </c>
      <c r="E378" s="29">
        <v>15</v>
      </c>
      <c r="F378" s="164">
        <f t="shared" si="227"/>
        <v>576000</v>
      </c>
      <c r="G378" s="45">
        <f>E378*VLOOKUP(D378, 상품구성!L$369:N$378, 2, FALSE)*(1+1)</f>
        <v>576000</v>
      </c>
      <c r="H378" s="51">
        <v>33000</v>
      </c>
      <c r="I378" s="52">
        <f>H378/G378</f>
        <v>5.7291666666666664E-2</v>
      </c>
      <c r="J378" s="52">
        <f>G378/H378</f>
        <v>17.454545454545453</v>
      </c>
      <c r="K378" s="71">
        <f>J378/J$2</f>
        <v>8.2385454545454539</v>
      </c>
      <c r="L378" s="162" t="s">
        <v>613</v>
      </c>
      <c r="M378" s="162">
        <f t="shared" si="228"/>
        <v>96000</v>
      </c>
      <c r="N378" s="1">
        <f>N377*5</f>
        <v>120</v>
      </c>
    </row>
    <row r="379" spans="1:14">
      <c r="A379" s="1" t="s">
        <v>142</v>
      </c>
      <c r="B379" s="75" t="s">
        <v>343</v>
      </c>
      <c r="C379" s="13" t="s">
        <v>339</v>
      </c>
      <c r="D379" s="75" t="s">
        <v>613</v>
      </c>
      <c r="E379" s="29">
        <v>5</v>
      </c>
      <c r="F379" s="164">
        <f t="shared" si="227"/>
        <v>960000</v>
      </c>
      <c r="G379" s="45">
        <f>E379*VLOOKUP(D379, 상품구성!L$369:N$378, 2, FALSE)*(1+1)</f>
        <v>960000</v>
      </c>
      <c r="H379" s="51">
        <v>55000</v>
      </c>
      <c r="I379" s="52">
        <f>H379/G379</f>
        <v>5.7291666666666664E-2</v>
      </c>
      <c r="J379" s="52">
        <f>G379/H379</f>
        <v>17.454545454545453</v>
      </c>
      <c r="K379" s="71">
        <f>J379/J$2</f>
        <v>8.2385454545454539</v>
      </c>
    </row>
    <row r="380" spans="1:14">
      <c r="A380" s="1" t="s">
        <v>142</v>
      </c>
      <c r="B380" s="75" t="s">
        <v>344</v>
      </c>
      <c r="C380" s="13" t="s">
        <v>339</v>
      </c>
      <c r="D380" s="75" t="s">
        <v>609</v>
      </c>
      <c r="E380" s="29">
        <v>10</v>
      </c>
      <c r="F380" s="164">
        <f t="shared" si="227"/>
        <v>144000</v>
      </c>
      <c r="G380" s="45">
        <f>E380*VLOOKUP(D380, 상품구성!L$369:N$378, 2, FALSE)*(1+1)</f>
        <v>144000</v>
      </c>
      <c r="H380" s="53">
        <v>11000</v>
      </c>
      <c r="I380" s="54">
        <f>H380/G380</f>
        <v>7.6388888888888895E-2</v>
      </c>
      <c r="J380" s="54">
        <f>G380/H380</f>
        <v>13.090909090909092</v>
      </c>
      <c r="K380" s="72">
        <f>J380/J$2</f>
        <v>6.1789090909090909</v>
      </c>
      <c r="M380" s="1">
        <f>M375*55</f>
        <v>528000</v>
      </c>
    </row>
    <row r="381" spans="1:14">
      <c r="A381" s="1" t="s">
        <v>142</v>
      </c>
      <c r="B381" s="75" t="s">
        <v>345</v>
      </c>
      <c r="C381" s="13" t="s">
        <v>340</v>
      </c>
      <c r="D381" s="75" t="s">
        <v>610</v>
      </c>
      <c r="E381" s="29">
        <v>28</v>
      </c>
      <c r="F381" s="164">
        <f t="shared" si="227"/>
        <v>537600</v>
      </c>
      <c r="G381" s="45">
        <f>E381*VLOOKUP(D381, 상품구성!L$369:N$378, 2, FALSE)*(1+1)</f>
        <v>537600</v>
      </c>
      <c r="H381" s="53">
        <v>33000</v>
      </c>
      <c r="I381" s="54">
        <f>H381/G381</f>
        <v>6.1383928571428568E-2</v>
      </c>
      <c r="J381" s="54">
        <f>G381/H381</f>
        <v>16.290909090909089</v>
      </c>
      <c r="K381" s="72">
        <f>J381/J$2</f>
        <v>7.6893090909090898</v>
      </c>
    </row>
    <row r="382" spans="1:14">
      <c r="A382" s="1" t="s">
        <v>142</v>
      </c>
      <c r="B382" s="75" t="s">
        <v>346</v>
      </c>
      <c r="C382" s="13" t="s">
        <v>340</v>
      </c>
      <c r="D382" s="75" t="s">
        <v>611</v>
      </c>
      <c r="E382" s="29">
        <v>40</v>
      </c>
      <c r="F382" s="164">
        <f t="shared" si="227"/>
        <v>1024000</v>
      </c>
      <c r="G382" s="45">
        <f>E382*VLOOKUP(D382, 상품구성!L$369:N$378, 2, FALSE)*(1+1)</f>
        <v>1024000</v>
      </c>
      <c r="H382" s="53">
        <v>55000</v>
      </c>
      <c r="I382" s="54">
        <f>H382/G382</f>
        <v>5.37109375E-2</v>
      </c>
      <c r="J382" s="54">
        <f>G382/H382</f>
        <v>18.618181818181817</v>
      </c>
      <c r="K382" s="72">
        <f>J382/J$2</f>
        <v>8.7877818181818164</v>
      </c>
    </row>
    <row r="383" spans="1:14">
      <c r="A383" s="1" t="s">
        <v>142</v>
      </c>
      <c r="B383" s="75" t="s">
        <v>347</v>
      </c>
      <c r="C383" s="13" t="s">
        <v>341</v>
      </c>
      <c r="D383" s="75" t="s">
        <v>609</v>
      </c>
      <c r="E383" s="29">
        <v>10</v>
      </c>
      <c r="F383" s="164">
        <f t="shared" si="227"/>
        <v>144000</v>
      </c>
      <c r="G383" s="45">
        <f>E383*VLOOKUP(D383, 상품구성!L$369:N$378, 2, FALSE)*(1+1)</f>
        <v>144000</v>
      </c>
      <c r="H383" s="55">
        <v>11000</v>
      </c>
      <c r="I383" s="56">
        <f>H383/G383</f>
        <v>7.6388888888888895E-2</v>
      </c>
      <c r="J383" s="56">
        <f>G383/H383</f>
        <v>13.090909090909092</v>
      </c>
      <c r="K383" s="73">
        <f>J383/J$2</f>
        <v>6.1789090909090909</v>
      </c>
    </row>
    <row r="384" spans="1:14">
      <c r="A384" s="1" t="s">
        <v>142</v>
      </c>
      <c r="B384" s="75" t="s">
        <v>348</v>
      </c>
      <c r="C384" s="13" t="s">
        <v>341</v>
      </c>
      <c r="D384" s="75" t="s">
        <v>612</v>
      </c>
      <c r="E384" s="29">
        <v>15</v>
      </c>
      <c r="F384" s="164">
        <f t="shared" si="227"/>
        <v>576000</v>
      </c>
      <c r="G384" s="45">
        <f>E384*VLOOKUP(D384, 상품구성!L$369:N$378, 2, FALSE)*(1+1)</f>
        <v>576000</v>
      </c>
      <c r="H384" s="55">
        <v>33000</v>
      </c>
      <c r="I384" s="56">
        <f>H384/G384</f>
        <v>5.7291666666666664E-2</v>
      </c>
      <c r="J384" s="56">
        <f>G384/H384</f>
        <v>17.454545454545453</v>
      </c>
      <c r="K384" s="73">
        <f>J384/J$2</f>
        <v>8.2385454545454539</v>
      </c>
    </row>
    <row r="385" spans="1:11">
      <c r="A385" s="1" t="s">
        <v>142</v>
      </c>
      <c r="B385" s="75" t="s">
        <v>349</v>
      </c>
      <c r="C385" s="13" t="s">
        <v>342</v>
      </c>
      <c r="D385" s="75" t="s">
        <v>613</v>
      </c>
      <c r="E385" s="29">
        <v>5</v>
      </c>
      <c r="F385" s="164">
        <f t="shared" si="227"/>
        <v>960000</v>
      </c>
      <c r="G385" s="45">
        <f>E385*VLOOKUP(D385, 상품구성!L$369:N$378, 2, FALSE)*(1+1)</f>
        <v>960000</v>
      </c>
      <c r="H385" s="55">
        <v>55000</v>
      </c>
      <c r="I385" s="56">
        <f>H385/G385</f>
        <v>5.7291666666666664E-2</v>
      </c>
      <c r="J385" s="56">
        <f>G385/H385</f>
        <v>17.454545454545453</v>
      </c>
      <c r="K385" s="73">
        <f>J385/J$2</f>
        <v>8.2385454545454539</v>
      </c>
    </row>
    <row r="386" spans="1:11">
      <c r="A386" s="1" t="s">
        <v>142</v>
      </c>
      <c r="B386" s="75" t="s">
        <v>350</v>
      </c>
      <c r="C386" s="13" t="s">
        <v>342</v>
      </c>
      <c r="D386" s="75" t="s">
        <v>609</v>
      </c>
      <c r="E386" s="29">
        <v>10</v>
      </c>
      <c r="F386" s="164">
        <f t="shared" si="227"/>
        <v>144000</v>
      </c>
      <c r="G386" s="45">
        <f>E386*VLOOKUP(D386, 상품구성!L$369:N$378, 2, FALSE)*(1+1)</f>
        <v>144000</v>
      </c>
      <c r="H386" s="49">
        <v>11000</v>
      </c>
      <c r="I386" s="50">
        <f>H386/G386</f>
        <v>7.6388888888888895E-2</v>
      </c>
      <c r="J386" s="50">
        <f>G386/H386</f>
        <v>13.090909090909092</v>
      </c>
      <c r="K386" s="70">
        <f>J386/J$2</f>
        <v>6.1789090909090909</v>
      </c>
    </row>
    <row r="387" spans="1:11">
      <c r="F387" s="42"/>
    </row>
    <row r="388" spans="1:11">
      <c r="B388" s="36" t="s">
        <v>354</v>
      </c>
      <c r="E388" s="1" t="s">
        <v>602</v>
      </c>
      <c r="F388" s="42"/>
    </row>
    <row r="389" spans="1:11">
      <c r="A389" s="44" t="s">
        <v>142</v>
      </c>
      <c r="B389" s="44" t="s">
        <v>355</v>
      </c>
      <c r="C389" s="64">
        <v>1000</v>
      </c>
      <c r="D389" s="44" t="s">
        <v>601</v>
      </c>
      <c r="E389">
        <v>10109680000</v>
      </c>
      <c r="F389" s="102">
        <v>0</v>
      </c>
      <c r="G389" s="103">
        <v>4200</v>
      </c>
      <c r="H389" s="49">
        <v>3300</v>
      </c>
      <c r="I389" s="105">
        <f>H389/G389</f>
        <v>0.7857142857142857</v>
      </c>
      <c r="J389" s="105">
        <f t="shared" ref="J389" si="229">G389/H389</f>
        <v>1.2727272727272727</v>
      </c>
      <c r="K389" s="92">
        <f t="shared" ref="K389" si="230">J389/J$2</f>
        <v>0.60072727272727267</v>
      </c>
    </row>
    <row r="390" spans="1:11">
      <c r="A390" s="44" t="s">
        <v>142</v>
      </c>
      <c r="B390" s="44" t="s">
        <v>356</v>
      </c>
      <c r="C390" s="64">
        <v>3000</v>
      </c>
      <c r="D390" s="44" t="s">
        <v>584</v>
      </c>
      <c r="E390">
        <v>53436880000</v>
      </c>
      <c r="F390" s="102">
        <v>0</v>
      </c>
      <c r="G390" s="103">
        <v>7000</v>
      </c>
      <c r="H390" s="49">
        <v>5500</v>
      </c>
      <c r="I390" s="105">
        <f>H390/G390</f>
        <v>0.7857142857142857</v>
      </c>
      <c r="J390" s="105">
        <f t="shared" ref="J390:J398" si="231">G390/H390</f>
        <v>1.2727272727272727</v>
      </c>
      <c r="K390" s="92">
        <f t="shared" ref="K390:K398" si="232">J390/J$2</f>
        <v>0.60072727272727267</v>
      </c>
    </row>
    <row r="391" spans="1:11">
      <c r="A391" s="44" t="s">
        <v>142</v>
      </c>
      <c r="B391" s="44" t="s">
        <v>357</v>
      </c>
      <c r="C391" s="64">
        <v>5000</v>
      </c>
      <c r="D391" s="44" t="s">
        <v>584</v>
      </c>
      <c r="E391">
        <v>131425840000</v>
      </c>
      <c r="F391" s="102">
        <v>0</v>
      </c>
      <c r="G391" s="103">
        <v>14000</v>
      </c>
      <c r="H391" s="49">
        <v>11000</v>
      </c>
      <c r="I391" s="105">
        <f>H391/G391</f>
        <v>0.7857142857142857</v>
      </c>
      <c r="J391" s="105">
        <f t="shared" si="231"/>
        <v>1.2727272727272727</v>
      </c>
      <c r="K391" s="92">
        <f t="shared" si="232"/>
        <v>0.60072727272727267</v>
      </c>
    </row>
    <row r="392" spans="1:11">
      <c r="A392" s="44" t="s">
        <v>142</v>
      </c>
      <c r="B392" s="44" t="s">
        <v>358</v>
      </c>
      <c r="C392" s="64">
        <v>7000</v>
      </c>
      <c r="D392" s="44" t="s">
        <v>584</v>
      </c>
      <c r="E392">
        <v>244076560000</v>
      </c>
      <c r="F392" s="102">
        <v>0</v>
      </c>
      <c r="G392" s="103">
        <v>14000</v>
      </c>
      <c r="H392" s="49">
        <v>11000</v>
      </c>
      <c r="I392" s="105">
        <f>H392/G392</f>
        <v>0.7857142857142857</v>
      </c>
      <c r="J392" s="105">
        <f t="shared" si="231"/>
        <v>1.2727272727272727</v>
      </c>
      <c r="K392" s="92">
        <f t="shared" si="232"/>
        <v>0.60072727272727267</v>
      </c>
    </row>
    <row r="393" spans="1:11">
      <c r="A393" s="44" t="s">
        <v>142</v>
      </c>
      <c r="B393" s="44" t="s">
        <v>359</v>
      </c>
      <c r="C393" s="64">
        <v>9000</v>
      </c>
      <c r="D393" s="44" t="s">
        <v>584</v>
      </c>
      <c r="E393">
        <v>391389040000</v>
      </c>
      <c r="F393" s="102">
        <v>0</v>
      </c>
      <c r="G393" s="103">
        <v>14000</v>
      </c>
      <c r="H393" s="49">
        <v>11000</v>
      </c>
      <c r="I393" s="105">
        <f>H393/G393</f>
        <v>0.7857142857142857</v>
      </c>
      <c r="J393" s="105">
        <f t="shared" si="231"/>
        <v>1.2727272727272727</v>
      </c>
      <c r="K393" s="92">
        <f t="shared" si="232"/>
        <v>0.60072727272727267</v>
      </c>
    </row>
    <row r="394" spans="1:11">
      <c r="A394" s="44" t="s">
        <v>142</v>
      </c>
      <c r="B394" s="44" t="s">
        <v>360</v>
      </c>
      <c r="C394" s="64">
        <v>11000</v>
      </c>
      <c r="D394" s="44" t="s">
        <v>584</v>
      </c>
      <c r="E394">
        <v>573363280000</v>
      </c>
      <c r="F394" s="102">
        <v>0</v>
      </c>
      <c r="G394" s="103">
        <v>14000</v>
      </c>
      <c r="H394" s="49">
        <v>11000</v>
      </c>
      <c r="I394" s="105">
        <f>H394/G394</f>
        <v>0.7857142857142857</v>
      </c>
      <c r="J394" s="105">
        <f t="shared" si="231"/>
        <v>1.2727272727272727</v>
      </c>
      <c r="K394" s="92">
        <f t="shared" si="232"/>
        <v>0.60072727272727267</v>
      </c>
    </row>
    <row r="395" spans="1:11">
      <c r="A395" s="44" t="s">
        <v>142</v>
      </c>
      <c r="B395" s="44" t="s">
        <v>361</v>
      </c>
      <c r="C395" s="64">
        <v>13000</v>
      </c>
      <c r="D395" s="44" t="s">
        <v>584</v>
      </c>
      <c r="E395">
        <v>789999280000</v>
      </c>
      <c r="F395" s="102">
        <v>0</v>
      </c>
      <c r="G395" s="103">
        <v>14000</v>
      </c>
      <c r="H395" s="49">
        <v>11000</v>
      </c>
      <c r="I395" s="105">
        <f>H395/G395</f>
        <v>0.7857142857142857</v>
      </c>
      <c r="J395" s="105">
        <f t="shared" si="231"/>
        <v>1.2727272727272727</v>
      </c>
      <c r="K395" s="92">
        <f t="shared" si="232"/>
        <v>0.60072727272727267</v>
      </c>
    </row>
    <row r="396" spans="1:11">
      <c r="A396" s="44" t="s">
        <v>142</v>
      </c>
      <c r="B396" s="44" t="s">
        <v>362</v>
      </c>
      <c r="C396" s="64">
        <v>15000</v>
      </c>
      <c r="D396" s="44" t="s">
        <v>584</v>
      </c>
      <c r="E396">
        <v>1041297040000</v>
      </c>
      <c r="F396" s="102">
        <v>0</v>
      </c>
      <c r="G396" s="103">
        <v>14000</v>
      </c>
      <c r="H396" s="49">
        <v>11000</v>
      </c>
      <c r="I396" s="105">
        <f>H396/G396</f>
        <v>0.7857142857142857</v>
      </c>
      <c r="J396" s="105">
        <f t="shared" si="231"/>
        <v>1.2727272727272727</v>
      </c>
      <c r="K396" s="92">
        <f t="shared" si="232"/>
        <v>0.60072727272727267</v>
      </c>
    </row>
    <row r="397" spans="1:11">
      <c r="A397" s="44" t="s">
        <v>142</v>
      </c>
      <c r="B397" s="44" t="s">
        <v>363</v>
      </c>
      <c r="C397" s="64">
        <v>17000</v>
      </c>
      <c r="D397" s="44" t="s">
        <v>584</v>
      </c>
      <c r="E397">
        <v>1327256560000</v>
      </c>
      <c r="F397" s="102">
        <v>0</v>
      </c>
      <c r="G397" s="103">
        <v>14000</v>
      </c>
      <c r="H397" s="49">
        <v>11000</v>
      </c>
      <c r="I397" s="105">
        <f>H397/G397</f>
        <v>0.7857142857142857</v>
      </c>
      <c r="J397" s="105">
        <f t="shared" si="231"/>
        <v>1.2727272727272727</v>
      </c>
      <c r="K397" s="92">
        <f t="shared" si="232"/>
        <v>0.60072727272727267</v>
      </c>
    </row>
    <row r="398" spans="1:11">
      <c r="A398" s="44" t="s">
        <v>142</v>
      </c>
      <c r="B398" s="44" t="s">
        <v>364</v>
      </c>
      <c r="C398" s="64">
        <v>19000</v>
      </c>
      <c r="D398" s="44" t="s">
        <v>584</v>
      </c>
      <c r="E398">
        <v>1647877840000</v>
      </c>
      <c r="F398" s="102">
        <v>0</v>
      </c>
      <c r="G398" s="103">
        <v>14000</v>
      </c>
      <c r="H398" s="49">
        <v>11000</v>
      </c>
      <c r="I398" s="105">
        <f>H398/G398</f>
        <v>0.7857142857142857</v>
      </c>
      <c r="J398" s="105">
        <f t="shared" si="231"/>
        <v>1.2727272727272727</v>
      </c>
      <c r="K398" s="92">
        <f t="shared" si="232"/>
        <v>0.60072727272727267</v>
      </c>
    </row>
    <row r="400" spans="1:11">
      <c r="A400" s="44" t="s">
        <v>142</v>
      </c>
      <c r="B400" s="44" t="s">
        <v>365</v>
      </c>
      <c r="C400" s="64" t="s">
        <v>374</v>
      </c>
      <c r="D400" s="156" t="s">
        <v>600</v>
      </c>
      <c r="E400" s="103">
        <v>4200</v>
      </c>
      <c r="F400" s="102">
        <v>2</v>
      </c>
      <c r="G400" s="103">
        <f>4*10000*F400</f>
        <v>80000</v>
      </c>
      <c r="H400" s="49">
        <v>3300</v>
      </c>
      <c r="I400" s="105">
        <f>H400/G400</f>
        <v>4.1250000000000002E-2</v>
      </c>
      <c r="J400" s="105">
        <f t="shared" ref="J400" si="233">G400/H400</f>
        <v>24.242424242424242</v>
      </c>
      <c r="K400" s="92">
        <f t="shared" ref="K400" si="234">J400/J$2</f>
        <v>11.442424242424241</v>
      </c>
    </row>
    <row r="401" spans="1:11">
      <c r="A401" s="44" t="s">
        <v>142</v>
      </c>
      <c r="B401" s="44" t="s">
        <v>366</v>
      </c>
      <c r="C401" s="64" t="s">
        <v>375</v>
      </c>
      <c r="D401" s="44" t="s">
        <v>600</v>
      </c>
      <c r="E401" s="103">
        <v>7000</v>
      </c>
      <c r="F401" s="102">
        <v>3</v>
      </c>
      <c r="G401" s="103">
        <f t="shared" ref="G401:G408" si="235">4*10000*F401</f>
        <v>120000</v>
      </c>
      <c r="H401" s="49">
        <v>5500</v>
      </c>
      <c r="I401" s="105">
        <f>H401/G401</f>
        <v>4.583333333333333E-2</v>
      </c>
      <c r="J401" s="105">
        <f t="shared" ref="J401:J404" si="236">G401/H401</f>
        <v>21.818181818181817</v>
      </c>
      <c r="K401" s="92">
        <f t="shared" ref="K401:K404" si="237">J401/J$2</f>
        <v>10.298181818181817</v>
      </c>
    </row>
    <row r="402" spans="1:11">
      <c r="A402" s="44" t="s">
        <v>142</v>
      </c>
      <c r="B402" s="44" t="s">
        <v>367</v>
      </c>
      <c r="C402" s="64" t="s">
        <v>376</v>
      </c>
      <c r="D402" s="44" t="s">
        <v>600</v>
      </c>
      <c r="E402" s="103">
        <v>14000</v>
      </c>
      <c r="F402" s="102">
        <v>5</v>
      </c>
      <c r="G402" s="103">
        <f t="shared" si="235"/>
        <v>200000</v>
      </c>
      <c r="H402" s="49">
        <v>11000</v>
      </c>
      <c r="I402" s="105">
        <f>H402/G402</f>
        <v>5.5E-2</v>
      </c>
      <c r="J402" s="105">
        <f t="shared" si="236"/>
        <v>18.181818181818183</v>
      </c>
      <c r="K402" s="92">
        <f t="shared" si="237"/>
        <v>8.581818181818182</v>
      </c>
    </row>
    <row r="403" spans="1:11">
      <c r="A403" s="44" t="s">
        <v>142</v>
      </c>
      <c r="B403" s="44" t="s">
        <v>368</v>
      </c>
      <c r="C403" s="64" t="s">
        <v>377</v>
      </c>
      <c r="D403" s="44" t="s">
        <v>600</v>
      </c>
      <c r="E403" s="44">
        <v>42000</v>
      </c>
      <c r="F403" s="102">
        <v>10</v>
      </c>
      <c r="G403" s="103">
        <f t="shared" si="235"/>
        <v>400000</v>
      </c>
      <c r="H403" s="49">
        <v>33000</v>
      </c>
      <c r="I403" s="105">
        <f>H403/G403</f>
        <v>8.2500000000000004E-2</v>
      </c>
      <c r="J403" s="105">
        <f t="shared" si="236"/>
        <v>12.121212121212121</v>
      </c>
      <c r="K403" s="92">
        <f t="shared" si="237"/>
        <v>5.7212121212121207</v>
      </c>
    </row>
    <row r="404" spans="1:11">
      <c r="A404" s="44" t="s">
        <v>142</v>
      </c>
      <c r="B404" s="44" t="s">
        <v>369</v>
      </c>
      <c r="C404" s="64" t="s">
        <v>378</v>
      </c>
      <c r="D404" s="44" t="s">
        <v>600</v>
      </c>
      <c r="E404" s="44">
        <v>70000</v>
      </c>
      <c r="F404" s="102">
        <v>18</v>
      </c>
      <c r="G404" s="103">
        <f t="shared" si="235"/>
        <v>720000</v>
      </c>
      <c r="H404" s="49">
        <v>55000</v>
      </c>
      <c r="I404" s="105">
        <f>H404/G404</f>
        <v>7.6388888888888895E-2</v>
      </c>
      <c r="J404" s="105">
        <f t="shared" si="236"/>
        <v>13.090909090909092</v>
      </c>
      <c r="K404" s="92">
        <f t="shared" si="237"/>
        <v>6.1789090909090909</v>
      </c>
    </row>
    <row r="405" spans="1:11">
      <c r="A405" s="44" t="s">
        <v>142</v>
      </c>
      <c r="B405" s="44" t="s">
        <v>370</v>
      </c>
      <c r="C405" s="64" t="s">
        <v>379</v>
      </c>
      <c r="D405" s="44" t="s">
        <v>600</v>
      </c>
      <c r="E405" s="44">
        <v>70000</v>
      </c>
      <c r="F405" s="102">
        <v>18</v>
      </c>
      <c r="G405" s="103">
        <f t="shared" si="235"/>
        <v>720000</v>
      </c>
      <c r="H405" s="49">
        <v>55000</v>
      </c>
      <c r="I405" s="105">
        <f>H405/G405</f>
        <v>7.6388888888888895E-2</v>
      </c>
      <c r="J405" s="105">
        <f t="shared" ref="J405:J408" si="238">G405/H405</f>
        <v>13.090909090909092</v>
      </c>
      <c r="K405" s="92">
        <f t="shared" ref="K405:K408" si="239">J405/J$2</f>
        <v>6.1789090909090909</v>
      </c>
    </row>
    <row r="406" spans="1:11">
      <c r="A406" s="44" t="s">
        <v>142</v>
      </c>
      <c r="B406" s="44" t="s">
        <v>371</v>
      </c>
      <c r="C406" s="64" t="s">
        <v>380</v>
      </c>
      <c r="D406" s="44" t="s">
        <v>600</v>
      </c>
      <c r="E406" s="44">
        <v>70000</v>
      </c>
      <c r="F406" s="102">
        <v>18</v>
      </c>
      <c r="G406" s="103">
        <f t="shared" si="235"/>
        <v>720000</v>
      </c>
      <c r="H406" s="49">
        <v>55000</v>
      </c>
      <c r="I406" s="105">
        <f>H406/G406</f>
        <v>7.6388888888888895E-2</v>
      </c>
      <c r="J406" s="105">
        <f t="shared" si="238"/>
        <v>13.090909090909092</v>
      </c>
      <c r="K406" s="92">
        <f t="shared" si="239"/>
        <v>6.1789090909090909</v>
      </c>
    </row>
    <row r="407" spans="1:11">
      <c r="A407" s="44" t="s">
        <v>142</v>
      </c>
      <c r="B407" s="44" t="s">
        <v>372</v>
      </c>
      <c r="C407" s="64" t="s">
        <v>381</v>
      </c>
      <c r="D407" s="44" t="s">
        <v>600</v>
      </c>
      <c r="E407" s="44">
        <v>70000</v>
      </c>
      <c r="F407" s="102">
        <v>18</v>
      </c>
      <c r="G407" s="103">
        <f t="shared" si="235"/>
        <v>720000</v>
      </c>
      <c r="H407" s="49">
        <v>55000</v>
      </c>
      <c r="I407" s="105">
        <f>H407/G407</f>
        <v>7.6388888888888895E-2</v>
      </c>
      <c r="J407" s="105">
        <f t="shared" si="238"/>
        <v>13.090909090909092</v>
      </c>
      <c r="K407" s="92">
        <f t="shared" si="239"/>
        <v>6.1789090909090909</v>
      </c>
    </row>
    <row r="408" spans="1:11">
      <c r="A408" s="44" t="s">
        <v>142</v>
      </c>
      <c r="B408" s="44" t="s">
        <v>373</v>
      </c>
      <c r="C408" s="64" t="s">
        <v>382</v>
      </c>
      <c r="D408" s="44" t="s">
        <v>600</v>
      </c>
      <c r="E408" s="44">
        <v>70000</v>
      </c>
      <c r="F408" s="102">
        <v>18</v>
      </c>
      <c r="G408" s="103">
        <f t="shared" si="235"/>
        <v>720000</v>
      </c>
      <c r="H408" s="49">
        <v>55000</v>
      </c>
      <c r="I408" s="105">
        <f>H408/G408</f>
        <v>7.6388888888888895E-2</v>
      </c>
      <c r="J408" s="105">
        <f t="shared" si="238"/>
        <v>13.090909090909092</v>
      </c>
      <c r="K408" s="92">
        <f t="shared" si="239"/>
        <v>6.1789090909090909</v>
      </c>
    </row>
    <row r="409" spans="1:11">
      <c r="C409" s="62"/>
    </row>
    <row r="410" spans="1:11">
      <c r="A410" s="1" t="s">
        <v>142</v>
      </c>
      <c r="B410" s="57" t="s">
        <v>402</v>
      </c>
      <c r="C410" s="13" t="s">
        <v>383</v>
      </c>
      <c r="D410" s="58" t="s">
        <v>586</v>
      </c>
      <c r="E410" s="103">
        <v>14000</v>
      </c>
      <c r="F410" s="30">
        <v>2</v>
      </c>
      <c r="G410" s="26">
        <f>10000*F410</f>
        <v>20000</v>
      </c>
      <c r="H410" s="49">
        <v>11000</v>
      </c>
      <c r="I410" s="6">
        <f>H410/G410</f>
        <v>0.55000000000000004</v>
      </c>
      <c r="J410" s="6">
        <f t="shared" ref="J410" si="240">G410/H410</f>
        <v>1.8181818181818181</v>
      </c>
      <c r="K410" s="110">
        <f t="shared" ref="K410" si="241">J410/J$2</f>
        <v>0.85818181818181816</v>
      </c>
    </row>
    <row r="411" spans="1:11">
      <c r="A411" s="1" t="s">
        <v>142</v>
      </c>
      <c r="B411" s="57" t="s">
        <v>403</v>
      </c>
      <c r="C411" s="13" t="s">
        <v>384</v>
      </c>
      <c r="D411" s="58" t="s">
        <v>586</v>
      </c>
      <c r="E411" s="103">
        <v>28000</v>
      </c>
      <c r="F411" s="30">
        <v>2</v>
      </c>
      <c r="G411" s="26">
        <f t="shared" ref="G411:G428" si="242">10000*F411</f>
        <v>20000</v>
      </c>
      <c r="H411" s="49">
        <v>22000</v>
      </c>
      <c r="I411" s="6">
        <f>H411/G411</f>
        <v>1.1000000000000001</v>
      </c>
      <c r="J411" s="6">
        <f t="shared" ref="J411:J428" si="243">G411/H411</f>
        <v>0.90909090909090906</v>
      </c>
      <c r="K411" s="110">
        <f t="shared" ref="K411:K428" si="244">J411/J$2</f>
        <v>0.42909090909090908</v>
      </c>
    </row>
    <row r="412" spans="1:11">
      <c r="A412" s="1" t="s">
        <v>142</v>
      </c>
      <c r="B412" s="57" t="s">
        <v>404</v>
      </c>
      <c r="C412" s="13" t="s">
        <v>385</v>
      </c>
      <c r="D412" s="58" t="s">
        <v>586</v>
      </c>
      <c r="E412" s="44">
        <v>42000</v>
      </c>
      <c r="F412" s="30">
        <v>2</v>
      </c>
      <c r="G412" s="26">
        <f t="shared" si="242"/>
        <v>20000</v>
      </c>
      <c r="H412" s="49">
        <v>33000</v>
      </c>
      <c r="I412" s="6">
        <f>H412/G412</f>
        <v>1.65</v>
      </c>
      <c r="J412" s="6">
        <f t="shared" si="243"/>
        <v>0.60606060606060608</v>
      </c>
      <c r="K412" s="110">
        <f t="shared" si="244"/>
        <v>0.28606060606060607</v>
      </c>
    </row>
    <row r="413" spans="1:11">
      <c r="A413" s="1" t="s">
        <v>142</v>
      </c>
      <c r="B413" s="57" t="s">
        <v>405</v>
      </c>
      <c r="C413" s="13" t="s">
        <v>386</v>
      </c>
      <c r="D413" s="58" t="s">
        <v>586</v>
      </c>
      <c r="E413" s="44">
        <v>70000</v>
      </c>
      <c r="F413" s="30">
        <v>2</v>
      </c>
      <c r="G413" s="26">
        <f t="shared" si="242"/>
        <v>20000</v>
      </c>
      <c r="H413" s="49">
        <v>55000</v>
      </c>
      <c r="I413" s="6">
        <f>H413/G413</f>
        <v>2.75</v>
      </c>
      <c r="J413" s="6">
        <f t="shared" si="243"/>
        <v>0.36363636363636365</v>
      </c>
      <c r="K413" s="110">
        <f t="shared" si="244"/>
        <v>0.17163636363636364</v>
      </c>
    </row>
    <row r="414" spans="1:11">
      <c r="A414" s="1" t="s">
        <v>142</v>
      </c>
      <c r="B414" s="57" t="s">
        <v>406</v>
      </c>
      <c r="C414" s="13" t="s">
        <v>387</v>
      </c>
      <c r="D414" s="58" t="s">
        <v>586</v>
      </c>
      <c r="E414" s="44">
        <v>70000</v>
      </c>
      <c r="F414" s="30">
        <v>2</v>
      </c>
      <c r="G414" s="26">
        <f t="shared" si="242"/>
        <v>20000</v>
      </c>
      <c r="H414" s="49">
        <v>55000</v>
      </c>
      <c r="I414" s="6">
        <f>H414/G414</f>
        <v>2.75</v>
      </c>
      <c r="J414" s="6">
        <f t="shared" si="243"/>
        <v>0.36363636363636365</v>
      </c>
      <c r="K414" s="110">
        <f t="shared" si="244"/>
        <v>0.17163636363636364</v>
      </c>
    </row>
    <row r="415" spans="1:11">
      <c r="A415" s="1" t="s">
        <v>142</v>
      </c>
      <c r="B415" s="57" t="s">
        <v>407</v>
      </c>
      <c r="C415" s="13" t="s">
        <v>388</v>
      </c>
      <c r="D415" s="58" t="s">
        <v>586</v>
      </c>
      <c r="E415" s="44">
        <v>70000</v>
      </c>
      <c r="F415" s="30">
        <v>2</v>
      </c>
      <c r="G415" s="26">
        <f t="shared" si="242"/>
        <v>20000</v>
      </c>
      <c r="H415" s="49">
        <v>55000</v>
      </c>
      <c r="I415" s="6">
        <f>H415/G415</f>
        <v>2.75</v>
      </c>
      <c r="J415" s="6">
        <f t="shared" si="243"/>
        <v>0.36363636363636365</v>
      </c>
      <c r="K415" s="110">
        <f t="shared" si="244"/>
        <v>0.17163636363636364</v>
      </c>
    </row>
    <row r="416" spans="1:11">
      <c r="A416" s="1" t="s">
        <v>142</v>
      </c>
      <c r="B416" s="57" t="s">
        <v>408</v>
      </c>
      <c r="C416" s="13" t="s">
        <v>389</v>
      </c>
      <c r="D416" s="58" t="s">
        <v>586</v>
      </c>
      <c r="E416" s="44">
        <v>70000</v>
      </c>
      <c r="F416" s="30">
        <v>2</v>
      </c>
      <c r="G416" s="26">
        <f t="shared" si="242"/>
        <v>20000</v>
      </c>
      <c r="H416" s="49">
        <v>55000</v>
      </c>
      <c r="I416" s="6">
        <f>H416/G416</f>
        <v>2.75</v>
      </c>
      <c r="J416" s="6">
        <f t="shared" si="243"/>
        <v>0.36363636363636365</v>
      </c>
      <c r="K416" s="110">
        <f t="shared" si="244"/>
        <v>0.17163636363636364</v>
      </c>
    </row>
    <row r="417" spans="1:11">
      <c r="A417" s="1" t="s">
        <v>142</v>
      </c>
      <c r="B417" s="57" t="s">
        <v>409</v>
      </c>
      <c r="C417" s="13" t="s">
        <v>390</v>
      </c>
      <c r="D417" s="58" t="s">
        <v>586</v>
      </c>
      <c r="E417" s="44">
        <v>70000</v>
      </c>
      <c r="F417" s="30">
        <v>2</v>
      </c>
      <c r="G417" s="26">
        <f t="shared" si="242"/>
        <v>20000</v>
      </c>
      <c r="H417" s="49">
        <v>55000</v>
      </c>
      <c r="I417" s="6">
        <f>H417/G417</f>
        <v>2.75</v>
      </c>
      <c r="J417" s="6">
        <f t="shared" si="243"/>
        <v>0.36363636363636365</v>
      </c>
      <c r="K417" s="110">
        <f t="shared" si="244"/>
        <v>0.17163636363636364</v>
      </c>
    </row>
    <row r="418" spans="1:11">
      <c r="A418" s="1" t="s">
        <v>142</v>
      </c>
      <c r="B418" s="57" t="s">
        <v>410</v>
      </c>
      <c r="C418" s="13" t="s">
        <v>391</v>
      </c>
      <c r="D418" s="58" t="s">
        <v>586</v>
      </c>
      <c r="E418" s="44">
        <v>70000</v>
      </c>
      <c r="F418" s="30">
        <v>2</v>
      </c>
      <c r="G418" s="26">
        <f t="shared" si="242"/>
        <v>20000</v>
      </c>
      <c r="H418" s="49">
        <v>55000</v>
      </c>
      <c r="I418" s="6">
        <f>H418/G418</f>
        <v>2.75</v>
      </c>
      <c r="J418" s="6">
        <f t="shared" si="243"/>
        <v>0.36363636363636365</v>
      </c>
      <c r="K418" s="110">
        <f t="shared" si="244"/>
        <v>0.17163636363636364</v>
      </c>
    </row>
    <row r="419" spans="1:11">
      <c r="A419" s="1" t="s">
        <v>142</v>
      </c>
      <c r="B419" s="57" t="s">
        <v>411</v>
      </c>
      <c r="C419" s="13" t="s">
        <v>392</v>
      </c>
      <c r="D419" s="58" t="s">
        <v>586</v>
      </c>
      <c r="E419" s="44">
        <v>70000</v>
      </c>
      <c r="F419" s="30">
        <v>2</v>
      </c>
      <c r="G419" s="26">
        <f t="shared" si="242"/>
        <v>20000</v>
      </c>
      <c r="H419" s="49">
        <v>55000</v>
      </c>
      <c r="I419" s="6">
        <f>H419/G419</f>
        <v>2.75</v>
      </c>
      <c r="J419" s="6">
        <f t="shared" si="243"/>
        <v>0.36363636363636365</v>
      </c>
      <c r="K419" s="110">
        <f t="shared" si="244"/>
        <v>0.17163636363636364</v>
      </c>
    </row>
    <row r="420" spans="1:11">
      <c r="A420" s="1" t="s">
        <v>142</v>
      </c>
      <c r="B420" s="57" t="s">
        <v>412</v>
      </c>
      <c r="C420" s="13" t="s">
        <v>393</v>
      </c>
      <c r="D420" s="58" t="s">
        <v>586</v>
      </c>
      <c r="E420" s="44">
        <v>70000</v>
      </c>
      <c r="F420" s="30">
        <v>2</v>
      </c>
      <c r="G420" s="26">
        <f t="shared" si="242"/>
        <v>20000</v>
      </c>
      <c r="H420" s="49">
        <v>55000</v>
      </c>
      <c r="I420" s="6">
        <f>H420/G420</f>
        <v>2.75</v>
      </c>
      <c r="J420" s="6">
        <f t="shared" si="243"/>
        <v>0.36363636363636365</v>
      </c>
      <c r="K420" s="110">
        <f t="shared" si="244"/>
        <v>0.17163636363636364</v>
      </c>
    </row>
    <row r="421" spans="1:11">
      <c r="A421" s="1" t="s">
        <v>142</v>
      </c>
      <c r="B421" s="57" t="s">
        <v>413</v>
      </c>
      <c r="C421" s="13" t="s">
        <v>394</v>
      </c>
      <c r="D421" s="58" t="s">
        <v>586</v>
      </c>
      <c r="E421" s="44">
        <v>70000</v>
      </c>
      <c r="F421" s="30">
        <v>2</v>
      </c>
      <c r="G421" s="26">
        <f t="shared" si="242"/>
        <v>20000</v>
      </c>
      <c r="H421" s="49">
        <v>55000</v>
      </c>
      <c r="I421" s="6">
        <f>H421/G421</f>
        <v>2.75</v>
      </c>
      <c r="J421" s="6">
        <f t="shared" si="243"/>
        <v>0.36363636363636365</v>
      </c>
      <c r="K421" s="110">
        <f t="shared" si="244"/>
        <v>0.17163636363636364</v>
      </c>
    </row>
    <row r="422" spans="1:11">
      <c r="A422" s="1" t="s">
        <v>142</v>
      </c>
      <c r="B422" s="57" t="s">
        <v>414</v>
      </c>
      <c r="C422" s="13" t="s">
        <v>395</v>
      </c>
      <c r="D422" s="58" t="s">
        <v>586</v>
      </c>
      <c r="E422" s="44">
        <v>70000</v>
      </c>
      <c r="F422" s="30">
        <v>2</v>
      </c>
      <c r="G422" s="26">
        <f t="shared" si="242"/>
        <v>20000</v>
      </c>
      <c r="H422" s="49">
        <v>55000</v>
      </c>
      <c r="I422" s="6">
        <f>H422/G422</f>
        <v>2.75</v>
      </c>
      <c r="J422" s="6">
        <f t="shared" si="243"/>
        <v>0.36363636363636365</v>
      </c>
      <c r="K422" s="110">
        <f t="shared" si="244"/>
        <v>0.17163636363636364</v>
      </c>
    </row>
    <row r="423" spans="1:11">
      <c r="A423" s="1" t="s">
        <v>142</v>
      </c>
      <c r="B423" s="57" t="s">
        <v>415</v>
      </c>
      <c r="C423" s="13" t="s">
        <v>396</v>
      </c>
      <c r="D423" s="58" t="s">
        <v>586</v>
      </c>
      <c r="E423" s="44">
        <v>70000</v>
      </c>
      <c r="F423" s="30">
        <v>2</v>
      </c>
      <c r="G423" s="26">
        <f t="shared" si="242"/>
        <v>20000</v>
      </c>
      <c r="H423" s="49">
        <v>55000</v>
      </c>
      <c r="I423" s="6">
        <f>H423/G423</f>
        <v>2.75</v>
      </c>
      <c r="J423" s="6">
        <f t="shared" si="243"/>
        <v>0.36363636363636365</v>
      </c>
      <c r="K423" s="110">
        <f t="shared" si="244"/>
        <v>0.17163636363636364</v>
      </c>
    </row>
    <row r="424" spans="1:11">
      <c r="A424" s="1" t="s">
        <v>142</v>
      </c>
      <c r="B424" s="57" t="s">
        <v>416</v>
      </c>
      <c r="C424" s="13" t="s">
        <v>397</v>
      </c>
      <c r="D424" s="58" t="s">
        <v>586</v>
      </c>
      <c r="E424" s="44">
        <v>70000</v>
      </c>
      <c r="F424" s="30">
        <v>2</v>
      </c>
      <c r="G424" s="26">
        <f t="shared" si="242"/>
        <v>20000</v>
      </c>
      <c r="H424" s="49">
        <v>55000</v>
      </c>
      <c r="I424" s="6">
        <f>H424/G424</f>
        <v>2.75</v>
      </c>
      <c r="J424" s="6">
        <f t="shared" si="243"/>
        <v>0.36363636363636365</v>
      </c>
      <c r="K424" s="110">
        <f t="shared" si="244"/>
        <v>0.17163636363636364</v>
      </c>
    </row>
    <row r="425" spans="1:11">
      <c r="A425" s="1" t="s">
        <v>142</v>
      </c>
      <c r="B425" s="57" t="s">
        <v>417</v>
      </c>
      <c r="C425" s="13" t="s">
        <v>398</v>
      </c>
      <c r="D425" s="58" t="s">
        <v>586</v>
      </c>
      <c r="E425" s="44">
        <v>70000</v>
      </c>
      <c r="F425" s="30">
        <v>2</v>
      </c>
      <c r="G425" s="26">
        <f t="shared" si="242"/>
        <v>20000</v>
      </c>
      <c r="H425" s="49">
        <v>55000</v>
      </c>
      <c r="I425" s="6">
        <f>H425/G425</f>
        <v>2.75</v>
      </c>
      <c r="J425" s="6">
        <f t="shared" si="243"/>
        <v>0.36363636363636365</v>
      </c>
      <c r="K425" s="110">
        <f t="shared" si="244"/>
        <v>0.17163636363636364</v>
      </c>
    </row>
    <row r="426" spans="1:11">
      <c r="A426" s="1" t="s">
        <v>142</v>
      </c>
      <c r="B426" s="57" t="s">
        <v>418</v>
      </c>
      <c r="C426" s="13" t="s">
        <v>399</v>
      </c>
      <c r="D426" s="58" t="s">
        <v>586</v>
      </c>
      <c r="E426" s="44">
        <v>70000</v>
      </c>
      <c r="F426" s="30">
        <v>2</v>
      </c>
      <c r="G426" s="26">
        <f t="shared" si="242"/>
        <v>20000</v>
      </c>
      <c r="H426" s="49">
        <v>55000</v>
      </c>
      <c r="I426" s="6">
        <f>H426/G426</f>
        <v>2.75</v>
      </c>
      <c r="J426" s="6">
        <f t="shared" si="243"/>
        <v>0.36363636363636365</v>
      </c>
      <c r="K426" s="110">
        <f t="shared" si="244"/>
        <v>0.17163636363636364</v>
      </c>
    </row>
    <row r="427" spans="1:11">
      <c r="A427" s="1" t="s">
        <v>142</v>
      </c>
      <c r="B427" s="57" t="s">
        <v>419</v>
      </c>
      <c r="C427" s="13" t="s">
        <v>400</v>
      </c>
      <c r="D427" s="58" t="s">
        <v>586</v>
      </c>
      <c r="E427" s="44">
        <v>70000</v>
      </c>
      <c r="F427" s="30">
        <v>2</v>
      </c>
      <c r="G427" s="26">
        <f t="shared" si="242"/>
        <v>20000</v>
      </c>
      <c r="H427" s="49">
        <v>55000</v>
      </c>
      <c r="I427" s="6">
        <f>H427/G427</f>
        <v>2.75</v>
      </c>
      <c r="J427" s="6">
        <f t="shared" si="243"/>
        <v>0.36363636363636365</v>
      </c>
      <c r="K427" s="110">
        <f t="shared" si="244"/>
        <v>0.17163636363636364</v>
      </c>
    </row>
    <row r="428" spans="1:11">
      <c r="A428" s="1" t="s">
        <v>142</v>
      </c>
      <c r="B428" s="57" t="s">
        <v>420</v>
      </c>
      <c r="C428" s="13" t="s">
        <v>401</v>
      </c>
      <c r="D428" s="58" t="s">
        <v>586</v>
      </c>
      <c r="E428" s="44">
        <v>70000</v>
      </c>
      <c r="F428" s="30">
        <v>2</v>
      </c>
      <c r="G428" s="26">
        <f t="shared" si="242"/>
        <v>20000</v>
      </c>
      <c r="H428" s="49">
        <v>55000</v>
      </c>
      <c r="I428" s="6">
        <f>H428/G428</f>
        <v>2.75</v>
      </c>
      <c r="J428" s="6">
        <f t="shared" si="243"/>
        <v>0.36363636363636365</v>
      </c>
      <c r="K428" s="110">
        <f t="shared" si="244"/>
        <v>0.17163636363636364</v>
      </c>
    </row>
    <row r="429" spans="1:11">
      <c r="C429" s="63"/>
    </row>
    <row r="430" spans="1:11" s="143" customFormat="1">
      <c r="B430" s="144" t="s">
        <v>587</v>
      </c>
      <c r="C430" s="145"/>
      <c r="F430" s="34"/>
      <c r="G430" s="35"/>
      <c r="K430" s="67"/>
    </row>
    <row r="431" spans="1:11">
      <c r="B431" s="1" t="s">
        <v>588</v>
      </c>
    </row>
    <row r="432" spans="1:11">
      <c r="B432" s="1" t="s">
        <v>27</v>
      </c>
    </row>
    <row r="433" spans="2:2">
      <c r="B433" s="1" t="s">
        <v>589</v>
      </c>
    </row>
    <row r="434" spans="2:2">
      <c r="B434" s="1" t="s">
        <v>29</v>
      </c>
    </row>
    <row r="435" spans="2:2">
      <c r="B435" s="1" t="s">
        <v>30</v>
      </c>
    </row>
    <row r="437" spans="2:2">
      <c r="B437" s="1" t="s">
        <v>590</v>
      </c>
    </row>
    <row r="438" spans="2:2">
      <c r="B438" s="1" t="s">
        <v>591</v>
      </c>
    </row>
    <row r="439" spans="2:2">
      <c r="B439" s="1" t="s">
        <v>592</v>
      </c>
    </row>
    <row r="440" spans="2:2">
      <c r="B440" s="1" t="s">
        <v>593</v>
      </c>
    </row>
    <row r="441" spans="2:2">
      <c r="B441" s="1" t="s">
        <v>594</v>
      </c>
    </row>
    <row r="442" spans="2:2">
      <c r="B442" s="1" t="s">
        <v>595</v>
      </c>
    </row>
    <row r="443" spans="2:2">
      <c r="B443" s="1" t="s">
        <v>48</v>
      </c>
    </row>
    <row r="445" spans="2:2">
      <c r="B445" s="1" t="s">
        <v>34</v>
      </c>
    </row>
    <row r="446" spans="2:2">
      <c r="B446" s="1" t="s">
        <v>35</v>
      </c>
    </row>
  </sheetData>
  <mergeCells count="3">
    <mergeCell ref="D246:D248"/>
    <mergeCell ref="D255:D258"/>
    <mergeCell ref="D250:D253"/>
  </mergeCells>
  <phoneticPr fontId="1" type="noConversion"/>
  <conditionalFormatting sqref="K6:K1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{EFD7BE13-65A7-4F71-8221-2F2BAF3F5F8D}</x14:id>
        </ext>
      </extLst>
    </cfRule>
  </conditionalFormatting>
  <conditionalFormatting sqref="K13:K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{DF02CB43-31EF-4457-9F48-52A3600B0A42}</x14:id>
        </ext>
      </extLst>
    </cfRule>
  </conditionalFormatting>
  <conditionalFormatting sqref="K20:K2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{C5E5056D-0E97-4EB4-8D71-0478663EB984}</x14:id>
        </ext>
      </extLst>
    </cfRule>
  </conditionalFormatting>
  <conditionalFormatting sqref="K27:K3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{B6324D6E-5FBE-49F7-BBB3-38B2109A5BF9}</x14:id>
        </ext>
      </extLst>
    </cfRule>
  </conditionalFormatting>
  <conditionalFormatting sqref="K33:K3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{829F0088-A99B-46B2-BA3A-CC4E1EA88F30}</x14:id>
        </ext>
      </extLst>
    </cfRule>
  </conditionalFormatting>
  <conditionalFormatting sqref="K40:K4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{78365355-34BD-4CEA-98FA-D9FF245017C0}</x14:id>
        </ext>
      </extLst>
    </cfRule>
  </conditionalFormatting>
  <conditionalFormatting sqref="K46:K5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{E21EAFB2-AD7D-4330-8768-98BCA1080089}</x14:id>
        </ext>
      </extLst>
    </cfRule>
  </conditionalFormatting>
  <conditionalFormatting sqref="K52:K5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{17DE3772-26A5-42E1-B289-607ECC0E0202}</x14:id>
        </ext>
      </extLst>
    </cfRule>
  </conditionalFormatting>
  <conditionalFormatting sqref="K58:K6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{8254EB06-528D-4607-8599-9351F3B7A347}</x14:id>
        </ext>
      </extLst>
    </cfRule>
  </conditionalFormatting>
  <conditionalFormatting sqref="K65:K6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{26FCD239-B5E8-41E5-A55E-812AE32A19B3}</x14:id>
        </ext>
      </extLst>
    </cfRule>
  </conditionalFormatting>
  <conditionalFormatting sqref="K71:K7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{37739281-0075-4977-AC56-BD6215D72227}</x14:id>
        </ext>
      </extLst>
    </cfRule>
  </conditionalFormatting>
  <conditionalFormatting sqref="K77:K8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{3F7F24FA-C1CA-4CDB-99D2-A2DF074F2AD1}</x14:id>
        </ext>
      </extLst>
    </cfRule>
  </conditionalFormatting>
  <conditionalFormatting sqref="K84:K8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{A04BBC74-26B8-4B1D-9F1D-03FEE6518D40}</x14:id>
        </ext>
      </extLst>
    </cfRule>
  </conditionalFormatting>
  <conditionalFormatting sqref="K90:K9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{BD104EBF-E9EB-4152-8DBA-FB0B11B88C97}</x14:id>
        </ext>
      </extLst>
    </cfRule>
  </conditionalFormatting>
  <conditionalFormatting sqref="K96:K10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{3255AD41-B534-485D-9A87-61E41C76B5D1}</x14:id>
        </ext>
      </extLst>
    </cfRule>
  </conditionalFormatting>
  <conditionalFormatting sqref="K103:K10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{B7B89474-42CD-40F3-B35C-1DD8BB29F8A5}</x14:id>
        </ext>
      </extLst>
    </cfRule>
  </conditionalFormatting>
  <conditionalFormatting sqref="K109:K11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{663CB44C-B3AB-4043-959B-748BDE5C447D}</x14:id>
        </ext>
      </extLst>
    </cfRule>
  </conditionalFormatting>
  <conditionalFormatting sqref="K117:K12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{F43DB4E2-082D-42B4-AC33-4CA228B74752}</x14:id>
        </ext>
      </extLst>
    </cfRule>
  </conditionalFormatting>
  <conditionalFormatting sqref="K125:K14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{2A29568F-EA4F-4BBF-9268-F447B5C0D02D}</x14:id>
        </ext>
      </extLst>
    </cfRule>
  </conditionalFormatting>
  <conditionalFormatting sqref="K149:K17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{75749600-0CE8-4C3B-8C5E-557B960909C9}</x14:id>
        </ext>
      </extLst>
    </cfRule>
  </conditionalFormatting>
  <conditionalFormatting sqref="K176:K19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{739283B8-39C7-400D-9B66-D87F9D83C420}</x14:id>
        </ext>
      </extLst>
    </cfRule>
  </conditionalFormatting>
  <conditionalFormatting sqref="K197:K21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{EFAC932B-A7A8-4433-A61B-143378AE2D30}</x14:id>
        </ext>
      </extLst>
    </cfRule>
  </conditionalFormatting>
  <conditionalFormatting sqref="K218:K23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{BED46CAD-71F0-4094-AF73-8FDFBEF65BD8}</x14:id>
        </ext>
      </extLst>
    </cfRule>
  </conditionalFormatting>
  <conditionalFormatting sqref="K234:K24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{2D0D8CCD-4F11-4341-87C6-36F16A7CA7AC}</x14:id>
        </ext>
      </extLst>
    </cfRule>
  </conditionalFormatting>
  <conditionalFormatting sqref="K284:K29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{7D9C5564-B205-4606-8518-7542143A913A}</x14:id>
        </ext>
      </extLst>
    </cfRule>
  </conditionalFormatting>
  <conditionalFormatting sqref="K293:K30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{C300A0E2-648C-4005-AE4A-F3DDA166FCA7}</x14:id>
        </ext>
      </extLst>
    </cfRule>
  </conditionalFormatting>
  <conditionalFormatting sqref="K303:K3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{A537F0F1-8747-4B77-A595-D069780ED057}</x14:id>
        </ext>
      </extLst>
    </cfRule>
  </conditionalFormatting>
  <conditionalFormatting sqref="K312:K31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{F1A9CA8F-9DA8-4A4C-854F-D87AE6E855A8}</x14:id>
        </ext>
      </extLst>
    </cfRule>
  </conditionalFormatting>
  <conditionalFormatting sqref="K321:K3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{FD1E60DB-D7FD-4C32-81EF-9E6DF2534C4A}</x14:id>
        </ext>
      </extLst>
    </cfRule>
  </conditionalFormatting>
  <conditionalFormatting sqref="K327:K3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{F1A9F9CD-22DA-4E27-8701-C931B410FCF0}</x14:id>
        </ext>
      </extLst>
    </cfRule>
  </conditionalFormatting>
  <conditionalFormatting sqref="K389:K39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{E64BD501-892F-411D-9804-071034C4E308}</x14:id>
        </ext>
      </extLst>
    </cfRule>
  </conditionalFormatting>
  <conditionalFormatting sqref="K400:K40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{418587C0-508B-4646-9D25-C813832BDE86}</x14:id>
        </ext>
      </extLst>
    </cfRule>
  </conditionalFormatting>
  <conditionalFormatting sqref="K410:K4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{3E5F3BB8-69F4-4EA8-8E58-C3822801525C}</x14:id>
        </ext>
      </extLst>
    </cfRule>
  </conditionalFormatting>
  <dataValidations count="1">
    <dataValidation type="list" allowBlank="1" showInputMessage="1" showErrorMessage="1" sqref="D369:D386" xr:uid="{43AA9CB6-FE36-4DD7-8AB0-27F51ADEBAD8}">
      <formula1>$L$369:$L$378</formula1>
    </dataValidation>
  </dataValidations>
  <pageMargins left="0.7" right="0.7" top="0.75" bottom="0.75" header="0.3" footer="0.3"/>
  <pageSetup paperSize="9" orientation="portrait" r:id="rId1"/>
  <ignoredErrors>
    <ignoredError sqref="G196 G217 G292" formula="1"/>
    <ignoredError sqref="O13:O17 O4 O6:O10" formulaRange="1"/>
    <ignoredError sqref="I389:I398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D7BE13-65A7-4F71-8221-2F2BAF3F5F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K6:K10</xm:sqref>
        </x14:conditionalFormatting>
        <x14:conditionalFormatting xmlns:xm="http://schemas.microsoft.com/office/excel/2006/main">
          <x14:cfRule type="dataBar" id="{DF02CB43-31EF-4457-9F48-52A3600B0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K13:K17</xm:sqref>
        </x14:conditionalFormatting>
        <x14:conditionalFormatting xmlns:xm="http://schemas.microsoft.com/office/excel/2006/main">
          <x14:cfRule type="dataBar" id="{C5E5056D-0E97-4EB4-8D71-0478663EB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K20:K25</xm:sqref>
        </x14:conditionalFormatting>
        <x14:conditionalFormatting xmlns:xm="http://schemas.microsoft.com/office/excel/2006/main">
          <x14:cfRule type="dataBar" id="{B6324D6E-5FBE-49F7-BBB3-38B2109A5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K27:K31</xm:sqref>
        </x14:conditionalFormatting>
        <x14:conditionalFormatting xmlns:xm="http://schemas.microsoft.com/office/excel/2006/main">
          <x14:cfRule type="dataBar" id="{829F0088-A99B-46B2-BA3A-CC4E1EA88F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K33:K37</xm:sqref>
        </x14:conditionalFormatting>
        <x14:conditionalFormatting xmlns:xm="http://schemas.microsoft.com/office/excel/2006/main">
          <x14:cfRule type="dataBar" id="{78365355-34BD-4CEA-98FA-D9FF245017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K40:K44</xm:sqref>
        </x14:conditionalFormatting>
        <x14:conditionalFormatting xmlns:xm="http://schemas.microsoft.com/office/excel/2006/main">
          <x14:cfRule type="dataBar" id="{E21EAFB2-AD7D-4330-8768-98BCA10800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K46:K50</xm:sqref>
        </x14:conditionalFormatting>
        <x14:conditionalFormatting xmlns:xm="http://schemas.microsoft.com/office/excel/2006/main">
          <x14:cfRule type="dataBar" id="{17DE3772-26A5-42E1-B289-607ECC0E0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K52:K56</xm:sqref>
        </x14:conditionalFormatting>
        <x14:conditionalFormatting xmlns:xm="http://schemas.microsoft.com/office/excel/2006/main">
          <x14:cfRule type="dataBar" id="{8254EB06-528D-4607-8599-9351F3B7A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K58:K62</xm:sqref>
        </x14:conditionalFormatting>
        <x14:conditionalFormatting xmlns:xm="http://schemas.microsoft.com/office/excel/2006/main">
          <x14:cfRule type="dataBar" id="{26FCD239-B5E8-41E5-A55E-812AE32A19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37739281-0075-4977-AC56-BD6215D72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K71:K75</xm:sqref>
        </x14:conditionalFormatting>
        <x14:conditionalFormatting xmlns:xm="http://schemas.microsoft.com/office/excel/2006/main">
          <x14:cfRule type="dataBar" id="{3F7F24FA-C1CA-4CDB-99D2-A2DF074F2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K77:K81</xm:sqref>
        </x14:conditionalFormatting>
        <x14:conditionalFormatting xmlns:xm="http://schemas.microsoft.com/office/excel/2006/main">
          <x14:cfRule type="dataBar" id="{A04BBC74-26B8-4B1D-9F1D-03FEE6518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K84:K88</xm:sqref>
        </x14:conditionalFormatting>
        <x14:conditionalFormatting xmlns:xm="http://schemas.microsoft.com/office/excel/2006/main">
          <x14:cfRule type="dataBar" id="{BD104EBF-E9EB-4152-8DBA-FB0B11B88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K90:K94</xm:sqref>
        </x14:conditionalFormatting>
        <x14:conditionalFormatting xmlns:xm="http://schemas.microsoft.com/office/excel/2006/main">
          <x14:cfRule type="dataBar" id="{3255AD41-B534-485D-9A87-61E41C76B5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K96:K100</xm:sqref>
        </x14:conditionalFormatting>
        <x14:conditionalFormatting xmlns:xm="http://schemas.microsoft.com/office/excel/2006/main">
          <x14:cfRule type="dataBar" id="{B7B89474-42CD-40F3-B35C-1DD8BB29F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K103:K107</xm:sqref>
        </x14:conditionalFormatting>
        <x14:conditionalFormatting xmlns:xm="http://schemas.microsoft.com/office/excel/2006/main">
          <x14:cfRule type="dataBar" id="{663CB44C-B3AB-4043-959B-748BDE5C4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K109:K113</xm:sqref>
        </x14:conditionalFormatting>
        <x14:conditionalFormatting xmlns:xm="http://schemas.microsoft.com/office/excel/2006/main">
          <x14:cfRule type="dataBar" id="{F43DB4E2-082D-42B4-AC33-4CA228B747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K117:K121</xm:sqref>
        </x14:conditionalFormatting>
        <x14:conditionalFormatting xmlns:xm="http://schemas.microsoft.com/office/excel/2006/main">
          <x14:cfRule type="dataBar" id="{2A29568F-EA4F-4BBF-9268-F447B5C0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K125:K146</xm:sqref>
        </x14:conditionalFormatting>
        <x14:conditionalFormatting xmlns:xm="http://schemas.microsoft.com/office/excel/2006/main">
          <x14:cfRule type="dataBar" id="{75749600-0CE8-4C3B-8C5E-557B960909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K149:K173</xm:sqref>
        </x14:conditionalFormatting>
        <x14:conditionalFormatting xmlns:xm="http://schemas.microsoft.com/office/excel/2006/main">
          <x14:cfRule type="dataBar" id="{739283B8-39C7-400D-9B66-D87F9D83C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K176:K195</xm:sqref>
        </x14:conditionalFormatting>
        <x14:conditionalFormatting xmlns:xm="http://schemas.microsoft.com/office/excel/2006/main">
          <x14:cfRule type="dataBar" id="{EFAC932B-A7A8-4433-A61B-143378AE2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K197:K216</xm:sqref>
        </x14:conditionalFormatting>
        <x14:conditionalFormatting xmlns:xm="http://schemas.microsoft.com/office/excel/2006/main">
          <x14:cfRule type="dataBar" id="{BED46CAD-71F0-4094-AF73-8FDFBEF65B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K218:K232</xm:sqref>
        </x14:conditionalFormatting>
        <x14:conditionalFormatting xmlns:xm="http://schemas.microsoft.com/office/excel/2006/main">
          <x14:cfRule type="dataBar" id="{2D0D8CCD-4F11-4341-87C6-36F16A7CA7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K234:K243</xm:sqref>
        </x14:conditionalFormatting>
        <x14:conditionalFormatting xmlns:xm="http://schemas.microsoft.com/office/excel/2006/main">
          <x14:cfRule type="dataBar" id="{7D9C5564-B205-4606-8518-7542143A91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K284:K291</xm:sqref>
        </x14:conditionalFormatting>
        <x14:conditionalFormatting xmlns:xm="http://schemas.microsoft.com/office/excel/2006/main">
          <x14:cfRule type="dataBar" id="{C300A0E2-648C-4005-AE4A-F3DDA166F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K293:K300</xm:sqref>
        </x14:conditionalFormatting>
        <x14:conditionalFormatting xmlns:xm="http://schemas.microsoft.com/office/excel/2006/main">
          <x14:cfRule type="dataBar" id="{A537F0F1-8747-4B77-A595-D069780ED0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K303:K310</xm:sqref>
        </x14:conditionalFormatting>
        <x14:conditionalFormatting xmlns:xm="http://schemas.microsoft.com/office/excel/2006/main">
          <x14:cfRule type="dataBar" id="{F1A9CA8F-9DA8-4A4C-854F-D87AE6E85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K312:K319</xm:sqref>
        </x14:conditionalFormatting>
        <x14:conditionalFormatting xmlns:xm="http://schemas.microsoft.com/office/excel/2006/main">
          <x14:cfRule type="dataBar" id="{FD1E60DB-D7FD-4C32-81EF-9E6DF2534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K321:K325</xm:sqref>
        </x14:conditionalFormatting>
        <x14:conditionalFormatting xmlns:xm="http://schemas.microsoft.com/office/excel/2006/main">
          <x14:cfRule type="dataBar" id="{F1A9F9CD-22DA-4E27-8701-C931B410F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K327:K331</xm:sqref>
        </x14:conditionalFormatting>
        <x14:conditionalFormatting xmlns:xm="http://schemas.microsoft.com/office/excel/2006/main">
          <x14:cfRule type="dataBar" id="{E64BD501-892F-411D-9804-071034C4E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K389:K398</xm:sqref>
        </x14:conditionalFormatting>
        <x14:conditionalFormatting xmlns:xm="http://schemas.microsoft.com/office/excel/2006/main">
          <x14:cfRule type="dataBar" id="{418587C0-508B-4646-9D25-C813832BDE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K400:K408</xm:sqref>
        </x14:conditionalFormatting>
        <x14:conditionalFormatting xmlns:xm="http://schemas.microsoft.com/office/excel/2006/main">
          <x14:cfRule type="dataBar" id="{3E5F3BB8-69F4-4EA8-8E58-C382280152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K410:K428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27AA-A074-4B45-B83F-BEE3E1D5927E}">
  <dimension ref="A1:I8"/>
  <sheetViews>
    <sheetView workbookViewId="0">
      <selection activeCell="A16" sqref="A16"/>
    </sheetView>
  </sheetViews>
  <sheetFormatPr defaultRowHeight="16.5"/>
  <sheetData>
    <row r="1" spans="1:9">
      <c r="A1" t="s">
        <v>15</v>
      </c>
      <c r="B1" t="s">
        <v>16</v>
      </c>
      <c r="C1" t="s">
        <v>48</v>
      </c>
      <c r="D1" t="s">
        <v>68</v>
      </c>
      <c r="F1" t="s">
        <v>320</v>
      </c>
      <c r="I1" t="s">
        <v>69</v>
      </c>
    </row>
    <row r="2" spans="1:9">
      <c r="A2">
        <v>110</v>
      </c>
      <c r="B2">
        <v>100</v>
      </c>
      <c r="C2">
        <v>0</v>
      </c>
      <c r="D2">
        <v>100</v>
      </c>
      <c r="E2" t="s">
        <v>14</v>
      </c>
      <c r="F2" t="s">
        <v>321</v>
      </c>
      <c r="G2">
        <v>5</v>
      </c>
      <c r="I2">
        <f>A2*10+B2*10+C2+D2/10</f>
        <v>2110</v>
      </c>
    </row>
    <row r="3" spans="1:9">
      <c r="F3" t="s">
        <v>0</v>
      </c>
      <c r="G3">
        <v>10</v>
      </c>
    </row>
    <row r="4" spans="1:9">
      <c r="F4" t="s">
        <v>323</v>
      </c>
      <c r="G4">
        <f>800*G2*G3</f>
        <v>40000</v>
      </c>
    </row>
    <row r="6" spans="1:9">
      <c r="F6" t="s">
        <v>322</v>
      </c>
      <c r="G6">
        <v>3</v>
      </c>
    </row>
    <row r="7" spans="1:9">
      <c r="F7" t="s">
        <v>0</v>
      </c>
      <c r="G7">
        <v>1</v>
      </c>
    </row>
    <row r="8" spans="1:9">
      <c r="F8" t="s">
        <v>323</v>
      </c>
      <c r="G8">
        <f>800*(G6*24)*G7</f>
        <v>57600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 기준</vt:lpstr>
      <vt:lpstr>상품구성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정기 조</dc:creator>
  <cp:keywords/>
  <dc:description/>
  <cp:lastModifiedBy>정기 조</cp:lastModifiedBy>
  <cp:revision/>
  <dcterms:created xsi:type="dcterms:W3CDTF">2025-03-20T05:34:37Z</dcterms:created>
  <dcterms:modified xsi:type="dcterms:W3CDTF">2025-04-15T07:15:20Z</dcterms:modified>
  <cp:category/>
  <cp:contentStatus/>
</cp:coreProperties>
</file>